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ThisWorkbook" defaultThemeVersion="124226"/>
  <mc:AlternateContent xmlns:mc="http://schemas.openxmlformats.org/markup-compatibility/2006">
    <mc:Choice Requires="x15">
      <x15ac:absPath xmlns:x15ac="http://schemas.microsoft.com/office/spreadsheetml/2010/11/ac" url="C:\Users\fernando.patino\Desktop\REPOSITORIO CDIM OPCIONES DE GRADO 2025-2\33. DE LA PEÑA ROJAS JONATHAN\"/>
    </mc:Choice>
  </mc:AlternateContent>
  <xr:revisionPtr revIDLastSave="0" documentId="8_{CA7766D8-3869-41ED-8867-E667523C0DBC}" xr6:coauthVersionLast="47" xr6:coauthVersionMax="47" xr10:uidLastSave="{00000000-0000-0000-0000-000000000000}"/>
  <bookViews>
    <workbookView xWindow="-120" yWindow="-120" windowWidth="29040" windowHeight="15720" activeTab="2" xr2:uid="{00000000-000D-0000-FFFF-FFFF00000000}"/>
  </bookViews>
  <sheets>
    <sheet name="INSTRUCTIVO" sheetId="9" r:id="rId1"/>
    <sheet name="ESCALA SALARIAL" sheetId="7" r:id="rId2"/>
    <sheet name="PLANTA ACTUAL" sheetId="4" r:id="rId3"/>
    <sheet name="PLANTA PROPUESTA" sheetId="5" r:id="rId4"/>
    <sheet name="COMPARATIVO SALARIO" sheetId="10" r:id="rId5"/>
    <sheet name="COMPARATIVO COSTOS" sheetId="8" r:id="rId6"/>
  </sheets>
  <definedNames>
    <definedName name="_xlnm._FilterDatabase" localSheetId="3" hidden="1">'PLANTA PROPUESTA'!$E$1:$E$60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4" l="1"/>
  <c r="AX26" i="4" s="1"/>
  <c r="BA59" i="5" l="1"/>
  <c r="BA54" i="5" s="1"/>
  <c r="BA57" i="5"/>
  <c r="BA55" i="5"/>
  <c r="BA51" i="5"/>
  <c r="BA49" i="5"/>
  <c r="BA43" i="5"/>
  <c r="BA38" i="5" s="1"/>
  <c r="BA41" i="5"/>
  <c r="BA39" i="5"/>
  <c r="BA35" i="5"/>
  <c r="BA33" i="5"/>
  <c r="BA31" i="5"/>
  <c r="BA30" i="5" s="1"/>
  <c r="BA27" i="5"/>
  <c r="BA25" i="5"/>
  <c r="BA23" i="5"/>
  <c r="BA17" i="5"/>
  <c r="BA15" i="5"/>
  <c r="BV26" i="4"/>
  <c r="BH26" i="4"/>
  <c r="Z49" i="5"/>
  <c r="AZ26" i="4"/>
  <c r="AZ59" i="5"/>
  <c r="AY59" i="5"/>
  <c r="AZ57" i="5"/>
  <c r="AY57" i="5"/>
  <c r="AY54" i="5" s="1"/>
  <c r="AZ55" i="5"/>
  <c r="AZ54" i="5" s="1"/>
  <c r="AY55" i="5"/>
  <c r="AZ51" i="5"/>
  <c r="AY51" i="5"/>
  <c r="AZ49" i="5"/>
  <c r="AY49" i="5"/>
  <c r="AZ43" i="5"/>
  <c r="AY43" i="5"/>
  <c r="AZ41" i="5"/>
  <c r="AY41" i="5"/>
  <c r="AZ39" i="5"/>
  <c r="AZ38" i="5" s="1"/>
  <c r="AY39" i="5"/>
  <c r="AY38" i="5" s="1"/>
  <c r="AZ35" i="5"/>
  <c r="AY35" i="5"/>
  <c r="AZ33" i="5"/>
  <c r="AZ30" i="5" s="1"/>
  <c r="AY33" i="5"/>
  <c r="AZ31" i="5"/>
  <c r="AY31" i="5"/>
  <c r="AY30" i="5" s="1"/>
  <c r="AZ27" i="5"/>
  <c r="AY27" i="5"/>
  <c r="AZ25" i="5"/>
  <c r="AZ22" i="5" s="1"/>
  <c r="AY25" i="5"/>
  <c r="AZ23" i="5"/>
  <c r="AY23" i="5"/>
  <c r="AY22" i="5" s="1"/>
  <c r="AZ17" i="5"/>
  <c r="AY17" i="5"/>
  <c r="AZ15" i="5"/>
  <c r="AY15" i="5"/>
  <c r="CE28" i="4"/>
  <c r="CE22" i="4"/>
  <c r="CE19" i="4"/>
  <c r="CE16" i="4"/>
  <c r="AX59" i="5"/>
  <c r="AX57" i="5"/>
  <c r="AX55" i="5"/>
  <c r="AX54" i="5" s="1"/>
  <c r="AX51" i="5"/>
  <c r="AX49" i="5"/>
  <c r="AX43" i="5"/>
  <c r="AX41" i="5"/>
  <c r="AX39" i="5"/>
  <c r="AX35" i="5"/>
  <c r="AX33" i="5"/>
  <c r="AX31" i="5"/>
  <c r="AX30" i="5"/>
  <c r="AX27" i="5"/>
  <c r="AX25" i="5"/>
  <c r="AX23" i="5"/>
  <c r="AX22" i="5" s="1"/>
  <c r="AX17" i="5"/>
  <c r="AX15" i="5"/>
  <c r="AS17" i="5"/>
  <c r="AS15" i="5"/>
  <c r="AS27" i="5"/>
  <c r="AS25" i="5"/>
  <c r="AS23" i="5"/>
  <c r="AS35" i="5"/>
  <c r="AS33" i="5"/>
  <c r="AS31" i="5"/>
  <c r="AS43" i="5"/>
  <c r="AS41" i="5"/>
  <c r="AS39" i="5"/>
  <c r="AS38" i="5" s="1"/>
  <c r="AS51" i="5"/>
  <c r="AS49" i="5"/>
  <c r="AS59" i="5"/>
  <c r="AS57" i="5"/>
  <c r="AS55" i="5"/>
  <c r="AS54" i="5"/>
  <c r="AO59" i="5"/>
  <c r="AN59" i="5"/>
  <c r="AM59" i="5"/>
  <c r="AO57" i="5"/>
  <c r="AN57" i="5"/>
  <c r="AM57" i="5"/>
  <c r="AO55" i="5"/>
  <c r="AN55" i="5"/>
  <c r="AN54" i="5" s="1"/>
  <c r="AM55" i="5"/>
  <c r="AM54" i="5" s="1"/>
  <c r="AO51" i="5"/>
  <c r="AN51" i="5"/>
  <c r="AM51" i="5"/>
  <c r="AO49" i="5"/>
  <c r="AN49" i="5"/>
  <c r="AM49" i="5"/>
  <c r="AO43" i="5"/>
  <c r="AN43" i="5"/>
  <c r="AM43" i="5"/>
  <c r="AO41" i="5"/>
  <c r="AN41" i="5"/>
  <c r="AM41" i="5"/>
  <c r="AO39" i="5"/>
  <c r="AN39" i="5"/>
  <c r="AM39" i="5"/>
  <c r="AO35" i="5"/>
  <c r="AN35" i="5"/>
  <c r="AM35" i="5"/>
  <c r="AO33" i="5"/>
  <c r="AN33" i="5"/>
  <c r="AM33" i="5"/>
  <c r="AO31" i="5"/>
  <c r="AN31" i="5"/>
  <c r="AM31" i="5"/>
  <c r="AO27" i="5"/>
  <c r="AN27" i="5"/>
  <c r="AM27" i="5"/>
  <c r="AO25" i="5"/>
  <c r="AN25" i="5"/>
  <c r="AM25" i="5"/>
  <c r="AO23" i="5"/>
  <c r="AN23" i="5"/>
  <c r="AM23" i="5"/>
  <c r="AO17" i="5"/>
  <c r="AN17" i="5"/>
  <c r="AO15" i="5"/>
  <c r="AN15" i="5"/>
  <c r="Q51" i="5"/>
  <c r="Q49" i="5"/>
  <c r="Q47" i="5"/>
  <c r="U51" i="5"/>
  <c r="U49" i="5"/>
  <c r="W51" i="5"/>
  <c r="W49" i="5"/>
  <c r="Y51" i="5"/>
  <c r="Y49" i="5"/>
  <c r="AA51" i="5"/>
  <c r="AA49" i="5"/>
  <c r="AC51" i="5"/>
  <c r="AC49" i="5"/>
  <c r="AK51" i="5"/>
  <c r="AJ51" i="5"/>
  <c r="AI51" i="5"/>
  <c r="AH51" i="5"/>
  <c r="AG51" i="5"/>
  <c r="AF51" i="5"/>
  <c r="AE51" i="5"/>
  <c r="AK49" i="5"/>
  <c r="AJ49" i="5"/>
  <c r="AI49" i="5"/>
  <c r="AH49" i="5"/>
  <c r="AG49" i="5"/>
  <c r="AF49" i="5"/>
  <c r="AE49" i="5"/>
  <c r="AI47" i="5"/>
  <c r="AH47" i="5"/>
  <c r="AG47" i="5"/>
  <c r="AF47" i="5"/>
  <c r="AI19" i="5"/>
  <c r="O19" i="5"/>
  <c r="O17" i="5"/>
  <c r="O15" i="5"/>
  <c r="O27" i="5"/>
  <c r="O25" i="5"/>
  <c r="O23" i="5"/>
  <c r="O35" i="5"/>
  <c r="O33" i="5"/>
  <c r="O31" i="5"/>
  <c r="O43" i="5"/>
  <c r="O41" i="5"/>
  <c r="O39" i="5"/>
  <c r="O51" i="5"/>
  <c r="O49" i="5"/>
  <c r="O47" i="5"/>
  <c r="O59" i="5"/>
  <c r="O57" i="5"/>
  <c r="O55" i="5"/>
  <c r="AK59" i="5"/>
  <c r="AJ59" i="5"/>
  <c r="AI59" i="5"/>
  <c r="AH59" i="5"/>
  <c r="AG59" i="5"/>
  <c r="AF59" i="5"/>
  <c r="AE59" i="5"/>
  <c r="AK57" i="5"/>
  <c r="AJ57" i="5"/>
  <c r="AI57" i="5"/>
  <c r="AH57" i="5"/>
  <c r="AG57" i="5"/>
  <c r="AF57" i="5"/>
  <c r="AE57" i="5"/>
  <c r="AK55" i="5"/>
  <c r="AJ55" i="5"/>
  <c r="AI55" i="5"/>
  <c r="AH55" i="5"/>
  <c r="AG55" i="5"/>
  <c r="AF55" i="5"/>
  <c r="AE55" i="5"/>
  <c r="AC59" i="5"/>
  <c r="AC57" i="5"/>
  <c r="AC55" i="5"/>
  <c r="AA59" i="5"/>
  <c r="AA57" i="5"/>
  <c r="AA55" i="5"/>
  <c r="Y59" i="5"/>
  <c r="Y57" i="5"/>
  <c r="Y55" i="5"/>
  <c r="W59" i="5"/>
  <c r="W57" i="5"/>
  <c r="W55" i="5"/>
  <c r="U59" i="5"/>
  <c r="U57" i="5"/>
  <c r="U55" i="5"/>
  <c r="Q59" i="5"/>
  <c r="Q57" i="5"/>
  <c r="Q55" i="5"/>
  <c r="AK43" i="5"/>
  <c r="AJ43" i="5"/>
  <c r="AI43" i="5"/>
  <c r="AH43" i="5"/>
  <c r="AG43" i="5"/>
  <c r="AF43" i="5"/>
  <c r="AE43" i="5"/>
  <c r="AK41" i="5"/>
  <c r="AJ41" i="5"/>
  <c r="AI41" i="5"/>
  <c r="AH41" i="5"/>
  <c r="AG41" i="5"/>
  <c r="AF41" i="5"/>
  <c r="AE41" i="5"/>
  <c r="AK39" i="5"/>
  <c r="AJ39" i="5"/>
  <c r="AI39" i="5"/>
  <c r="AH39" i="5"/>
  <c r="AG39" i="5"/>
  <c r="AF39" i="5"/>
  <c r="AE39" i="5"/>
  <c r="AC43" i="5"/>
  <c r="AC41" i="5"/>
  <c r="AC39" i="5"/>
  <c r="AA43" i="5"/>
  <c r="AA41" i="5"/>
  <c r="AA39" i="5"/>
  <c r="Y43" i="5"/>
  <c r="Y41" i="5"/>
  <c r="Y39" i="5"/>
  <c r="W39" i="5"/>
  <c r="W41" i="5"/>
  <c r="W43" i="5"/>
  <c r="U43" i="5"/>
  <c r="U41" i="5"/>
  <c r="U39" i="5"/>
  <c r="Q43" i="5"/>
  <c r="Q41" i="5"/>
  <c r="Q39" i="5"/>
  <c r="AK31" i="5"/>
  <c r="AJ31" i="5"/>
  <c r="AI31" i="5"/>
  <c r="AH31" i="5"/>
  <c r="AG31" i="5"/>
  <c r="AG33" i="5"/>
  <c r="AH33" i="5"/>
  <c r="AI33" i="5"/>
  <c r="AJ33" i="5"/>
  <c r="AK33" i="5"/>
  <c r="AK35" i="5"/>
  <c r="AJ35" i="5"/>
  <c r="AI35" i="5"/>
  <c r="AH35" i="5"/>
  <c r="AG35" i="5"/>
  <c r="AF35" i="5"/>
  <c r="AF33" i="5"/>
  <c r="AF31" i="5"/>
  <c r="AE31" i="5"/>
  <c r="AE33" i="5"/>
  <c r="AE35" i="5"/>
  <c r="AC35" i="5"/>
  <c r="AC33" i="5"/>
  <c r="AC31" i="5"/>
  <c r="AA31" i="5"/>
  <c r="AA33" i="5"/>
  <c r="AA35" i="5"/>
  <c r="Y35" i="5"/>
  <c r="Y33" i="5"/>
  <c r="Y31" i="5"/>
  <c r="W33" i="5"/>
  <c r="W31" i="5"/>
  <c r="W35" i="5"/>
  <c r="U35" i="5"/>
  <c r="U33" i="5"/>
  <c r="U31" i="5"/>
  <c r="Q35" i="5"/>
  <c r="Q33" i="5"/>
  <c r="Q31" i="5"/>
  <c r="AK27" i="5"/>
  <c r="AJ27" i="5"/>
  <c r="AI27" i="5"/>
  <c r="AH27" i="5"/>
  <c r="AG27" i="5"/>
  <c r="AF27" i="5"/>
  <c r="AE27" i="5"/>
  <c r="AC27" i="5"/>
  <c r="AA27" i="5"/>
  <c r="Y27" i="5"/>
  <c r="W27" i="5"/>
  <c r="U27" i="5"/>
  <c r="Q27" i="5"/>
  <c r="Q25" i="5"/>
  <c r="U25" i="5"/>
  <c r="W25" i="5"/>
  <c r="Y25" i="5"/>
  <c r="AA25" i="5"/>
  <c r="AC25" i="5"/>
  <c r="AE25" i="5"/>
  <c r="AF25" i="5"/>
  <c r="AG25" i="5"/>
  <c r="AH25" i="5"/>
  <c r="AI25" i="5"/>
  <c r="AJ25" i="5"/>
  <c r="AK25" i="5"/>
  <c r="AK23" i="5"/>
  <c r="AJ23" i="5"/>
  <c r="AI23" i="5"/>
  <c r="AH23" i="5"/>
  <c r="AG23" i="5"/>
  <c r="AF23" i="5"/>
  <c r="AE23" i="5"/>
  <c r="AC23" i="5"/>
  <c r="AA23" i="5"/>
  <c r="Y23" i="5"/>
  <c r="W23" i="5"/>
  <c r="U23" i="5"/>
  <c r="Q23" i="5"/>
  <c r="AK17" i="5"/>
  <c r="AJ17" i="5"/>
  <c r="AK15" i="5"/>
  <c r="AJ15" i="5"/>
  <c r="CD28" i="4"/>
  <c r="CD22" i="4"/>
  <c r="CD19" i="4"/>
  <c r="CD16" i="4"/>
  <c r="U17" i="5"/>
  <c r="W17" i="5"/>
  <c r="Y17" i="5"/>
  <c r="AA17" i="5"/>
  <c r="AC17" i="5"/>
  <c r="AE17" i="5"/>
  <c r="AH19" i="5"/>
  <c r="AG19" i="5"/>
  <c r="AF19" i="5"/>
  <c r="AF17" i="5"/>
  <c r="AG17" i="5"/>
  <c r="AH17" i="5"/>
  <c r="AI17" i="5"/>
  <c r="AI15" i="5"/>
  <c r="AH15" i="5"/>
  <c r="AG15" i="5"/>
  <c r="AF15" i="5"/>
  <c r="AE15" i="5"/>
  <c r="AC15" i="5"/>
  <c r="AA15" i="5"/>
  <c r="Y15" i="5"/>
  <c r="W15" i="5"/>
  <c r="U15" i="5"/>
  <c r="AM17" i="5"/>
  <c r="AM15" i="5"/>
  <c r="Z59" i="5"/>
  <c r="Z57" i="5"/>
  <c r="Z55" i="5"/>
  <c r="Z51" i="5"/>
  <c r="Z43" i="5"/>
  <c r="Z41" i="5"/>
  <c r="Z39" i="5"/>
  <c r="Z35" i="5"/>
  <c r="Z33" i="5"/>
  <c r="Z31" i="5"/>
  <c r="Z27" i="5"/>
  <c r="Z25" i="5"/>
  <c r="Z23" i="5"/>
  <c r="Z15" i="5"/>
  <c r="Z17" i="5"/>
  <c r="AO13" i="4"/>
  <c r="F19" i="5" s="1"/>
  <c r="BN28" i="4"/>
  <c r="BO28" i="4"/>
  <c r="BO22" i="4"/>
  <c r="BO19" i="4"/>
  <c r="BO16" i="4"/>
  <c r="BN16" i="4"/>
  <c r="BN19" i="4"/>
  <c r="BN22" i="4"/>
  <c r="CC28" i="4"/>
  <c r="CB28" i="4"/>
  <c r="CB16" i="4"/>
  <c r="CC22" i="4"/>
  <c r="CB22" i="4"/>
  <c r="CB19" i="4"/>
  <c r="CC19" i="4"/>
  <c r="CC16" i="4"/>
  <c r="BS16" i="4"/>
  <c r="BQ16" i="4"/>
  <c r="BQ19" i="4"/>
  <c r="BS19" i="4"/>
  <c r="BS22" i="4"/>
  <c r="BQ22" i="4"/>
  <c r="BS28" i="4"/>
  <c r="BQ28" i="4"/>
  <c r="BW28" i="4"/>
  <c r="BW22" i="4"/>
  <c r="BW19" i="4"/>
  <c r="BW16" i="4"/>
  <c r="BI28" i="4"/>
  <c r="BI22" i="4"/>
  <c r="BI19" i="4"/>
  <c r="BI16" i="4"/>
  <c r="AO54" i="5" l="1"/>
  <c r="AX38" i="5"/>
  <c r="AY26" i="4"/>
  <c r="BA22" i="5"/>
  <c r="AS30" i="5"/>
  <c r="AM30" i="5"/>
  <c r="AS22" i="5"/>
  <c r="AO22" i="5"/>
  <c r="AN30" i="5"/>
  <c r="AN22" i="5"/>
  <c r="AO38" i="5"/>
  <c r="AO30" i="5"/>
  <c r="U54" i="5"/>
  <c r="AN38" i="5"/>
  <c r="AM38" i="5"/>
  <c r="AK30" i="5"/>
  <c r="AC38" i="5"/>
  <c r="AM22" i="5"/>
  <c r="U38" i="5"/>
  <c r="AA54" i="5"/>
  <c r="W38" i="5"/>
  <c r="AC54" i="5"/>
  <c r="AA38" i="5"/>
  <c r="W54" i="5"/>
  <c r="AE54" i="5"/>
  <c r="AJ38" i="5"/>
  <c r="Y38" i="5"/>
  <c r="AE30" i="5"/>
  <c r="AJ54" i="5"/>
  <c r="Z54" i="5"/>
  <c r="AE38" i="5"/>
  <c r="AK54" i="5"/>
  <c r="AC22" i="5"/>
  <c r="AK38" i="5"/>
  <c r="AK22" i="5"/>
  <c r="AE22" i="5"/>
  <c r="Y54" i="5"/>
  <c r="AJ30" i="5"/>
  <c r="AC30" i="5"/>
  <c r="AA30" i="5"/>
  <c r="Y30" i="5"/>
  <c r="W30" i="5"/>
  <c r="U30" i="5"/>
  <c r="AA22" i="5"/>
  <c r="W22" i="5"/>
  <c r="U22" i="5"/>
  <c r="Y22" i="5"/>
  <c r="AJ22" i="5"/>
  <c r="Z38" i="5"/>
  <c r="Z30" i="5"/>
  <c r="Z22" i="5"/>
  <c r="BU26" i="4" l="1"/>
  <c r="BT26" i="4"/>
  <c r="CA26" i="4"/>
  <c r="BZ26" i="4"/>
  <c r="BY26" i="4"/>
  <c r="BX26" i="4"/>
  <c r="BI26" i="4"/>
  <c r="CB26" i="4" l="1"/>
  <c r="CB25" i="4" s="1"/>
  <c r="BW26" i="4"/>
  <c r="BA26" i="4"/>
  <c r="BB26" i="4" l="1"/>
  <c r="AY25" i="4"/>
  <c r="CC26" i="4"/>
  <c r="BW25" i="4"/>
  <c r="BC26" i="4"/>
  <c r="BC25" i="4" s="1"/>
  <c r="BD26" i="4"/>
  <c r="BF26" i="4" l="1"/>
  <c r="BO26" i="4" s="1"/>
  <c r="CC25" i="4"/>
  <c r="CD26" i="4"/>
  <c r="BG26" i="4"/>
  <c r="BP26" i="4" s="1"/>
  <c r="BD25" i="4"/>
  <c r="BE26" i="4"/>
  <c r="BE25" i="4" s="1"/>
  <c r="BQ26" i="4" l="1"/>
  <c r="BS26" i="4" s="1"/>
  <c r="BN26" i="4"/>
  <c r="CD25" i="4"/>
  <c r="BQ25" i="4"/>
  <c r="AP14" i="4"/>
  <c r="AP13" i="4" s="1"/>
  <c r="U14" i="4"/>
  <c r="G14" i="4"/>
  <c r="AI26" i="4"/>
  <c r="AP26" i="4"/>
  <c r="AP23" i="4"/>
  <c r="AP20" i="4"/>
  <c r="AP17" i="4"/>
  <c r="AI14" i="4"/>
  <c r="AI17" i="4"/>
  <c r="AI20" i="4"/>
  <c r="AI23" i="4"/>
  <c r="AB14" i="4"/>
  <c r="AB17" i="4"/>
  <c r="AB20" i="4"/>
  <c r="AB23" i="4"/>
  <c r="AB22" i="4" s="1"/>
  <c r="U26" i="4"/>
  <c r="AB26" i="4"/>
  <c r="U23" i="4"/>
  <c r="U20" i="4"/>
  <c r="H29" i="4"/>
  <c r="G23" i="4"/>
  <c r="G20" i="4"/>
  <c r="G17" i="4"/>
  <c r="G16" i="4" s="1"/>
  <c r="B25" i="4"/>
  <c r="B22" i="4"/>
  <c r="A25" i="4"/>
  <c r="A22" i="4"/>
  <c r="A13" i="4"/>
  <c r="F13" i="4"/>
  <c r="F25" i="4"/>
  <c r="B14" i="10" s="1"/>
  <c r="BR26" i="4" l="1"/>
  <c r="C14" i="8" s="1"/>
  <c r="CF26" i="4"/>
  <c r="BS25" i="4"/>
  <c r="BO25" i="4"/>
  <c r="BN25" i="4"/>
  <c r="H14" i="4"/>
  <c r="AS14" i="4" s="1"/>
  <c r="AR14" i="4"/>
  <c r="BZ14" i="4"/>
  <c r="BY14" i="4"/>
  <c r="CA14" i="4"/>
  <c r="BX14" i="4"/>
  <c r="BV14" i="4"/>
  <c r="BU14" i="4"/>
  <c r="BT14" i="4"/>
  <c r="BH14" i="4"/>
  <c r="AX14" i="4"/>
  <c r="AQ29" i="4"/>
  <c r="AR29" i="4"/>
  <c r="Q19" i="5"/>
  <c r="Q17" i="5"/>
  <c r="Q22" i="5"/>
  <c r="Q15" i="5"/>
  <c r="D14" i="8" l="1"/>
  <c r="CE26" i="4"/>
  <c r="CE25" i="4" s="1"/>
  <c r="BI14" i="4"/>
  <c r="BW14" i="4"/>
  <c r="CB14" i="4"/>
  <c r="CB13" i="4" s="1"/>
  <c r="AZ14" i="4"/>
  <c r="BW13" i="4"/>
  <c r="AY14" i="4"/>
  <c r="F48" i="5"/>
  <c r="E48" i="5"/>
  <c r="D48" i="5"/>
  <c r="C48" i="5"/>
  <c r="F20" i="5"/>
  <c r="E20" i="5"/>
  <c r="D20" i="5"/>
  <c r="C20" i="5"/>
  <c r="AH13" i="4"/>
  <c r="F17" i="5" s="1"/>
  <c r="CC14" i="4" l="1"/>
  <c r="CD14" i="4" s="1"/>
  <c r="CD13" i="4" s="1"/>
  <c r="CC13" i="4"/>
  <c r="BA14" i="4"/>
  <c r="BD14" i="4"/>
  <c r="BB14" i="4"/>
  <c r="AY13" i="4"/>
  <c r="T17" i="5"/>
  <c r="BC14" i="4" l="1"/>
  <c r="BE14" i="4"/>
  <c r="AD17" i="5"/>
  <c r="AD31" i="5"/>
  <c r="P31" i="5"/>
  <c r="R31" i="5"/>
  <c r="S31" i="5"/>
  <c r="V31" i="5"/>
  <c r="R17" i="5"/>
  <c r="S17" i="5"/>
  <c r="P17" i="5"/>
  <c r="BF14" i="4" l="1"/>
  <c r="BO14" i="4" s="1"/>
  <c r="BO13" i="4"/>
  <c r="T31" i="5"/>
  <c r="V17" i="5"/>
  <c r="AD6" i="5"/>
  <c r="AP17" i="5"/>
  <c r="AP31" i="5"/>
  <c r="AR17" i="5"/>
  <c r="AQ17" i="5"/>
  <c r="BG14" i="4" l="1"/>
  <c r="AQ31" i="5"/>
  <c r="AR31" i="5"/>
  <c r="AV31" i="5"/>
  <c r="X31" i="5"/>
  <c r="AU17" i="5"/>
  <c r="X17" i="5"/>
  <c r="AV17" i="5"/>
  <c r="AT17" i="5"/>
  <c r="AW17" i="5"/>
  <c r="AT31" i="5"/>
  <c r="AU31" i="5"/>
  <c r="BP14" i="4" l="1"/>
  <c r="BQ14" i="4" s="1"/>
  <c r="BN14" i="4"/>
  <c r="BS14" i="4"/>
  <c r="CF14" i="4" s="1"/>
  <c r="BQ13" i="4"/>
  <c r="AW31" i="5"/>
  <c r="AL31" i="5"/>
  <c r="AB31" i="5"/>
  <c r="AL17" i="5"/>
  <c r="AB17" i="5"/>
  <c r="BN13" i="4" l="1"/>
  <c r="BR14" i="4"/>
  <c r="C10" i="8" s="1"/>
  <c r="BS13" i="4"/>
  <c r="BB31" i="5"/>
  <c r="BB17" i="5"/>
  <c r="U28" i="4"/>
  <c r="AI28" i="4"/>
  <c r="G57" i="5" s="1"/>
  <c r="M57" i="5" s="1"/>
  <c r="AP28" i="4"/>
  <c r="G59" i="5" s="1"/>
  <c r="M59" i="5" s="1"/>
  <c r="AB28" i="4"/>
  <c r="G55" i="5" s="1"/>
  <c r="M55" i="5" s="1"/>
  <c r="G28" i="4"/>
  <c r="D10" i="8" l="1"/>
  <c r="CE14" i="4"/>
  <c r="CE13" i="4" s="1"/>
  <c r="AQ23" i="4"/>
  <c r="AQ14" i="4"/>
  <c r="U13" i="4"/>
  <c r="U22" i="4"/>
  <c r="U19" i="4"/>
  <c r="AS29" i="4"/>
  <c r="V29" i="4"/>
  <c r="AV28" i="4"/>
  <c r="AQ28" i="4"/>
  <c r="H59" i="5" s="1"/>
  <c r="U17" i="4"/>
  <c r="U16" i="4" s="1"/>
  <c r="G48" i="5"/>
  <c r="G20" i="5"/>
  <c r="H23" i="4"/>
  <c r="H22" i="4" s="1"/>
  <c r="C13" i="10" s="1"/>
  <c r="H20" i="4"/>
  <c r="H19" i="4" s="1"/>
  <c r="C12" i="10" s="1"/>
  <c r="H17" i="4"/>
  <c r="BI13" i="4"/>
  <c r="AF54" i="5"/>
  <c r="AG54" i="5"/>
  <c r="AH54" i="5"/>
  <c r="AI54" i="5"/>
  <c r="O54" i="5"/>
  <c r="Q54" i="5"/>
  <c r="G54" i="5"/>
  <c r="M54" i="5" s="1"/>
  <c r="L54" i="5"/>
  <c r="K54" i="5"/>
  <c r="J54" i="5"/>
  <c r="I54" i="5"/>
  <c r="AA13" i="4"/>
  <c r="F15" i="5" s="1"/>
  <c r="F14" i="5" s="1"/>
  <c r="T13" i="4"/>
  <c r="F22" i="4"/>
  <c r="I22" i="4"/>
  <c r="J22" i="4"/>
  <c r="K22" i="4"/>
  <c r="L22" i="4"/>
  <c r="M22" i="4"/>
  <c r="N22" i="4"/>
  <c r="O22" i="4"/>
  <c r="P22" i="4"/>
  <c r="T22" i="4"/>
  <c r="AA22" i="4"/>
  <c r="F39" i="5" s="1"/>
  <c r="AH22" i="4"/>
  <c r="F41" i="5" s="1"/>
  <c r="AO22" i="4"/>
  <c r="F43" i="5" s="1"/>
  <c r="AU22" i="4"/>
  <c r="BJ22" i="4"/>
  <c r="BK22" i="4"/>
  <c r="BL22" i="4"/>
  <c r="BM22" i="4"/>
  <c r="AR28" i="4"/>
  <c r="AI46" i="5"/>
  <c r="AH46" i="5"/>
  <c r="AG46" i="5"/>
  <c r="AF46" i="5"/>
  <c r="Q46" i="5"/>
  <c r="O46" i="5"/>
  <c r="AI38" i="5"/>
  <c r="AH38" i="5"/>
  <c r="AG38" i="5"/>
  <c r="AF38" i="5"/>
  <c r="Q38" i="5"/>
  <c r="O38" i="5"/>
  <c r="AI30" i="5"/>
  <c r="AH30" i="5"/>
  <c r="AG30" i="5"/>
  <c r="AF30" i="5"/>
  <c r="Q30" i="5"/>
  <c r="O30" i="5"/>
  <c r="AI22" i="5"/>
  <c r="AH22" i="5"/>
  <c r="AG22" i="5"/>
  <c r="AF22" i="5"/>
  <c r="O22" i="5"/>
  <c r="AI14" i="5"/>
  <c r="AH14" i="5"/>
  <c r="AG14" i="5"/>
  <c r="AF14" i="5"/>
  <c r="Q14" i="5"/>
  <c r="L46" i="5"/>
  <c r="K46" i="5"/>
  <c r="J46" i="5"/>
  <c r="I46" i="5"/>
  <c r="L38" i="5"/>
  <c r="K38" i="5"/>
  <c r="J38" i="5"/>
  <c r="I38" i="5"/>
  <c r="L30" i="5"/>
  <c r="K30" i="5"/>
  <c r="J30" i="5"/>
  <c r="I30" i="5"/>
  <c r="L22" i="5"/>
  <c r="K22" i="5"/>
  <c r="J22" i="5"/>
  <c r="I22" i="5"/>
  <c r="L14" i="5"/>
  <c r="K14" i="5"/>
  <c r="J14" i="5"/>
  <c r="I14" i="5"/>
  <c r="O14" i="5" s="1"/>
  <c r="B54" i="5"/>
  <c r="A54" i="5"/>
  <c r="B46" i="5"/>
  <c r="A46" i="5"/>
  <c r="B38" i="5"/>
  <c r="A38" i="5"/>
  <c r="B30" i="5"/>
  <c r="A30" i="5"/>
  <c r="B22" i="5"/>
  <c r="A22" i="5"/>
  <c r="B14" i="5"/>
  <c r="A14" i="5"/>
  <c r="AO28" i="4"/>
  <c r="F59" i="5" s="1"/>
  <c r="AQ20" i="4"/>
  <c r="AH28" i="4"/>
  <c r="F57" i="5" s="1"/>
  <c r="AJ17" i="4"/>
  <c r="AJ16" i="4" s="1"/>
  <c r="H25" i="5" s="1"/>
  <c r="AU13" i="4"/>
  <c r="BJ13" i="4"/>
  <c r="BK13" i="4"/>
  <c r="BL13" i="4"/>
  <c r="BM13" i="4"/>
  <c r="AU16" i="4"/>
  <c r="BJ16" i="4"/>
  <c r="BK16" i="4"/>
  <c r="BL16" i="4"/>
  <c r="BM16" i="4"/>
  <c r="AU19" i="4"/>
  <c r="BJ19" i="4"/>
  <c r="BK19" i="4"/>
  <c r="BL19" i="4"/>
  <c r="BM19" i="4"/>
  <c r="AU25" i="4"/>
  <c r="BJ25" i="4"/>
  <c r="BK25" i="4"/>
  <c r="BL25" i="4"/>
  <c r="BM25" i="4"/>
  <c r="AU28" i="4"/>
  <c r="BJ28" i="4"/>
  <c r="BK28" i="4"/>
  <c r="BL28" i="4"/>
  <c r="BM28" i="4"/>
  <c r="B28" i="4"/>
  <c r="B19" i="4"/>
  <c r="B16" i="4"/>
  <c r="B13" i="4"/>
  <c r="AA28" i="4"/>
  <c r="F55" i="5" s="1"/>
  <c r="T28" i="4"/>
  <c r="J28" i="4"/>
  <c r="K28" i="4"/>
  <c r="L28" i="4"/>
  <c r="M28" i="4"/>
  <c r="N28" i="4"/>
  <c r="O28" i="4"/>
  <c r="P28" i="4"/>
  <c r="I28" i="4"/>
  <c r="AO25" i="4"/>
  <c r="F51" i="5" s="1"/>
  <c r="AH25" i="4"/>
  <c r="F49" i="5" s="1"/>
  <c r="AA25" i="4"/>
  <c r="F47" i="5" s="1"/>
  <c r="T25" i="4"/>
  <c r="J25" i="4"/>
  <c r="K25" i="4"/>
  <c r="L25" i="4"/>
  <c r="M25" i="4"/>
  <c r="N25" i="4"/>
  <c r="O25" i="4"/>
  <c r="P25" i="4"/>
  <c r="I25" i="4"/>
  <c r="AA19" i="4"/>
  <c r="F31" i="5" s="1"/>
  <c r="J19" i="4"/>
  <c r="K19" i="4"/>
  <c r="L19" i="4"/>
  <c r="M19" i="4"/>
  <c r="N19" i="4"/>
  <c r="O19" i="4"/>
  <c r="P19" i="4"/>
  <c r="T19" i="4"/>
  <c r="I19" i="4"/>
  <c r="AO19" i="4"/>
  <c r="F35" i="5" s="1"/>
  <c r="AH19" i="4"/>
  <c r="F33" i="5" s="1"/>
  <c r="AO16" i="4"/>
  <c r="F27" i="5" s="1"/>
  <c r="AH16" i="4"/>
  <c r="F25" i="5" s="1"/>
  <c r="AA16" i="4"/>
  <c r="F23" i="5" s="1"/>
  <c r="T16" i="4"/>
  <c r="O16" i="4"/>
  <c r="P16" i="4"/>
  <c r="J16" i="4"/>
  <c r="K16" i="4"/>
  <c r="L16" i="4"/>
  <c r="M16" i="4"/>
  <c r="N16" i="4"/>
  <c r="I16" i="4"/>
  <c r="J13" i="4"/>
  <c r="K13" i="4"/>
  <c r="L13" i="4"/>
  <c r="M13" i="4"/>
  <c r="N13" i="4"/>
  <c r="O13" i="4"/>
  <c r="P13" i="4"/>
  <c r="I13" i="4"/>
  <c r="F28" i="4"/>
  <c r="A28" i="4"/>
  <c r="B14" i="8"/>
  <c r="F19" i="4"/>
  <c r="A19" i="4"/>
  <c r="F16" i="4"/>
  <c r="A16" i="4"/>
  <c r="AJ28" i="4"/>
  <c r="H57" i="5" s="1"/>
  <c r="AC28" i="4"/>
  <c r="H55" i="5" s="1"/>
  <c r="H48" i="5" l="1"/>
  <c r="AW48" i="5"/>
  <c r="AV48" i="5"/>
  <c r="AU48" i="5"/>
  <c r="T48" i="5"/>
  <c r="AT48" i="5"/>
  <c r="AX48" i="5" s="1"/>
  <c r="AX47" i="5" s="1"/>
  <c r="AX46" i="5" s="1"/>
  <c r="AQ48" i="5"/>
  <c r="AR48" i="5"/>
  <c r="AD48" i="5"/>
  <c r="AE48" i="5" s="1"/>
  <c r="AE47" i="5" s="1"/>
  <c r="AE46" i="5" s="1"/>
  <c r="AP48" i="5"/>
  <c r="AS48" i="5" s="1"/>
  <c r="E10" i="8"/>
  <c r="E10" i="10"/>
  <c r="H20" i="5"/>
  <c r="N20" i="5" s="1"/>
  <c r="AD19" i="5" s="1"/>
  <c r="AT20" i="5"/>
  <c r="T20" i="5"/>
  <c r="AD20" i="5"/>
  <c r="AE20" i="5" s="1"/>
  <c r="AE19" i="5" s="1"/>
  <c r="AE14" i="5" s="1"/>
  <c r="AR20" i="5"/>
  <c r="AQ20" i="5"/>
  <c r="AP20" i="5"/>
  <c r="AS20" i="5" s="1"/>
  <c r="AW20" i="5"/>
  <c r="AV20" i="5"/>
  <c r="AU20" i="5"/>
  <c r="B15" i="8"/>
  <c r="B15" i="10"/>
  <c r="B13" i="8"/>
  <c r="B16" i="8" s="1"/>
  <c r="B13" i="10"/>
  <c r="B11" i="8"/>
  <c r="B11" i="10"/>
  <c r="D12" i="10"/>
  <c r="B12" i="8"/>
  <c r="B12" i="10"/>
  <c r="D13" i="10"/>
  <c r="BC13" i="4"/>
  <c r="BA28" i="4"/>
  <c r="V17" i="4"/>
  <c r="V16" i="4" s="1"/>
  <c r="S57" i="5"/>
  <c r="R59" i="5"/>
  <c r="S55" i="5"/>
  <c r="V55" i="5"/>
  <c r="V26" i="4"/>
  <c r="V25" i="4" s="1"/>
  <c r="U25" i="4"/>
  <c r="V20" i="4"/>
  <c r="V19" i="4" s="1"/>
  <c r="V14" i="4"/>
  <c r="V13" i="4" s="1"/>
  <c r="AC23" i="4"/>
  <c r="AC22" i="4" s="1"/>
  <c r="H39" i="5" s="1"/>
  <c r="V23" i="4"/>
  <c r="V22" i="4" s="1"/>
  <c r="V41" i="5"/>
  <c r="S41" i="5"/>
  <c r="AS20" i="4"/>
  <c r="H13" i="4"/>
  <c r="H16" i="4"/>
  <c r="AS17" i="4"/>
  <c r="AZ28" i="4"/>
  <c r="AW28" i="4"/>
  <c r="BH28" i="4"/>
  <c r="V59" i="5"/>
  <c r="H10" i="8"/>
  <c r="H28" i="4"/>
  <c r="C15" i="10" s="1"/>
  <c r="D15" i="10" s="1"/>
  <c r="F46" i="5"/>
  <c r="AX28" i="4"/>
  <c r="V57" i="5"/>
  <c r="V28" i="4"/>
  <c r="F54" i="5"/>
  <c r="M48" i="5"/>
  <c r="F38" i="5"/>
  <c r="F30" i="5"/>
  <c r="F22" i="5"/>
  <c r="P59" i="5"/>
  <c r="AD59" i="5" s="1"/>
  <c r="N59" i="5"/>
  <c r="AD57" i="5"/>
  <c r="N57" i="5"/>
  <c r="AD55" i="5"/>
  <c r="N55" i="5"/>
  <c r="AD41" i="5"/>
  <c r="N48" i="5"/>
  <c r="AD47" i="5" s="1"/>
  <c r="S49" i="5"/>
  <c r="P51" i="5"/>
  <c r="AQ22" i="4"/>
  <c r="H43" i="5" s="1"/>
  <c r="AP22" i="4"/>
  <c r="G43" i="5" s="1"/>
  <c r="V35" i="5"/>
  <c r="AQ19" i="4"/>
  <c r="H35" i="5" s="1"/>
  <c r="AP19" i="4"/>
  <c r="G35" i="5" s="1"/>
  <c r="M35" i="5" s="1"/>
  <c r="T33" i="5"/>
  <c r="AD23" i="5"/>
  <c r="AD25" i="5"/>
  <c r="N25" i="5"/>
  <c r="AI16" i="4"/>
  <c r="G25" i="5" s="1"/>
  <c r="M25" i="5" s="1"/>
  <c r="AQ13" i="4"/>
  <c r="H19" i="5" s="1"/>
  <c r="N19" i="5" s="1"/>
  <c r="G19" i="5"/>
  <c r="M19" i="5" s="1"/>
  <c r="T43" i="5"/>
  <c r="P39" i="5"/>
  <c r="AD15" i="5"/>
  <c r="T41" i="5"/>
  <c r="R41" i="5"/>
  <c r="P41" i="5"/>
  <c r="M20" i="5"/>
  <c r="H54" i="5"/>
  <c r="F15" i="10" s="1"/>
  <c r="BV28" i="4"/>
  <c r="AR20" i="4"/>
  <c r="G19" i="4"/>
  <c r="AR19" i="4" s="1"/>
  <c r="AC20" i="4"/>
  <c r="AC19" i="4" s="1"/>
  <c r="H31" i="5" s="1"/>
  <c r="N31" i="5" s="1"/>
  <c r="AB19" i="4"/>
  <c r="G31" i="5" s="1"/>
  <c r="M31" i="5" s="1"/>
  <c r="AJ20" i="4"/>
  <c r="AJ19" i="4" s="1"/>
  <c r="H33" i="5" s="1"/>
  <c r="AI19" i="4"/>
  <c r="G33" i="5" s="1"/>
  <c r="G13" i="4"/>
  <c r="AR13" i="4" s="1"/>
  <c r="AR17" i="4"/>
  <c r="AR16" i="4"/>
  <c r="AR23" i="4"/>
  <c r="G22" i="4"/>
  <c r="AR22" i="4" s="1"/>
  <c r="H26" i="4"/>
  <c r="BI25" i="4" s="1"/>
  <c r="G25" i="4"/>
  <c r="AR25" i="4" s="1"/>
  <c r="AC14" i="4"/>
  <c r="AC13" i="4" s="1"/>
  <c r="H15" i="5" s="1"/>
  <c r="N15" i="5" s="1"/>
  <c r="AB13" i="4"/>
  <c r="G15" i="5" s="1"/>
  <c r="M15" i="5" s="1"/>
  <c r="AC17" i="4"/>
  <c r="AC16" i="4" s="1"/>
  <c r="H23" i="5" s="1"/>
  <c r="N23" i="5" s="1"/>
  <c r="AB16" i="4"/>
  <c r="G23" i="5" s="1"/>
  <c r="M23" i="5" s="1"/>
  <c r="AC26" i="4"/>
  <c r="AC25" i="4" s="1"/>
  <c r="H47" i="5" s="1"/>
  <c r="AB25" i="4"/>
  <c r="G47" i="5" s="1"/>
  <c r="AJ14" i="4"/>
  <c r="AJ13" i="4" s="1"/>
  <c r="H17" i="5" s="1"/>
  <c r="N17" i="5" s="1"/>
  <c r="AI13" i="4"/>
  <c r="G17" i="5" s="1"/>
  <c r="M17" i="5" s="1"/>
  <c r="AJ23" i="4"/>
  <c r="AJ22" i="4" s="1"/>
  <c r="H41" i="5" s="1"/>
  <c r="N41" i="5" s="1"/>
  <c r="AI22" i="4"/>
  <c r="G41" i="5" s="1"/>
  <c r="M41" i="5" s="1"/>
  <c r="AJ26" i="4"/>
  <c r="AJ25" i="4" s="1"/>
  <c r="H49" i="5" s="1"/>
  <c r="AI25" i="4"/>
  <c r="G49" i="5" s="1"/>
  <c r="AQ26" i="4"/>
  <c r="AQ25" i="4" s="1"/>
  <c r="H51" i="5" s="1"/>
  <c r="AP25" i="4"/>
  <c r="G51" i="5" s="1"/>
  <c r="M51" i="5" s="1"/>
  <c r="AR26" i="4"/>
  <c r="AS23" i="4"/>
  <c r="AS22" i="4"/>
  <c r="C13" i="8"/>
  <c r="D13" i="8" s="1"/>
  <c r="AS19" i="4"/>
  <c r="C12" i="8"/>
  <c r="D12" i="8" s="1"/>
  <c r="BH13" i="4"/>
  <c r="H10" i="10" l="1"/>
  <c r="AS47" i="5"/>
  <c r="AS46" i="5" s="1"/>
  <c r="AY48" i="5"/>
  <c r="E15" i="8"/>
  <c r="H15" i="8" s="1"/>
  <c r="E15" i="10"/>
  <c r="H15" i="10" s="1"/>
  <c r="I15" i="10"/>
  <c r="J15" i="10" s="1"/>
  <c r="G15" i="10"/>
  <c r="H13" i="10"/>
  <c r="AS19" i="5"/>
  <c r="AS14" i="5" s="1"/>
  <c r="H12" i="10"/>
  <c r="U48" i="5"/>
  <c r="E11" i="8"/>
  <c r="H11" i="8" s="1"/>
  <c r="H16" i="8" s="1"/>
  <c r="E11" i="10"/>
  <c r="E16" i="10" s="1"/>
  <c r="C11" i="8"/>
  <c r="C11" i="10"/>
  <c r="E14" i="8"/>
  <c r="H14" i="8" s="1"/>
  <c r="E14" i="10"/>
  <c r="H14" i="10" s="1"/>
  <c r="AS13" i="4"/>
  <c r="C10" i="10"/>
  <c r="E12" i="8"/>
  <c r="H12" i="8" s="1"/>
  <c r="E12" i="10"/>
  <c r="U20" i="5"/>
  <c r="E13" i="8"/>
  <c r="H13" i="8" s="1"/>
  <c r="E13" i="10"/>
  <c r="B16" i="10"/>
  <c r="AX20" i="5"/>
  <c r="AX19" i="5" s="1"/>
  <c r="P20" i="5"/>
  <c r="AZ22" i="4"/>
  <c r="BG25" i="4"/>
  <c r="AY28" i="4"/>
  <c r="BC28" i="4"/>
  <c r="BA25" i="4"/>
  <c r="BH22" i="4"/>
  <c r="BA22" i="4"/>
  <c r="BH16" i="4"/>
  <c r="BA16" i="4"/>
  <c r="BH19" i="4"/>
  <c r="BA19" i="4"/>
  <c r="AZ19" i="4"/>
  <c r="BV19" i="4"/>
  <c r="M47" i="5"/>
  <c r="G46" i="5"/>
  <c r="M46" i="5" s="1"/>
  <c r="N47" i="5"/>
  <c r="H46" i="5"/>
  <c r="F14" i="10" s="1"/>
  <c r="G14" i="10" s="1"/>
  <c r="V54" i="5"/>
  <c r="BG13" i="4"/>
  <c r="AD14" i="5"/>
  <c r="R57" i="5"/>
  <c r="T55" i="5"/>
  <c r="S59" i="5"/>
  <c r="S54" i="5" s="1"/>
  <c r="T57" i="5"/>
  <c r="BU28" i="4"/>
  <c r="AV25" i="4"/>
  <c r="AZ25" i="4"/>
  <c r="R49" i="5"/>
  <c r="H25" i="4"/>
  <c r="C14" i="10" s="1"/>
  <c r="R43" i="5"/>
  <c r="AS16" i="4"/>
  <c r="R35" i="5"/>
  <c r="T35" i="5"/>
  <c r="T30" i="5" s="1"/>
  <c r="S35" i="5"/>
  <c r="P33" i="5"/>
  <c r="P35" i="5"/>
  <c r="S33" i="5"/>
  <c r="S47" i="5"/>
  <c r="AR41" i="5"/>
  <c r="R47" i="5"/>
  <c r="AP41" i="5"/>
  <c r="BT28" i="4"/>
  <c r="R23" i="5"/>
  <c r="P49" i="5"/>
  <c r="S23" i="5"/>
  <c r="AW19" i="4"/>
  <c r="T49" i="5"/>
  <c r="V49" i="5"/>
  <c r="AV19" i="4"/>
  <c r="AD54" i="5"/>
  <c r="T59" i="5"/>
  <c r="AS28" i="4"/>
  <c r="C15" i="8"/>
  <c r="D15" i="8" s="1"/>
  <c r="V33" i="5"/>
  <c r="V30" i="5" s="1"/>
  <c r="R33" i="5"/>
  <c r="AS26" i="4"/>
  <c r="BH25" i="4" s="1"/>
  <c r="BB28" i="4"/>
  <c r="P48" i="5"/>
  <c r="AR47" i="5" s="1"/>
  <c r="N39" i="5"/>
  <c r="N33" i="5"/>
  <c r="G14" i="5"/>
  <c r="M14" i="5" s="1"/>
  <c r="AQ59" i="5"/>
  <c r="P57" i="5"/>
  <c r="R55" i="5"/>
  <c r="P55" i="5"/>
  <c r="M49" i="5"/>
  <c r="T47" i="5"/>
  <c r="M43" i="5"/>
  <c r="G30" i="5"/>
  <c r="M30" i="5" s="1"/>
  <c r="M33" i="5"/>
  <c r="P25" i="5"/>
  <c r="M6" i="5"/>
  <c r="T23" i="5"/>
  <c r="V23" i="5"/>
  <c r="AR23" i="5"/>
  <c r="P15" i="5"/>
  <c r="BY28" i="4"/>
  <c r="BF28" i="4"/>
  <c r="AD49" i="5"/>
  <c r="N49" i="5"/>
  <c r="AD51" i="5"/>
  <c r="N51" i="5"/>
  <c r="T51" i="5"/>
  <c r="S51" i="5"/>
  <c r="V51" i="5"/>
  <c r="R51" i="5"/>
  <c r="AD43" i="5"/>
  <c r="N43" i="5"/>
  <c r="AQ41" i="5"/>
  <c r="AD35" i="5"/>
  <c r="N35" i="5"/>
  <c r="R25" i="5"/>
  <c r="H30" i="5"/>
  <c r="F12" i="10" s="1"/>
  <c r="H14" i="5"/>
  <c r="F10" i="10" s="1"/>
  <c r="S25" i="5"/>
  <c r="P43" i="5"/>
  <c r="P38" i="5" s="1"/>
  <c r="V43" i="5"/>
  <c r="S43" i="5"/>
  <c r="H38" i="5"/>
  <c r="F13" i="10" s="1"/>
  <c r="V39" i="5"/>
  <c r="S39" i="5"/>
  <c r="R39" i="5"/>
  <c r="T39" i="5"/>
  <c r="T38" i="5" s="1"/>
  <c r="T15" i="5"/>
  <c r="V15" i="5"/>
  <c r="R15" i="5"/>
  <c r="S15" i="5"/>
  <c r="AV41" i="5"/>
  <c r="T19" i="5"/>
  <c r="R19" i="5"/>
  <c r="N54" i="5"/>
  <c r="F15" i="8"/>
  <c r="AV22" i="4"/>
  <c r="AW22" i="4"/>
  <c r="AW16" i="4"/>
  <c r="AV16" i="4"/>
  <c r="AZ16" i="4"/>
  <c r="AR57" i="5"/>
  <c r="AQ57" i="5"/>
  <c r="AW25" i="4"/>
  <c r="BV25" i="4"/>
  <c r="D11" i="8" l="1"/>
  <c r="D16" i="8" s="1"/>
  <c r="C16" i="8"/>
  <c r="AY20" i="5"/>
  <c r="D11" i="10"/>
  <c r="U47" i="5"/>
  <c r="U46" i="5" s="1"/>
  <c r="V48" i="5"/>
  <c r="G10" i="10"/>
  <c r="E16" i="8"/>
  <c r="G13" i="10"/>
  <c r="I13" i="10"/>
  <c r="J13" i="10" s="1"/>
  <c r="H11" i="10"/>
  <c r="H16" i="10" s="1"/>
  <c r="G12" i="10"/>
  <c r="I12" i="10"/>
  <c r="J12" i="10" s="1"/>
  <c r="AZ48" i="5"/>
  <c r="AZ47" i="5" s="1"/>
  <c r="AZ46" i="5" s="1"/>
  <c r="AY47" i="5"/>
  <c r="AY46" i="5" s="1"/>
  <c r="D10" i="10"/>
  <c r="I10" i="10"/>
  <c r="J10" i="10" s="1"/>
  <c r="U19" i="5"/>
  <c r="U14" i="5" s="1"/>
  <c r="V20" i="5"/>
  <c r="I14" i="10"/>
  <c r="D14" i="10"/>
  <c r="D16" i="10" s="1"/>
  <c r="C16" i="10"/>
  <c r="BG28" i="4"/>
  <c r="AY19" i="4"/>
  <c r="BC19" i="4"/>
  <c r="AY16" i="4"/>
  <c r="BC16" i="4"/>
  <c r="AY22" i="4"/>
  <c r="BC22" i="4"/>
  <c r="AW13" i="4"/>
  <c r="BY19" i="4"/>
  <c r="P19" i="5"/>
  <c r="P14" i="5" s="1"/>
  <c r="S19" i="5"/>
  <c r="S14" i="5" s="1"/>
  <c r="AX13" i="4"/>
  <c r="BU13" i="4"/>
  <c r="BT13" i="4"/>
  <c r="S30" i="5"/>
  <c r="V38" i="5"/>
  <c r="R38" i="5"/>
  <c r="S38" i="5"/>
  <c r="P30" i="5"/>
  <c r="R30" i="5"/>
  <c r="R54" i="5"/>
  <c r="R14" i="5"/>
  <c r="T14" i="5"/>
  <c r="T54" i="5"/>
  <c r="AP57" i="5"/>
  <c r="AV55" i="5"/>
  <c r="S46" i="5"/>
  <c r="AT55" i="5"/>
  <c r="R46" i="5"/>
  <c r="AD46" i="5"/>
  <c r="T46" i="5"/>
  <c r="AW55" i="5"/>
  <c r="AP55" i="5"/>
  <c r="AR55" i="5"/>
  <c r="AR59" i="5"/>
  <c r="AB59" i="5"/>
  <c r="AT59" i="5"/>
  <c r="X55" i="5"/>
  <c r="X59" i="5"/>
  <c r="AV57" i="5"/>
  <c r="BZ28" i="4"/>
  <c r="BP28" i="4"/>
  <c r="AS25" i="4"/>
  <c r="AV13" i="4"/>
  <c r="AR33" i="5"/>
  <c r="BU19" i="4"/>
  <c r="AP33" i="5"/>
  <c r="AR35" i="5"/>
  <c r="AB33" i="5"/>
  <c r="AX19" i="4"/>
  <c r="AT41" i="5"/>
  <c r="BT19" i="4"/>
  <c r="AP35" i="5"/>
  <c r="AQ35" i="5"/>
  <c r="AQ33" i="5"/>
  <c r="AR43" i="5"/>
  <c r="AP23" i="5"/>
  <c r="AB23" i="5"/>
  <c r="AP47" i="5"/>
  <c r="BU25" i="4"/>
  <c r="AP49" i="5"/>
  <c r="AR49" i="5"/>
  <c r="BV13" i="4"/>
  <c r="AT57" i="5"/>
  <c r="AT49" i="5"/>
  <c r="AP59" i="5"/>
  <c r="BB25" i="4"/>
  <c r="BX28" i="4"/>
  <c r="AQ49" i="5"/>
  <c r="AU41" i="5"/>
  <c r="P54" i="5"/>
  <c r="AP43" i="5"/>
  <c r="N14" i="5"/>
  <c r="P47" i="5"/>
  <c r="P46" i="5" s="1"/>
  <c r="AQ47" i="5"/>
  <c r="X57" i="5"/>
  <c r="AW57" i="5"/>
  <c r="X41" i="5"/>
  <c r="AQ25" i="5"/>
  <c r="T25" i="5"/>
  <c r="V25" i="5"/>
  <c r="P23" i="5"/>
  <c r="AQ23" i="5"/>
  <c r="AV51" i="5"/>
  <c r="AQ51" i="5"/>
  <c r="AR51" i="5"/>
  <c r="AP51" i="5"/>
  <c r="AW41" i="5"/>
  <c r="AD39" i="5"/>
  <c r="AD38" i="5" s="1"/>
  <c r="AD33" i="5"/>
  <c r="AD30" i="5" s="1"/>
  <c r="N30" i="5"/>
  <c r="F12" i="8"/>
  <c r="AP25" i="5"/>
  <c r="AR25" i="5"/>
  <c r="AQ39" i="5"/>
  <c r="AR39" i="5"/>
  <c r="AP39" i="5"/>
  <c r="AQ43" i="5"/>
  <c r="X39" i="5"/>
  <c r="N38" i="5"/>
  <c r="F13" i="8"/>
  <c r="AQ15" i="5"/>
  <c r="AR15" i="5"/>
  <c r="AP15" i="5"/>
  <c r="N46" i="5"/>
  <c r="AQ54" i="5"/>
  <c r="I15" i="8"/>
  <c r="J15" i="8" s="1"/>
  <c r="G15" i="8"/>
  <c r="AP19" i="5"/>
  <c r="AQ19" i="5"/>
  <c r="AR19" i="5"/>
  <c r="AX22" i="4"/>
  <c r="BV22" i="4"/>
  <c r="BT22" i="4"/>
  <c r="BU22" i="4"/>
  <c r="CA22" i="4"/>
  <c r="AX16" i="4"/>
  <c r="BV16" i="4"/>
  <c r="BT16" i="4"/>
  <c r="BU16" i="4"/>
  <c r="CA16" i="4"/>
  <c r="AX25" i="4"/>
  <c r="BT25" i="4"/>
  <c r="W20" i="5" l="1"/>
  <c r="V19" i="5"/>
  <c r="V14" i="5" s="1"/>
  <c r="AY19" i="5"/>
  <c r="AY14" i="5" s="1"/>
  <c r="AZ20" i="5"/>
  <c r="AZ19" i="5" s="1"/>
  <c r="AZ14" i="5" s="1"/>
  <c r="W48" i="5"/>
  <c r="V47" i="5"/>
  <c r="V46" i="5" s="1"/>
  <c r="J14" i="10"/>
  <c r="BG16" i="4"/>
  <c r="BG19" i="4"/>
  <c r="BG22" i="4"/>
  <c r="AZ13" i="4"/>
  <c r="BA13" i="4"/>
  <c r="CA13" i="4"/>
  <c r="AT19" i="5"/>
  <c r="AR38" i="5"/>
  <c r="AV19" i="5"/>
  <c r="AU19" i="5"/>
  <c r="AP38" i="5"/>
  <c r="AQ38" i="5"/>
  <c r="AQ30" i="5"/>
  <c r="AP30" i="5"/>
  <c r="AR30" i="5"/>
  <c r="AR54" i="5"/>
  <c r="AP54" i="5"/>
  <c r="BB55" i="5"/>
  <c r="AP14" i="5"/>
  <c r="AQ14" i="5"/>
  <c r="AR14" i="5"/>
  <c r="AR46" i="5"/>
  <c r="AP46" i="5"/>
  <c r="AL55" i="5"/>
  <c r="AQ46" i="5"/>
  <c r="AU59" i="5"/>
  <c r="AU57" i="5"/>
  <c r="AL59" i="5"/>
  <c r="AU55" i="5"/>
  <c r="AB57" i="5"/>
  <c r="AW59" i="5"/>
  <c r="AW54" i="5" s="1"/>
  <c r="AL57" i="5"/>
  <c r="AV59" i="5"/>
  <c r="AV54" i="5" s="1"/>
  <c r="AB55" i="5"/>
  <c r="X54" i="5"/>
  <c r="AV35" i="5"/>
  <c r="AV33" i="5"/>
  <c r="AT33" i="5"/>
  <c r="AL33" i="5"/>
  <c r="AW35" i="5"/>
  <c r="CA19" i="4"/>
  <c r="AU35" i="5"/>
  <c r="X35" i="5"/>
  <c r="AB35" i="5"/>
  <c r="AB30" i="5" s="1"/>
  <c r="AW33" i="5"/>
  <c r="X33" i="5"/>
  <c r="AU33" i="5"/>
  <c r="CA25" i="4"/>
  <c r="AU23" i="5"/>
  <c r="BB13" i="4"/>
  <c r="AV23" i="5"/>
  <c r="X23" i="5"/>
  <c r="AW23" i="5"/>
  <c r="BZ19" i="4"/>
  <c r="BY25" i="4"/>
  <c r="BX19" i="4"/>
  <c r="BZ25" i="4"/>
  <c r="BB19" i="4"/>
  <c r="BX25" i="4"/>
  <c r="BF25" i="4"/>
  <c r="AT23" i="5"/>
  <c r="BY13" i="4"/>
  <c r="BF13" i="4"/>
  <c r="BX13" i="4"/>
  <c r="BZ13" i="4"/>
  <c r="AB51" i="5"/>
  <c r="AW49" i="5"/>
  <c r="X49" i="5"/>
  <c r="AV49" i="5"/>
  <c r="AU49" i="5"/>
  <c r="AB49" i="5"/>
  <c r="AV47" i="5"/>
  <c r="AW47" i="5"/>
  <c r="AT47" i="5"/>
  <c r="AU47" i="5"/>
  <c r="AU25" i="5"/>
  <c r="AU51" i="5"/>
  <c r="AV25" i="5"/>
  <c r="AT25" i="5"/>
  <c r="AT51" i="5"/>
  <c r="X51" i="5"/>
  <c r="AW43" i="5"/>
  <c r="X43" i="5"/>
  <c r="X38" i="5" s="1"/>
  <c r="AB41" i="5"/>
  <c r="AT35" i="5"/>
  <c r="AW25" i="5"/>
  <c r="X25" i="5"/>
  <c r="AL25" i="5"/>
  <c r="AB25" i="5"/>
  <c r="AW15" i="5"/>
  <c r="X15" i="5"/>
  <c r="AW51" i="5"/>
  <c r="AW39" i="5"/>
  <c r="G12" i="8"/>
  <c r="I12" i="8"/>
  <c r="J12" i="8" s="1"/>
  <c r="AT39" i="5"/>
  <c r="AV39" i="5"/>
  <c r="G13" i="8"/>
  <c r="I13" i="8"/>
  <c r="J13" i="8" s="1"/>
  <c r="AT43" i="5"/>
  <c r="AU43" i="5"/>
  <c r="AV43" i="5"/>
  <c r="AU39" i="5"/>
  <c r="AV15" i="5"/>
  <c r="AU15" i="5"/>
  <c r="AB15" i="5"/>
  <c r="AT54" i="5"/>
  <c r="BB16" i="4"/>
  <c r="BY16" i="4"/>
  <c r="BX16" i="4"/>
  <c r="BZ16" i="4"/>
  <c r="BB22" i="4"/>
  <c r="BZ22" i="4"/>
  <c r="BX22" i="4"/>
  <c r="BY22" i="4"/>
  <c r="CF28" i="4"/>
  <c r="CA28" i="4"/>
  <c r="W47" i="5" l="1"/>
  <c r="W46" i="5" s="1"/>
  <c r="X48" i="5"/>
  <c r="Z48" i="5"/>
  <c r="W19" i="5"/>
  <c r="W14" i="5" s="1"/>
  <c r="Z20" i="5"/>
  <c r="X20" i="5"/>
  <c r="AU54" i="5"/>
  <c r="AT38" i="5"/>
  <c r="AU38" i="5"/>
  <c r="AV30" i="5"/>
  <c r="AW38" i="5"/>
  <c r="AV38" i="5"/>
  <c r="AT30" i="5"/>
  <c r="X30" i="5"/>
  <c r="AW30" i="5"/>
  <c r="AU30" i="5"/>
  <c r="BB33" i="5"/>
  <c r="AL23" i="5"/>
  <c r="BB23" i="5"/>
  <c r="AL54" i="5"/>
  <c r="AB54" i="5"/>
  <c r="BB59" i="5"/>
  <c r="AT46" i="5"/>
  <c r="AU46" i="5"/>
  <c r="AV46" i="5"/>
  <c r="AW46" i="5"/>
  <c r="BB57" i="5"/>
  <c r="BF19" i="4"/>
  <c r="AL35" i="5"/>
  <c r="AL30" i="5" s="1"/>
  <c r="BP19" i="4"/>
  <c r="AL49" i="5"/>
  <c r="BP25" i="4"/>
  <c r="BP13" i="4"/>
  <c r="AL41" i="5"/>
  <c r="BB41" i="5"/>
  <c r="BB25" i="5"/>
  <c r="AL43" i="5"/>
  <c r="AB43" i="5"/>
  <c r="AL39" i="5"/>
  <c r="AB39" i="5"/>
  <c r="AW19" i="5"/>
  <c r="AW14" i="5" s="1"/>
  <c r="AT15" i="5"/>
  <c r="AT14" i="5" s="1"/>
  <c r="AU14" i="5"/>
  <c r="AV14" i="5"/>
  <c r="AL15" i="5"/>
  <c r="BP16" i="4"/>
  <c r="BF16" i="4"/>
  <c r="BF22" i="4"/>
  <c r="BP22" i="4"/>
  <c r="Y20" i="5" l="1"/>
  <c r="X19" i="5"/>
  <c r="X14" i="5" s="1"/>
  <c r="AA20" i="5"/>
  <c r="AA19" i="5" s="1"/>
  <c r="AA14" i="5" s="1"/>
  <c r="Z19" i="5"/>
  <c r="Z14" i="5" s="1"/>
  <c r="AA48" i="5"/>
  <c r="AA47" i="5" s="1"/>
  <c r="AA46" i="5" s="1"/>
  <c r="Z47" i="5"/>
  <c r="Z46" i="5" s="1"/>
  <c r="Y48" i="5"/>
  <c r="X47" i="5"/>
  <c r="X46" i="5" s="1"/>
  <c r="BB35" i="5"/>
  <c r="BB30" i="5" s="1"/>
  <c r="BB54" i="5"/>
  <c r="AL51" i="5"/>
  <c r="BB51" i="5"/>
  <c r="AB38" i="5"/>
  <c r="AL38" i="5"/>
  <c r="CF13" i="4"/>
  <c r="CF16" i="4"/>
  <c r="CF22" i="4"/>
  <c r="CF19" i="4"/>
  <c r="BB49" i="5"/>
  <c r="CF25" i="4"/>
  <c r="BB39" i="5"/>
  <c r="BB43" i="5"/>
  <c r="BB15" i="5"/>
  <c r="Y47" i="5" l="1"/>
  <c r="Y46" i="5" s="1"/>
  <c r="AB48" i="5"/>
  <c r="Y19" i="5"/>
  <c r="Y14" i="5" s="1"/>
  <c r="AB20" i="5"/>
  <c r="BB38" i="5"/>
  <c r="AP16" i="4"/>
  <c r="G27" i="5" s="1"/>
  <c r="M27" i="5" s="1"/>
  <c r="AQ17" i="4"/>
  <c r="AQ16" i="4" s="1"/>
  <c r="H27" i="5" s="1"/>
  <c r="AC48" i="5" l="1"/>
  <c r="AB47" i="5"/>
  <c r="AB46" i="5" s="1"/>
  <c r="AK48" i="5"/>
  <c r="AC20" i="5"/>
  <c r="AB19" i="5"/>
  <c r="AB14" i="5" s="1"/>
  <c r="AK20" i="5"/>
  <c r="G22" i="5"/>
  <c r="M22" i="5" s="1"/>
  <c r="S27" i="5"/>
  <c r="S22" i="5" s="1"/>
  <c r="T27" i="5"/>
  <c r="T22" i="5" s="1"/>
  <c r="R27" i="5"/>
  <c r="R22" i="5" s="1"/>
  <c r="V27" i="5"/>
  <c r="V22" i="5" s="1"/>
  <c r="P27" i="5"/>
  <c r="P22" i="5" s="1"/>
  <c r="AD27" i="5"/>
  <c r="AD22" i="5" s="1"/>
  <c r="AK19" i="5" l="1"/>
  <c r="AK14" i="5" s="1"/>
  <c r="AC19" i="5"/>
  <c r="AC14" i="5" s="1"/>
  <c r="AJ20" i="5"/>
  <c r="AL20" i="5"/>
  <c r="AK47" i="5"/>
  <c r="AK46" i="5" s="1"/>
  <c r="AC47" i="5"/>
  <c r="AC46" i="5" s="1"/>
  <c r="AL48" i="5"/>
  <c r="AJ48" i="5"/>
  <c r="H22" i="5"/>
  <c r="N27" i="5"/>
  <c r="AQ27" i="5"/>
  <c r="AQ22" i="5" s="1"/>
  <c r="X27" i="5"/>
  <c r="X22" i="5" s="1"/>
  <c r="AR27" i="5"/>
  <c r="AR22" i="5" s="1"/>
  <c r="AP27" i="5"/>
  <c r="F11" i="8" l="1"/>
  <c r="F11" i="10"/>
  <c r="AM20" i="5"/>
  <c r="AM19" i="5" s="1"/>
  <c r="AM14" i="5" s="1"/>
  <c r="AL19" i="5"/>
  <c r="AL14" i="5" s="1"/>
  <c r="AJ47" i="5"/>
  <c r="AJ46" i="5" s="1"/>
  <c r="AM48" i="5"/>
  <c r="AM47" i="5" s="1"/>
  <c r="AM46" i="5" s="1"/>
  <c r="AL47" i="5"/>
  <c r="AL46" i="5" s="1"/>
  <c r="AJ19" i="5"/>
  <c r="AJ14" i="5" s="1"/>
  <c r="AT27" i="5"/>
  <c r="AT22" i="5" s="1"/>
  <c r="N22" i="5"/>
  <c r="AU27" i="5"/>
  <c r="AU22" i="5" s="1"/>
  <c r="AW27" i="5"/>
  <c r="AW22" i="5" s="1"/>
  <c r="AB27" i="5"/>
  <c r="AB22" i="5" s="1"/>
  <c r="G11" i="8"/>
  <c r="I11" i="8"/>
  <c r="AV27" i="5"/>
  <c r="AV22" i="5" s="1"/>
  <c r="AO20" i="5" l="1"/>
  <c r="AO48" i="5"/>
  <c r="G11" i="10"/>
  <c r="G16" i="10" s="1"/>
  <c r="I11" i="10"/>
  <c r="F16" i="10"/>
  <c r="J11" i="8"/>
  <c r="J11" i="10" l="1"/>
  <c r="J16" i="10" s="1"/>
  <c r="I16" i="10"/>
  <c r="AO47" i="5"/>
  <c r="AO46" i="5" s="1"/>
  <c r="AN48" i="5"/>
  <c r="BB48" i="5"/>
  <c r="BB47" i="5" s="1"/>
  <c r="BB46" i="5" s="1"/>
  <c r="AN20" i="5"/>
  <c r="AO19" i="5"/>
  <c r="AO14" i="5" s="1"/>
  <c r="BB20" i="5"/>
  <c r="BB19" i="5" s="1"/>
  <c r="BB14" i="5" s="1"/>
  <c r="AL27" i="5"/>
  <c r="AL22" i="5" s="1"/>
  <c r="AP22" i="5" s="1"/>
  <c r="BB27" i="5"/>
  <c r="BB22" i="5" s="1"/>
  <c r="G39" i="5"/>
  <c r="AN47" i="5" l="1"/>
  <c r="AN46" i="5" s="1"/>
  <c r="F14" i="8"/>
  <c r="BA48" i="5"/>
  <c r="BA47" i="5" s="1"/>
  <c r="BA46" i="5" s="1"/>
  <c r="AN19" i="5"/>
  <c r="AN14" i="5" s="1"/>
  <c r="BA20" i="5"/>
  <c r="BA19" i="5" s="1"/>
  <c r="BA14" i="5" s="1"/>
  <c r="F10" i="8"/>
  <c r="M39" i="5"/>
  <c r="G38" i="5"/>
  <c r="M38" i="5" s="1"/>
  <c r="G10" i="8" l="1"/>
  <c r="I10" i="8"/>
  <c r="F16" i="8"/>
  <c r="G14" i="8"/>
  <c r="I14" i="8"/>
  <c r="J14" i="8" s="1"/>
  <c r="AX14" i="5"/>
  <c r="J10" i="8" l="1"/>
  <c r="J16" i="8" s="1"/>
  <c r="I16" i="8"/>
  <c r="G1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SISTEMAS</author>
    <author>moviedo</author>
  </authors>
  <commentList>
    <comment ref="A10" authorId="0" shapeId="0" xr:uid="{00000000-0006-0000-0200-000001000000}">
      <text>
        <r>
          <rPr>
            <b/>
            <sz val="10"/>
            <color indexed="81"/>
            <rFont val="Tahoma"/>
            <family val="2"/>
          </rPr>
          <t>SEGÚN DECRETOS DE PLANTA</t>
        </r>
      </text>
    </comment>
    <comment ref="F10" authorId="0" shapeId="0" xr:uid="{00000000-0006-0000-0200-000002000000}">
      <text>
        <r>
          <rPr>
            <b/>
            <sz val="10"/>
            <color indexed="81"/>
            <rFont val="Tahoma"/>
            <family val="2"/>
          </rPr>
          <t>SEGÚN DECRETOS DE PLANTA</t>
        </r>
      </text>
    </comment>
    <comment ref="G10" authorId="1" shapeId="0" xr:uid="{00000000-0006-0000-0200-000003000000}">
      <text>
        <r>
          <rPr>
            <sz val="8"/>
            <color indexed="81"/>
            <rFont val="Tahoma"/>
            <family val="2"/>
          </rPr>
          <t xml:space="preserve">Al finalizar el registro de cada nivel de empleo, elimine las celdas  que sobran para que el aplicativo sume el total de las asignaciones mensuales.
</t>
        </r>
      </text>
    </comment>
    <comment ref="T10" authorId="0" shapeId="0" xr:uid="{00000000-0006-0000-0200-000004000000}">
      <text>
        <r>
          <rPr>
            <b/>
            <sz val="10"/>
            <color indexed="81"/>
            <rFont val="Tahoma"/>
            <family val="2"/>
          </rPr>
          <t>SEGÚN DECRETOS DE PLANTA</t>
        </r>
      </text>
    </comment>
    <comment ref="AA10" authorId="0" shapeId="0" xr:uid="{00000000-0006-0000-0200-000005000000}">
      <text>
        <r>
          <rPr>
            <b/>
            <sz val="10"/>
            <color indexed="81"/>
            <rFont val="Tahoma"/>
            <family val="2"/>
          </rPr>
          <t>SEGÚN DECRETOS DE PLANTA</t>
        </r>
      </text>
    </comment>
    <comment ref="AH10" authorId="0" shapeId="0" xr:uid="{00000000-0006-0000-0200-000006000000}">
      <text>
        <r>
          <rPr>
            <b/>
            <sz val="10"/>
            <color indexed="81"/>
            <rFont val="Tahoma"/>
            <family val="2"/>
          </rPr>
          <t>SEGÚN DECRETOS DE PLANTA</t>
        </r>
      </text>
    </comment>
    <comment ref="AO10" authorId="0" shapeId="0" xr:uid="{00000000-0006-0000-0200-000007000000}">
      <text>
        <r>
          <rPr>
            <b/>
            <sz val="10"/>
            <color indexed="81"/>
            <rFont val="Tahoma"/>
            <family val="2"/>
          </rPr>
          <t>SEGÚN DECRETOS DE PLANTA</t>
        </r>
      </text>
    </comment>
    <comment ref="AZ10" authorId="1" shapeId="0" xr:uid="{00000000-0006-0000-0200-000008000000}">
      <text>
        <r>
          <rPr>
            <b/>
            <sz val="8"/>
            <color indexed="81"/>
            <rFont val="Tahoma"/>
            <family val="2"/>
          </rPr>
          <t>si existe autorización</t>
        </r>
      </text>
    </comment>
    <comment ref="BA10" authorId="1" shapeId="0" xr:uid="{44831E68-0C76-46A3-9A52-2F54BF274C57}">
      <text>
        <r>
          <rPr>
            <b/>
            <sz val="8"/>
            <color indexed="81"/>
            <rFont val="Tahoma"/>
            <family val="2"/>
          </rPr>
          <t>si existe autorización</t>
        </r>
      </text>
    </comment>
    <comment ref="J11" authorId="0" shapeId="0" xr:uid="{00000000-0006-0000-0200-000009000000}">
      <text>
        <r>
          <rPr>
            <b/>
            <sz val="10"/>
            <color indexed="81"/>
            <rFont val="Tahoma"/>
            <family val="2"/>
          </rPr>
          <t>CARRERA ADMINISTRATIVA</t>
        </r>
      </text>
    </comment>
    <comment ref="K11" authorId="0" shapeId="0" xr:uid="{00000000-0006-0000-0200-00000A000000}">
      <text>
        <r>
          <rPr>
            <b/>
            <sz val="10"/>
            <color indexed="81"/>
            <rFont val="Tahoma"/>
            <family val="2"/>
          </rPr>
          <t>LIBRE NOMBRAMIENTO Y REMOCION</t>
        </r>
      </text>
    </comment>
    <comment ref="L11" authorId="0" shapeId="0" xr:uid="{00000000-0006-0000-0200-00000B000000}">
      <text>
        <r>
          <rPr>
            <b/>
            <sz val="10"/>
            <color indexed="81"/>
            <rFont val="Tahoma"/>
            <family val="2"/>
          </rPr>
          <t>PROVISIONAL</t>
        </r>
      </text>
    </comment>
    <comment ref="M11" authorId="0" shapeId="0" xr:uid="{00000000-0006-0000-0200-00000C000000}">
      <text>
        <r>
          <rPr>
            <b/>
            <sz val="8"/>
            <color indexed="81"/>
            <rFont val="Tahoma"/>
            <family val="2"/>
          </rPr>
          <t>MUJER CABEZA DE FAMILIA SIN ALTERNATIVA ECONÓMICA</t>
        </r>
      </text>
    </comment>
    <comment ref="N11" authorId="0" shapeId="0" xr:uid="{00000000-0006-0000-0200-00000D000000}">
      <text>
        <r>
          <rPr>
            <b/>
            <sz val="8"/>
            <color indexed="81"/>
            <rFont val="Tahoma"/>
            <family val="2"/>
          </rPr>
          <t>LIMITADO FISICO</t>
        </r>
      </text>
    </comment>
    <comment ref="O11" authorId="0" shapeId="0" xr:uid="{00000000-0006-0000-0200-00000E000000}">
      <text>
        <r>
          <rPr>
            <b/>
            <sz val="8"/>
            <color indexed="81"/>
            <rFont val="Tahoma"/>
            <family val="2"/>
          </rPr>
          <t>Próximos a pensión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OFICINA DE SISTEMAS</author>
    <author>moviedo</author>
  </authors>
  <commentList>
    <comment ref="A11" authorId="0" shapeId="0" xr:uid="{00000000-0006-0000-0300-000001000000}">
      <text>
        <r>
          <rPr>
            <b/>
            <sz val="10"/>
            <color indexed="81"/>
            <rFont val="Tahoma"/>
            <family val="2"/>
          </rPr>
          <t>SEGÚN DECRETOS DE PLANTA</t>
        </r>
      </text>
    </comment>
    <comment ref="F11" authorId="0" shapeId="0" xr:uid="{00000000-0006-0000-0300-000002000000}">
      <text>
        <r>
          <rPr>
            <b/>
            <sz val="10"/>
            <color indexed="81"/>
            <rFont val="Tahoma"/>
            <family val="2"/>
          </rPr>
          <t>SEGÚN DECRETOS DE PLANTA</t>
        </r>
      </text>
    </comment>
    <comment ref="G11" authorId="1" shapeId="0" xr:uid="{00000000-0006-0000-0300-000003000000}">
      <text>
        <r>
          <rPr>
            <sz val="8"/>
            <color indexed="81"/>
            <rFont val="Tahoma"/>
            <family val="2"/>
          </rPr>
          <t>Al finalizar el registro de cada nivel de empleo, elimine las celdas  que sobran para que el aplicativo sume el total de las asignacione</t>
        </r>
        <r>
          <rPr>
            <b/>
            <sz val="8"/>
            <color indexed="81"/>
            <rFont val="Tahoma"/>
            <family val="2"/>
          </rPr>
          <t xml:space="preserve">s </t>
        </r>
        <r>
          <rPr>
            <sz val="8"/>
            <color indexed="81"/>
            <rFont val="Tahoma"/>
            <family val="2"/>
          </rPr>
          <t xml:space="preserve">mensuales.
</t>
        </r>
      </text>
    </comment>
    <comment ref="I12" authorId="0" shapeId="0" xr:uid="{00000000-0006-0000-0300-000004000000}">
      <text>
        <r>
          <rPr>
            <b/>
            <sz val="8"/>
            <color indexed="81"/>
            <rFont val="Tahoma"/>
            <family val="2"/>
          </rPr>
          <t>MUJER CABEZA DE FAMILIA SIN ALTERNATIVA ECONÓMICA</t>
        </r>
      </text>
    </comment>
    <comment ref="J12" authorId="0" shapeId="0" xr:uid="{00000000-0006-0000-0300-000005000000}">
      <text>
        <r>
          <rPr>
            <b/>
            <sz val="8"/>
            <color indexed="81"/>
            <rFont val="Tahoma"/>
            <family val="2"/>
          </rPr>
          <t>LIMITADO FISICO</t>
        </r>
      </text>
    </comment>
    <comment ref="K12" authorId="0" shapeId="0" xr:uid="{00000000-0006-0000-0300-000006000000}">
      <text>
        <r>
          <rPr>
            <b/>
            <sz val="8"/>
            <color indexed="81"/>
            <rFont val="Tahoma"/>
            <family val="2"/>
          </rPr>
          <t>Próximos a pensión</t>
        </r>
      </text>
    </comment>
    <comment ref="F15" authorId="1" shapeId="0" xr:uid="{00000000-0006-0000-0300-000007000000}">
      <text>
        <r>
          <rPr>
            <b/>
            <sz val="8"/>
            <color indexed="81"/>
            <rFont val="Tahoma"/>
            <family val="2"/>
          </rPr>
          <t>cuando haya diligenciado todas las casillas digite cero "0", si no existen datos en toda la fila para que el aplicativo sume lo correspondiente.</t>
        </r>
        <r>
          <rPr>
            <sz val="8"/>
            <color indexed="81"/>
            <rFont val="Tahoma"/>
            <family val="2"/>
          </rPr>
          <t xml:space="preserve">
</t>
        </r>
      </text>
    </comment>
    <comment ref="F17" authorId="1" shapeId="0" xr:uid="{00000000-0006-0000-0300-000008000000}">
      <text>
        <r>
          <rPr>
            <b/>
            <sz val="8"/>
            <color indexed="81"/>
            <rFont val="Tahoma"/>
            <family val="2"/>
          </rPr>
          <t>cuando haya diligenciado todas las casillas digite cero "0", si no existen datos en toda la fila para que el aplicativo sume lo correspondiente.</t>
        </r>
      </text>
    </comment>
    <comment ref="F19" authorId="1" shapeId="0" xr:uid="{00000000-0006-0000-0300-000009000000}">
      <text>
        <r>
          <rPr>
            <b/>
            <sz val="8"/>
            <color indexed="81"/>
            <rFont val="Tahoma"/>
            <family val="2"/>
          </rPr>
          <t>cuando haya diligenciado todas las casillas digite cero "0", si no existen datos en toda la fila para que el aplicativo sume lo correspondiente.</t>
        </r>
        <r>
          <rPr>
            <sz val="8"/>
            <color indexed="81"/>
            <rFont val="Tahoma"/>
            <family val="2"/>
          </rPr>
          <t xml:space="preserve">
</t>
        </r>
      </text>
    </comment>
    <comment ref="F23" authorId="1" shapeId="0" xr:uid="{00000000-0006-0000-0300-00000A000000}">
      <text>
        <r>
          <rPr>
            <b/>
            <sz val="8"/>
            <color indexed="81"/>
            <rFont val="Tahoma"/>
            <family val="2"/>
          </rPr>
          <t>cuando haya diligenciado todas las casillas digite cero "0", si no existen datos en toda la fila para que el aplicativo sume lo correspondiente.</t>
        </r>
        <r>
          <rPr>
            <sz val="8"/>
            <color indexed="81"/>
            <rFont val="Tahoma"/>
            <family val="2"/>
          </rPr>
          <t xml:space="preserve">
</t>
        </r>
      </text>
    </comment>
    <comment ref="F25" authorId="1" shapeId="0" xr:uid="{00000000-0006-0000-0300-00000B000000}">
      <text>
        <r>
          <rPr>
            <b/>
            <sz val="8"/>
            <color indexed="81"/>
            <rFont val="Tahoma"/>
            <family val="2"/>
          </rPr>
          <t>cuando haya diligenciado todas las casillas digite cero "0", si no existen datos en toda la fila para que el aplicativo sume lo correspondiente.</t>
        </r>
        <r>
          <rPr>
            <sz val="8"/>
            <color indexed="81"/>
            <rFont val="Tahoma"/>
            <family val="2"/>
          </rPr>
          <t xml:space="preserve">
</t>
        </r>
      </text>
    </comment>
    <comment ref="F27" authorId="1" shapeId="0" xr:uid="{00000000-0006-0000-0300-00000C000000}">
      <text>
        <r>
          <rPr>
            <b/>
            <sz val="8"/>
            <color indexed="81"/>
            <rFont val="Tahoma"/>
            <family val="2"/>
          </rPr>
          <t>cuando haya diligenciado todas las casillas digite cero "0", si no existen datos en toda la fila para que el aplicativo sume lo correspondiente.</t>
        </r>
        <r>
          <rPr>
            <sz val="8"/>
            <color indexed="81"/>
            <rFont val="Tahoma"/>
            <family val="2"/>
          </rPr>
          <t xml:space="preserve">
</t>
        </r>
      </text>
    </comment>
    <comment ref="F31" authorId="1" shapeId="0" xr:uid="{00000000-0006-0000-0300-00000D000000}">
      <text>
        <r>
          <rPr>
            <b/>
            <sz val="8"/>
            <color indexed="81"/>
            <rFont val="Tahoma"/>
            <family val="2"/>
          </rPr>
          <t>cuando haya diligenciado todas las casillas digite cero "0", si no existen datos en toda la fila para que el aplicativo sume lo correspondiente.</t>
        </r>
        <r>
          <rPr>
            <sz val="8"/>
            <color indexed="81"/>
            <rFont val="Tahoma"/>
            <family val="2"/>
          </rPr>
          <t xml:space="preserve">
</t>
        </r>
      </text>
    </comment>
    <comment ref="F33" authorId="1" shapeId="0" xr:uid="{00000000-0006-0000-0300-00000E000000}">
      <text>
        <r>
          <rPr>
            <b/>
            <sz val="8"/>
            <color indexed="81"/>
            <rFont val="Tahoma"/>
            <family val="2"/>
          </rPr>
          <t>cuando haya diligenciado todas las casillas digite cero "0", si no existen datos en toda la fila para que el aplicativo sume lo correspondiente.</t>
        </r>
        <r>
          <rPr>
            <sz val="8"/>
            <color indexed="81"/>
            <rFont val="Tahoma"/>
            <family val="2"/>
          </rPr>
          <t xml:space="preserve">
</t>
        </r>
      </text>
    </comment>
    <comment ref="F35" authorId="1" shapeId="0" xr:uid="{00000000-0006-0000-0300-00000F000000}">
      <text>
        <r>
          <rPr>
            <b/>
            <sz val="8"/>
            <color indexed="81"/>
            <rFont val="Tahoma"/>
            <family val="2"/>
          </rPr>
          <t>cuando haya diligenciado todas las casillas digite cero "0", si no existen datos en toda la fila para que el aplicativo sume lo correspondiente.</t>
        </r>
        <r>
          <rPr>
            <sz val="8"/>
            <color indexed="81"/>
            <rFont val="Tahoma"/>
            <family val="2"/>
          </rPr>
          <t xml:space="preserve">
</t>
        </r>
      </text>
    </comment>
    <comment ref="F39" authorId="1" shapeId="0" xr:uid="{00000000-0006-0000-0300-000010000000}">
      <text>
        <r>
          <rPr>
            <b/>
            <sz val="8"/>
            <color indexed="81"/>
            <rFont val="Tahoma"/>
            <family val="2"/>
          </rPr>
          <t>cuando haya diligenciado todas las casillas digite cero "0", si no existen datos en toda la fila para que el aplicativo sume lo correspondiente.</t>
        </r>
        <r>
          <rPr>
            <sz val="8"/>
            <color indexed="81"/>
            <rFont val="Tahoma"/>
            <family val="2"/>
          </rPr>
          <t xml:space="preserve">
</t>
        </r>
      </text>
    </comment>
    <comment ref="F41" authorId="1" shapeId="0" xr:uid="{00000000-0006-0000-0300-000011000000}">
      <text>
        <r>
          <rPr>
            <b/>
            <sz val="8"/>
            <color indexed="81"/>
            <rFont val="Tahoma"/>
            <family val="2"/>
          </rPr>
          <t>cuando haya diligenciado todas las casillas digite cero "0", si no existen datos en toda la fila para que el aplicativo sume lo correspondiente.</t>
        </r>
        <r>
          <rPr>
            <sz val="8"/>
            <color indexed="81"/>
            <rFont val="Tahoma"/>
            <family val="2"/>
          </rPr>
          <t xml:space="preserve">
</t>
        </r>
      </text>
    </comment>
    <comment ref="F43" authorId="1" shapeId="0" xr:uid="{00000000-0006-0000-0300-000012000000}">
      <text>
        <r>
          <rPr>
            <b/>
            <sz val="8"/>
            <color indexed="81"/>
            <rFont val="Tahoma"/>
            <family val="2"/>
          </rPr>
          <t>cuando haya diligenciado todas las casillas digite cero "0", si no existen datos en toda la fila para que el aplicativo sume lo correspondiente.</t>
        </r>
        <r>
          <rPr>
            <sz val="8"/>
            <color indexed="81"/>
            <rFont val="Tahoma"/>
            <family val="2"/>
          </rPr>
          <t xml:space="preserve">
</t>
        </r>
      </text>
    </comment>
    <comment ref="F47" authorId="1" shapeId="0" xr:uid="{00000000-0006-0000-0300-000013000000}">
      <text>
        <r>
          <rPr>
            <b/>
            <sz val="8"/>
            <color indexed="81"/>
            <rFont val="Tahoma"/>
            <family val="2"/>
          </rPr>
          <t>cuando haya diligenciado todas las casillas digite cero "0", si no existen datos en toda la fila para que el aplicativo sume lo correspondiente.</t>
        </r>
      </text>
    </comment>
    <comment ref="F49" authorId="1" shapeId="0" xr:uid="{00000000-0006-0000-0300-000014000000}">
      <text>
        <r>
          <rPr>
            <b/>
            <sz val="8"/>
            <color indexed="81"/>
            <rFont val="Tahoma"/>
            <family val="2"/>
          </rPr>
          <t>cuando haya diligenciado todas las casillas digite cero "0", si no existen datos en toda la fila para que el aplicativo sume lo correspondiente.</t>
        </r>
        <r>
          <rPr>
            <sz val="8"/>
            <color indexed="81"/>
            <rFont val="Tahoma"/>
            <family val="2"/>
          </rPr>
          <t xml:space="preserve">
</t>
        </r>
      </text>
    </comment>
    <comment ref="F51" authorId="1" shapeId="0" xr:uid="{00000000-0006-0000-0300-000015000000}">
      <text>
        <r>
          <rPr>
            <b/>
            <sz val="8"/>
            <color indexed="81"/>
            <rFont val="Tahoma"/>
            <family val="2"/>
          </rPr>
          <t>cuando haya diligenciado todas las casillas digite cero "0", si no existen datos en toda la fila para que el aplicativo sume lo correspondiente.</t>
        </r>
      </text>
    </comment>
    <comment ref="F55" authorId="1" shapeId="0" xr:uid="{00000000-0006-0000-0300-000016000000}">
      <text>
        <r>
          <rPr>
            <b/>
            <sz val="8"/>
            <color indexed="81"/>
            <rFont val="Tahoma"/>
            <family val="2"/>
          </rPr>
          <t>cuando haya diligenciado todas las casillas digite cero "0", si no existen datos en toda la fila para que el aplicativo sume lo correspondiente.</t>
        </r>
        <r>
          <rPr>
            <sz val="8"/>
            <color indexed="81"/>
            <rFont val="Tahoma"/>
            <family val="2"/>
          </rPr>
          <t xml:space="preserve">
</t>
        </r>
      </text>
    </comment>
    <comment ref="F57" authorId="1" shapeId="0" xr:uid="{00000000-0006-0000-0300-000017000000}">
      <text>
        <r>
          <rPr>
            <b/>
            <sz val="8"/>
            <color indexed="81"/>
            <rFont val="Tahoma"/>
            <family val="2"/>
          </rPr>
          <t>cuando haya diligenciado todas las casillas digite cero "0", si no existen datos en toda la fila para que el aplicativo sume lo correspondiente.</t>
        </r>
        <r>
          <rPr>
            <sz val="8"/>
            <color indexed="81"/>
            <rFont val="Tahoma"/>
            <family val="2"/>
          </rPr>
          <t xml:space="preserve">
</t>
        </r>
      </text>
    </comment>
    <comment ref="F59" authorId="1" shapeId="0" xr:uid="{00000000-0006-0000-0300-000018000000}">
      <text>
        <r>
          <rPr>
            <b/>
            <sz val="8"/>
            <color indexed="81"/>
            <rFont val="Tahoma"/>
            <family val="2"/>
          </rPr>
          <t>cuando haya diligenciado todas las casillas digite cero "0", si no existen datos en toda la fila para que el aplicativo sume lo correspondiente.</t>
        </r>
        <r>
          <rPr>
            <sz val="8"/>
            <color indexed="81"/>
            <rFont val="Tahoma"/>
            <family val="2"/>
          </rPr>
          <t xml:space="preserve">
</t>
        </r>
      </text>
    </comment>
  </commentList>
</comments>
</file>

<file path=xl/sharedStrings.xml><?xml version="1.0" encoding="utf-8"?>
<sst xmlns="http://schemas.openxmlformats.org/spreadsheetml/2006/main" count="323" uniqueCount="158">
  <si>
    <t>TIPO DE ENTIDAD</t>
  </si>
  <si>
    <t>Normas actuales de planta.</t>
  </si>
  <si>
    <t>NIVEL CENTRAL</t>
  </si>
  <si>
    <t>EMPRESA INDUSTRIAL Y COMERCIAL</t>
  </si>
  <si>
    <t>SOCIEDAD DE ECONOMIA MIXTA</t>
  </si>
  <si>
    <t>SUPRESIONES</t>
  </si>
  <si>
    <t>CREACIONES</t>
  </si>
  <si>
    <t>CARGOS QUE CAMBIAN DE GRADO O DENOMINACIÓN</t>
  </si>
  <si>
    <t>CARGOS QUE PASAN IGUAL</t>
  </si>
  <si>
    <t>DENOMINACION
DE LOS CARGOS</t>
  </si>
  <si>
    <t>CODIGO</t>
  </si>
  <si>
    <t>GRADO</t>
  </si>
  <si>
    <t>ASIGNACION BASICA</t>
  </si>
  <si>
    <t>COSTO TOTAL POR MES</t>
  </si>
  <si>
    <t>SITUACIONES ADMINISTRATIVAS</t>
  </si>
  <si>
    <t>RETEN SOCIAL</t>
  </si>
  <si>
    <t>FUERO SINDICAL</t>
  </si>
  <si>
    <t>No CARGOS SUPRIMIDOS</t>
  </si>
  <si>
    <t>No CARGOS CREADOS</t>
  </si>
  <si>
    <t xml:space="preserve">No 
CARGOS </t>
  </si>
  <si>
    <t>CARGOS 
VACANTES</t>
  </si>
  <si>
    <t>C.A.</t>
  </si>
  <si>
    <t>L.N.R</t>
  </si>
  <si>
    <t>Pr.</t>
  </si>
  <si>
    <t>M.C.F</t>
  </si>
  <si>
    <t>L.F</t>
  </si>
  <si>
    <t>P.P</t>
  </si>
  <si>
    <t>NIVEL DIRECTIVO</t>
  </si>
  <si>
    <t>NIVEL ASESOR</t>
  </si>
  <si>
    <t>NIVEL PROFESIONAL</t>
  </si>
  <si>
    <t>NIVEL TECNICO</t>
  </si>
  <si>
    <t>NIVEL ASISTENCIAL</t>
  </si>
  <si>
    <t xml:space="preserve"> </t>
  </si>
  <si>
    <t xml:space="preserve">Decreto  </t>
  </si>
  <si>
    <t xml:space="preserve">NOMBRE DE LA ENTIDAD: </t>
  </si>
  <si>
    <t>ESTABLECIMIENTO PÚBLICO</t>
  </si>
  <si>
    <t xml:space="preserve">ANUAL </t>
  </si>
  <si>
    <t xml:space="preserve">ASIGNACION BASICA </t>
  </si>
  <si>
    <t xml:space="preserve">ASIGNACION BASICA POR NUMERO DE CARGOS </t>
  </si>
  <si>
    <t xml:space="preserve">PRIMA DE ANTIGÜEDAD MENSUAL </t>
  </si>
  <si>
    <t xml:space="preserve">GASTOS AUXILIOS </t>
  </si>
  <si>
    <t xml:space="preserve">GASTOS DE REPRESENTACION </t>
  </si>
  <si>
    <t>SUBSIDIO DE TRANSPORTE</t>
  </si>
  <si>
    <t xml:space="preserve"> AUXILIO DE ALIMENTACION</t>
  </si>
  <si>
    <t>PRIMA TECNICA ANUAL</t>
  </si>
  <si>
    <t xml:space="preserve">OTRAS PRIMAS FACTOR SALARIAL </t>
  </si>
  <si>
    <t xml:space="preserve">TOTAL </t>
  </si>
  <si>
    <t>OTRAS PRIMAS NO FACTOR SALARIAL</t>
  </si>
  <si>
    <t>BONIFICACION POR DIRECCION</t>
  </si>
  <si>
    <t>HORAS EXTRAS</t>
  </si>
  <si>
    <t xml:space="preserve">APORTES PATRONALES  Y  PARAFISCALES     CONTRIBUCIONES INHERENTES A LA NOMINA </t>
  </si>
  <si>
    <t>CESANTIAS  O FNA</t>
  </si>
  <si>
    <t>APORTES PREVISION PENSIONES</t>
  </si>
  <si>
    <t>APORTES PREVISION SOCIAL SALUD</t>
  </si>
  <si>
    <t>I.C.B.F.</t>
  </si>
  <si>
    <t>SENA</t>
  </si>
  <si>
    <t>TOTAL</t>
  </si>
  <si>
    <t>OTROS</t>
  </si>
  <si>
    <t>No CARGOS SEGÚN SIGEP</t>
  </si>
  <si>
    <t>ASIGNACION MENSUAL</t>
  </si>
  <si>
    <t xml:space="preserve">CAJA DE COMPENSACION FAMILIAR  </t>
  </si>
  <si>
    <t>DIRECTIVO</t>
  </si>
  <si>
    <t>ASESOR</t>
  </si>
  <si>
    <t>PROFESIONAL</t>
  </si>
  <si>
    <t>ASISTENCIAL</t>
  </si>
  <si>
    <t>(EN PESOS)</t>
  </si>
  <si>
    <t>DENOMINACIÓN CARGO</t>
  </si>
  <si>
    <t>SITUACION ACTUAL</t>
  </si>
  <si>
    <t>DIFERENCIA PLANTAS</t>
  </si>
  <si>
    <t>No</t>
  </si>
  <si>
    <t>Total</t>
  </si>
  <si>
    <t>Cargos</t>
  </si>
  <si>
    <t>Mensual</t>
  </si>
  <si>
    <t>Anual</t>
  </si>
  <si>
    <t>EMPLEADOS PUBLICOS</t>
  </si>
  <si>
    <t xml:space="preserve">                                                                                                                      PLANTA DE PERSONAL  ACTUAL</t>
  </si>
  <si>
    <t>NORMAS ACTUALES DE PLANTA :</t>
  </si>
  <si>
    <t xml:space="preserve">FECHA DE EXPEDICIÓN: </t>
  </si>
  <si>
    <t>CUADRO DE CARGOS Y COSTOS POR NIVEL</t>
  </si>
  <si>
    <t xml:space="preserve">DEPARTAMENTO ADMINISTRATIVO DE LA FUNCIÓN PÚBLICA/ DIRECCIÓN DE DESARROLLO ORGANIZACIONAL </t>
  </si>
  <si>
    <t xml:space="preserve">DEPARTAMENTO ADMINISTRATIVO DE LA FUNCIÓN PÚBLICA / DIRECCIÓN DE DESARROLLO ORGANIZACIONAL </t>
  </si>
  <si>
    <t xml:space="preserve">CUADRO DE CARGOS Y COSTOS POR NIVEL </t>
  </si>
  <si>
    <t xml:space="preserve">SITUACION PROPUESTA </t>
  </si>
  <si>
    <t>Total Anual</t>
  </si>
  <si>
    <t xml:space="preserve">                PLANTA DE PERSONAL PROPUESTA</t>
  </si>
  <si>
    <t>INSTRUCCIONES PARA EL DILIGENCIAMIENTO</t>
  </si>
  <si>
    <t>HOJA 1: ESCALA SALARIAL</t>
  </si>
  <si>
    <t>HOJA 2: PLANTA ACTUAL</t>
  </si>
  <si>
    <t>HOJA 3: PLANTA PROPUESTA</t>
  </si>
  <si>
    <t>HOJA 4: COMPARATIVO COSTOS</t>
  </si>
  <si>
    <t>Esta hoja indica el consolidado de los costos de la modificación de la planta de personal con respecto a la asignación salarial mostrando la situacion actual de la planta de personal y la situacion de la propuesta de la planta de personal.</t>
  </si>
  <si>
    <t xml:space="preserve">Esta hoja es un ingreso de información sobre la planta de personal actual que existe en la Gobernación, Alcaldía o entidad descentralizada (Adscrita o Vinculada).
1. ingrese el nombre de la Gobernación, Alcaldía, o entidad descentralizada (Adscrita o Vinculada).
2. seleccione el tipo de entidad. 
3. Escriba las normas sobre actuales de planta de personal (Esta subrayado de color amarillo).                                                                                                    
4. Registre la información requerida sobre la planta de personal actual (celda A10 a Celda F10).                                                                                                                                        5. Registre en cada caso si el cargo está vacante, si el cargo es de Carrera Administrativa, si es de Libre Nombramiento y Remoción, si es provisional, si la persona que actualmente ocupa el cargo es mujer cabeza de familia, limitado físico, próximo a pensionarse o si pertenece al fuero sindical, en el caso en que aplique (celda I a la celda P).
6.  registre la información requerida con respecto a las supresiones de planta de personal según los actos administrativos correspondientes (celda Q a la T).
7. registre la información requerida con respecto a las creaciones de cargos según los actos administrativos correspondientes (celda X a la AA).
8. registre la información requerida con respecto a los cargos que cambian de grado o denominación  según los actos administrativos correspondientes (celda AE a la AH).
9. registre la información requerida con respecto a los cargos que pasan igual  según los actos administrativos correspondientes (celda AL a la AO).
</t>
  </si>
  <si>
    <t>1. ingrese la escala salarial actual (Acuerdo-Ordenanza-Decreto) correspondiente a la Gobernación, Alcaldía, entidad descentralizada (adscrita o vinculada).</t>
  </si>
  <si>
    <t xml:space="preserve">Anual </t>
  </si>
  <si>
    <t>APORTES PREVISION A.R.L.</t>
  </si>
  <si>
    <t>TÉCNICO</t>
  </si>
  <si>
    <t>Este aplicativo permite hacer un análisis de costos de la planta actual y la planta propuesta considerando el gasto de las asignaciones básicas, gastos de representación, primas técnicas, prestaciones sociales entre otros.</t>
  </si>
  <si>
    <t>1. Esta hoja le muestra toda la información de la planta propuesta con respecto a lo diligenciado en la hoja anterior.</t>
  </si>
  <si>
    <r>
      <t xml:space="preserve">NOMBRE DE LA ENTIDAD: </t>
    </r>
    <r>
      <rPr>
        <sz val="9"/>
        <rFont val="Arial"/>
        <family val="2"/>
      </rPr>
      <t>PERSONERÍA MUNICIPAL DE GUATEQUE, BOYACÁ.</t>
    </r>
  </si>
  <si>
    <t>X</t>
  </si>
  <si>
    <t>Sec. Ejecutivo del Despacho del Alcalde</t>
  </si>
  <si>
    <t xml:space="preserve">Resolución  No: </t>
  </si>
  <si>
    <t>002</t>
  </si>
  <si>
    <t>No CARGOS SEGÚN RESOLUCIÓN</t>
  </si>
  <si>
    <t>353</t>
  </si>
  <si>
    <t>Secretario</t>
  </si>
  <si>
    <t>440</t>
  </si>
  <si>
    <t>Personero</t>
  </si>
  <si>
    <t>015</t>
  </si>
  <si>
    <t>SUELDOS MENSUALES (A PRECIOS DEL AÑO: 2025)</t>
  </si>
  <si>
    <t>0</t>
  </si>
  <si>
    <t>00</t>
  </si>
  <si>
    <t>1</t>
  </si>
  <si>
    <t>ESCALA SALARIAL ( 2025 )</t>
  </si>
  <si>
    <t>BONIFICACION POR SERVICIOS PRESTADOS
(ANUAL)</t>
  </si>
  <si>
    <t>PRIMA DE SERVICIO 
(ANUAL)</t>
  </si>
  <si>
    <t>PRIMA DE  VACACIONES
(ANUAL)</t>
  </si>
  <si>
    <t>PRIMA DE NAVIDAD
(ANUAL)</t>
  </si>
  <si>
    <t>COMPENSACIÓN VACACIONES
(ANUAL)</t>
  </si>
  <si>
    <t>BONIF. ESPEC. DE RECREACION
(ANUAL)</t>
  </si>
  <si>
    <t>ESAP+MEN</t>
  </si>
  <si>
    <t>INTERESES CESANTÍAS</t>
  </si>
  <si>
    <t>CESANTÍAS O FNA</t>
  </si>
  <si>
    <t>SUBTOTAL GASTOS AUXILIOS
(ANUAL)</t>
  </si>
  <si>
    <t>TOTAL
(ANUAL)</t>
  </si>
  <si>
    <t>PRIMA DE SERVICIO
(ANUAL)</t>
  </si>
  <si>
    <r>
      <t xml:space="preserve">SUBTOTAL SSI
</t>
    </r>
    <r>
      <rPr>
        <b/>
        <sz val="9"/>
        <color rgb="FFC00000"/>
        <rFont val="Arial"/>
        <family val="2"/>
      </rPr>
      <t>(MENSUAL)</t>
    </r>
  </si>
  <si>
    <t>SUBTOTAL 
CESANTÍAS
(ANUAL)</t>
  </si>
  <si>
    <r>
      <t xml:space="preserve">SUBTOTAL PARAFISCALES
</t>
    </r>
    <r>
      <rPr>
        <b/>
        <sz val="9"/>
        <color rgb="FFC00000"/>
        <rFont val="Arial"/>
        <family val="2"/>
      </rPr>
      <t>(MENSUAL)</t>
    </r>
  </si>
  <si>
    <r>
      <t xml:space="preserve">BONIFICACION POR SERVICIOS PRESTADOS
</t>
    </r>
    <r>
      <rPr>
        <b/>
        <sz val="9"/>
        <color rgb="FFC00000"/>
        <rFont val="Arial"/>
        <family val="2"/>
      </rPr>
      <t>( 1 / 12 )</t>
    </r>
  </si>
  <si>
    <r>
      <t xml:space="preserve">PRIMA DE SERVICIO
</t>
    </r>
    <r>
      <rPr>
        <b/>
        <sz val="9"/>
        <color rgb="FFC00000"/>
        <rFont val="Arial"/>
        <family val="2"/>
      </rPr>
      <t>( 1 / 12 )</t>
    </r>
  </si>
  <si>
    <r>
      <t xml:space="preserve">PRIMA DE  VACACIONES
</t>
    </r>
    <r>
      <rPr>
        <b/>
        <sz val="9"/>
        <color rgb="FFC00000"/>
        <rFont val="Arial"/>
        <family val="2"/>
      </rPr>
      <t>( 1 / 12 )</t>
    </r>
  </si>
  <si>
    <r>
      <t xml:space="preserve">COMPENSACIÓN VACACIONES
</t>
    </r>
    <r>
      <rPr>
        <b/>
        <sz val="9"/>
        <color rgb="FFC00000"/>
        <rFont val="Arial"/>
        <family val="2"/>
      </rPr>
      <t>( 1 / 12 )</t>
    </r>
  </si>
  <si>
    <r>
      <t xml:space="preserve">PRIMA DE NAVIDAD
</t>
    </r>
    <r>
      <rPr>
        <b/>
        <sz val="9"/>
        <color rgb="FFC00000"/>
        <rFont val="Arial"/>
        <family val="2"/>
      </rPr>
      <t>(1 / 12 )</t>
    </r>
  </si>
  <si>
    <r>
      <t xml:space="preserve">BONIF. ESPEC. DE RECREACION
</t>
    </r>
    <r>
      <rPr>
        <b/>
        <sz val="9"/>
        <color rgb="FFC00000"/>
        <rFont val="Arial"/>
        <family val="2"/>
      </rPr>
      <t>( 1 / 12 )</t>
    </r>
  </si>
  <si>
    <r>
      <t xml:space="preserve">SUBTOTAL 
CESANTÍAS
</t>
    </r>
    <r>
      <rPr>
        <b/>
        <sz val="9"/>
        <color rgb="FFC00000"/>
        <rFont val="Arial"/>
        <family val="2"/>
      </rPr>
      <t>( 1 / 12 )</t>
    </r>
  </si>
  <si>
    <r>
      <t xml:space="preserve">BONIFICACION POR SERVICIOS PRESTADOS
</t>
    </r>
    <r>
      <rPr>
        <b/>
        <sz val="9"/>
        <color rgb="FFFF0000"/>
        <rFont val="Arial"/>
        <family val="2"/>
      </rPr>
      <t>( 1 / 12 )</t>
    </r>
  </si>
  <si>
    <r>
      <t xml:space="preserve">PRIMA DE SERVICIO
</t>
    </r>
    <r>
      <rPr>
        <b/>
        <sz val="9"/>
        <color rgb="FFFF0000"/>
        <rFont val="Arial"/>
        <family val="2"/>
      </rPr>
      <t>( 1 / 12 )</t>
    </r>
  </si>
  <si>
    <r>
      <t xml:space="preserve">PRIMA DE  VACACIONES
</t>
    </r>
    <r>
      <rPr>
        <b/>
        <sz val="9"/>
        <color rgb="FFFF0000"/>
        <rFont val="Arial"/>
        <family val="2"/>
      </rPr>
      <t>( 1 / 12 )</t>
    </r>
  </si>
  <si>
    <r>
      <t xml:space="preserve">COMPENSACIÓN VACACIONES
</t>
    </r>
    <r>
      <rPr>
        <b/>
        <sz val="9"/>
        <color rgb="FFFF0000"/>
        <rFont val="Arial"/>
        <family val="2"/>
      </rPr>
      <t>( 1 / 12 )</t>
    </r>
  </si>
  <si>
    <r>
      <t xml:space="preserve">PRIMA DE NAVIDAD
</t>
    </r>
    <r>
      <rPr>
        <b/>
        <sz val="9"/>
        <color rgb="FFFF0000"/>
        <rFont val="Arial"/>
        <family val="2"/>
      </rPr>
      <t>( 1 / 12 )</t>
    </r>
  </si>
  <si>
    <r>
      <t xml:space="preserve">BONIF. ESPEC. DE RECREACION
</t>
    </r>
    <r>
      <rPr>
        <b/>
        <sz val="9"/>
        <color rgb="FFFF0000"/>
        <rFont val="Arial"/>
        <family val="2"/>
      </rPr>
      <t>( 1 / 12 )</t>
    </r>
  </si>
  <si>
    <r>
      <t xml:space="preserve">SUBTOTAL 
CESANTÍAS
</t>
    </r>
    <r>
      <rPr>
        <b/>
        <sz val="9"/>
        <color rgb="FFFF0000"/>
        <rFont val="Arial"/>
        <family val="2"/>
      </rPr>
      <t>( 1 / 12 )</t>
    </r>
  </si>
  <si>
    <r>
      <t xml:space="preserve">SUBTOTAL SSI
</t>
    </r>
    <r>
      <rPr>
        <b/>
        <sz val="9"/>
        <color rgb="FFFF0000"/>
        <rFont val="Arial"/>
        <family val="2"/>
      </rPr>
      <t>(MENSUAL)</t>
    </r>
  </si>
  <si>
    <r>
      <t xml:space="preserve">SUBTOTAL PARAFISCALES
</t>
    </r>
    <r>
      <rPr>
        <b/>
        <sz val="9"/>
        <color rgb="FFFF0000"/>
        <rFont val="Arial"/>
        <family val="2"/>
      </rPr>
      <t>(MENSUAL)</t>
    </r>
  </si>
  <si>
    <t>TOTAL NOMINA</t>
  </si>
  <si>
    <r>
      <t xml:space="preserve">TOTAL
</t>
    </r>
    <r>
      <rPr>
        <b/>
        <sz val="9"/>
        <color rgb="FFC00000"/>
        <rFont val="Arial"/>
        <family val="2"/>
      </rPr>
      <t>( 1 / 12 )</t>
    </r>
  </si>
  <si>
    <r>
      <t xml:space="preserve">TOTAL
</t>
    </r>
    <r>
      <rPr>
        <b/>
        <sz val="9"/>
        <color rgb="FFFF0000"/>
        <rFont val="Arial"/>
        <family val="2"/>
      </rPr>
      <t>( 1 / 12 )</t>
    </r>
  </si>
  <si>
    <r>
      <t xml:space="preserve"> AUXILIO DE ALIMENTACION
</t>
    </r>
    <r>
      <rPr>
        <b/>
        <sz val="9"/>
        <color rgb="FFFF0000"/>
        <rFont val="Arial"/>
        <family val="2"/>
      </rPr>
      <t>(MENSUAL)</t>
    </r>
  </si>
  <si>
    <r>
      <t>SUBSIDIO DE TRANSPORTE</t>
    </r>
    <r>
      <rPr>
        <b/>
        <sz val="9"/>
        <color rgb="FFFF0000"/>
        <rFont val="Arial"/>
        <family val="2"/>
      </rPr>
      <t xml:space="preserve">
(MENSUAL)</t>
    </r>
  </si>
  <si>
    <t>SUBTOTAL SSI+PARAFISCALES
(ANUAL)</t>
  </si>
  <si>
    <t>COMPARATIVO SALARIOS MODIFICACIÓN DE PLANTA</t>
  </si>
  <si>
    <r>
      <t xml:space="preserve">SUBTOTAL GASTOS AUXILIOS
</t>
    </r>
    <r>
      <rPr>
        <b/>
        <sz val="9"/>
        <color rgb="FFC00000"/>
        <rFont val="Arial"/>
        <family val="2"/>
      </rPr>
      <t>( 1 / 12 )</t>
    </r>
  </si>
  <si>
    <r>
      <t xml:space="preserve">SUBTOTAL GASTOS AUXILIOS
</t>
    </r>
    <r>
      <rPr>
        <b/>
        <sz val="9"/>
        <color rgb="FFFF0000"/>
        <rFont val="Arial"/>
        <family val="2"/>
      </rPr>
      <t>( 1 / 12 )</t>
    </r>
  </si>
  <si>
    <r>
      <t xml:space="preserve">SUBTOTAL SSI+PARAFISCALES
</t>
    </r>
    <r>
      <rPr>
        <b/>
        <sz val="9"/>
        <color rgb="FFC00000"/>
        <rFont val="Arial"/>
        <family val="2"/>
      </rPr>
      <t>(MENSUAL)</t>
    </r>
  </si>
  <si>
    <r>
      <t xml:space="preserve">SUBTOTAL SSI+PARAFISCALES
</t>
    </r>
    <r>
      <rPr>
        <b/>
        <sz val="9"/>
        <rFont val="Arial"/>
        <family val="2"/>
      </rPr>
      <t>(ANUAL)</t>
    </r>
  </si>
  <si>
    <r>
      <t xml:space="preserve">SUBTOTAL SSI+PARAFISCALES
</t>
    </r>
    <r>
      <rPr>
        <b/>
        <sz val="9"/>
        <color rgb="FFFF0000"/>
        <rFont val="Arial"/>
        <family val="2"/>
      </rPr>
      <t>(MENSUAL)</t>
    </r>
  </si>
  <si>
    <t xml:space="preserve">COMPARATIVO COSTOS (GASTOS AUXILIOS - CESANTÍAS - SSI - PARAFISCALES) MODIFICACIÓN DE PLANTA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</si>
</sst>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_)"/>
    <numFmt numFmtId="166" formatCode="_(* #,##0_);_(* \(#,##0\);_(* &quot;-&quot;??_);_(@_)"/>
    <numFmt numFmtId="167" formatCode="&quot;$&quot;\ #,##0.00"/>
  </numFmts>
  <fonts count="47" x14ac:knownFonts="1">
    <font>
      <sz val="10"/>
      <name val="Arial"/>
    </font>
    <font>
      <sz val="10"/>
      <name val="Arial"/>
      <family val="2"/>
    </font>
    <font>
      <b/>
      <sz val="9"/>
      <name val="Arial"/>
      <family val="2"/>
    </font>
    <font>
      <b/>
      <sz val="10"/>
      <name val="Arial"/>
      <family val="2"/>
    </font>
    <font>
      <sz val="10"/>
      <color indexed="10"/>
      <name val="Arial"/>
      <family val="2"/>
    </font>
    <font>
      <b/>
      <sz val="12"/>
      <name val="Arial"/>
      <family val="2"/>
    </font>
    <font>
      <sz val="9"/>
      <name val="Arial"/>
      <family val="2"/>
    </font>
    <font>
      <sz val="8"/>
      <color indexed="10"/>
      <name val="Arial"/>
      <family val="2"/>
    </font>
    <font>
      <b/>
      <sz val="10"/>
      <color indexed="81"/>
      <name val="Tahoma"/>
      <family val="2"/>
    </font>
    <font>
      <b/>
      <sz val="8"/>
      <color indexed="81"/>
      <name val="Tahoma"/>
      <family val="2"/>
    </font>
    <font>
      <sz val="10"/>
      <name val="Arial"/>
      <family val="2"/>
    </font>
    <font>
      <sz val="10"/>
      <color indexed="8"/>
      <name val="Arial"/>
      <family val="2"/>
    </font>
    <font>
      <sz val="10"/>
      <name val="Arial"/>
      <family val="2"/>
    </font>
    <font>
      <b/>
      <sz val="8"/>
      <name val="Arial"/>
      <family val="2"/>
    </font>
    <font>
      <sz val="11"/>
      <name val="Arial"/>
      <family val="2"/>
    </font>
    <font>
      <sz val="10"/>
      <name val="Courier"/>
      <family val="3"/>
    </font>
    <font>
      <b/>
      <sz val="11"/>
      <name val="Arial"/>
      <family val="2"/>
    </font>
    <font>
      <b/>
      <sz val="10"/>
      <color indexed="10"/>
      <name val="Arial"/>
      <family val="2"/>
    </font>
    <font>
      <sz val="12"/>
      <name val="Arial"/>
      <family val="2"/>
    </font>
    <font>
      <sz val="10"/>
      <name val="Times New Roman"/>
      <family val="1"/>
    </font>
    <font>
      <b/>
      <sz val="12"/>
      <name val="Arial Black"/>
      <family val="2"/>
    </font>
    <font>
      <b/>
      <sz val="8"/>
      <name val="Arial Black"/>
      <family val="2"/>
    </font>
    <font>
      <b/>
      <sz val="10"/>
      <name val="Arial Narrow"/>
      <family val="2"/>
    </font>
    <font>
      <b/>
      <sz val="12"/>
      <name val="Arial Narrow"/>
      <family val="2"/>
    </font>
    <font>
      <sz val="11"/>
      <color theme="1"/>
      <name val="Arial"/>
      <family val="2"/>
    </font>
    <font>
      <b/>
      <sz val="9"/>
      <color theme="1"/>
      <name val="Arial"/>
      <family val="2"/>
    </font>
    <font>
      <sz val="10"/>
      <color theme="1"/>
      <name val="Arial"/>
      <family val="2"/>
    </font>
    <font>
      <sz val="11"/>
      <color theme="1"/>
      <name val="Arial Narrow"/>
      <family val="2"/>
    </font>
    <font>
      <b/>
      <sz val="11"/>
      <color theme="4" tint="-0.249977111117893"/>
      <name val="Arial"/>
      <family val="2"/>
    </font>
    <font>
      <b/>
      <sz val="12"/>
      <color theme="1"/>
      <name val="Arial"/>
      <family val="2"/>
    </font>
    <font>
      <b/>
      <sz val="10"/>
      <color theme="1"/>
      <name val="Arial Narrow"/>
      <family val="2"/>
    </font>
    <font>
      <sz val="10"/>
      <color theme="1"/>
      <name val="Arial Narrow"/>
      <family val="2"/>
    </font>
    <font>
      <b/>
      <sz val="12"/>
      <color theme="1"/>
      <name val="Calibri"/>
      <family val="2"/>
      <scheme val="minor"/>
    </font>
    <font>
      <b/>
      <sz val="14"/>
      <color rgb="FFE36C0A"/>
      <name val="Times New Roman"/>
      <family val="1"/>
    </font>
    <font>
      <sz val="11"/>
      <color theme="1"/>
      <name val="Times New Roman"/>
      <family val="1"/>
    </font>
    <font>
      <b/>
      <sz val="14"/>
      <color theme="0"/>
      <name val="Times New Roman"/>
      <family val="1"/>
    </font>
    <font>
      <sz val="8"/>
      <color indexed="81"/>
      <name val="Tahoma"/>
      <family val="2"/>
    </font>
    <font>
      <b/>
      <sz val="12"/>
      <color rgb="FF000000"/>
      <name val="Calibri"/>
      <family val="2"/>
    </font>
    <font>
      <sz val="12"/>
      <color rgb="FF000000"/>
      <name val="Calibri"/>
      <family val="2"/>
    </font>
    <font>
      <sz val="10"/>
      <color rgb="FFFF0000"/>
      <name val="Arial"/>
      <family val="2"/>
    </font>
    <font>
      <b/>
      <sz val="10"/>
      <color rgb="FFFF0000"/>
      <name val="Arial"/>
      <family val="2"/>
    </font>
    <font>
      <sz val="11"/>
      <name val="Arial Narrow"/>
      <family val="2"/>
    </font>
    <font>
      <sz val="11"/>
      <color rgb="FFFF0000"/>
      <name val="Arial Narrow"/>
      <family val="2"/>
    </font>
    <font>
      <b/>
      <sz val="11"/>
      <color rgb="FFFF0000"/>
      <name val="Arial Narrow"/>
      <family val="2"/>
    </font>
    <font>
      <b/>
      <sz val="10"/>
      <color rgb="FF00B050"/>
      <name val="Arial"/>
      <family val="2"/>
    </font>
    <font>
      <b/>
      <sz val="9"/>
      <color rgb="FFFF0000"/>
      <name val="Arial"/>
      <family val="2"/>
    </font>
    <font>
      <b/>
      <sz val="9"/>
      <color rgb="FFC00000"/>
      <name val="Arial"/>
      <family val="2"/>
    </font>
  </fonts>
  <fills count="1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theme="6" tint="-0.249977111117893"/>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rgb="FF00B050"/>
        <bgColor indexed="64"/>
      </patternFill>
    </fill>
  </fills>
  <borders count="75">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bottom/>
      <diagonal/>
    </border>
  </borders>
  <cellStyleXfs count="10">
    <xf numFmtId="0" fontId="0" fillId="0" borderId="0"/>
    <xf numFmtId="164" fontId="1" fillId="0" borderId="0" applyFont="0" applyFill="0" applyBorder="0" applyAlignment="0" applyProtection="0"/>
    <xf numFmtId="0" fontId="10" fillId="0" borderId="0" applyFont="0" applyFill="0" applyBorder="0" applyAlignment="0" applyProtection="0"/>
    <xf numFmtId="0" fontId="10" fillId="0" borderId="0"/>
    <xf numFmtId="38" fontId="10" fillId="0" borderId="0"/>
    <xf numFmtId="0" fontId="10" fillId="0" borderId="0"/>
    <xf numFmtId="0" fontId="1" fillId="0" borderId="0"/>
    <xf numFmtId="0" fontId="11" fillId="0" borderId="0"/>
    <xf numFmtId="38" fontId="12" fillId="0" borderId="0"/>
    <xf numFmtId="39" fontId="15" fillId="0" borderId="0"/>
  </cellStyleXfs>
  <cellXfs count="819">
    <xf numFmtId="0" fontId="0" fillId="0" borderId="0" xfId="0"/>
    <xf numFmtId="0" fontId="0" fillId="0" borderId="0" xfId="0" applyAlignment="1">
      <alignment vertical="center"/>
    </xf>
    <xf numFmtId="3" fontId="0" fillId="0" borderId="0" xfId="0" applyNumberFormat="1" applyAlignment="1">
      <alignment vertical="center"/>
    </xf>
    <xf numFmtId="0" fontId="0" fillId="0" borderId="1" xfId="0" applyBorder="1" applyAlignment="1">
      <alignment vertical="center"/>
    </xf>
    <xf numFmtId="3" fontId="3" fillId="0" borderId="0" xfId="0" applyNumberFormat="1" applyFont="1" applyAlignment="1">
      <alignment vertical="center"/>
    </xf>
    <xf numFmtId="3" fontId="3" fillId="0" borderId="2" xfId="0" applyNumberFormat="1" applyFont="1" applyBorder="1" applyAlignment="1">
      <alignment vertical="center"/>
    </xf>
    <xf numFmtId="0" fontId="5" fillId="0" borderId="0" xfId="0" applyFont="1" applyAlignment="1">
      <alignment horizontal="center" vertical="center"/>
    </xf>
    <xf numFmtId="3" fontId="3" fillId="0" borderId="4" xfId="0" applyNumberFormat="1" applyFont="1" applyBorder="1" applyAlignment="1">
      <alignment vertical="center"/>
    </xf>
    <xf numFmtId="0" fontId="5" fillId="0" borderId="5" xfId="0" applyFont="1" applyBorder="1" applyAlignment="1">
      <alignment horizontal="center" vertical="center"/>
    </xf>
    <xf numFmtId="3" fontId="3" fillId="0" borderId="7" xfId="0" applyNumberFormat="1" applyFont="1" applyBorder="1" applyAlignment="1">
      <alignment vertical="center"/>
    </xf>
    <xf numFmtId="0" fontId="0" fillId="0" borderId="0" xfId="0" applyAlignment="1">
      <alignment horizontal="center" vertical="center"/>
    </xf>
    <xf numFmtId="3" fontId="3" fillId="0" borderId="0" xfId="0" applyNumberFormat="1" applyFont="1" applyAlignment="1">
      <alignment horizontal="center" vertical="center"/>
    </xf>
    <xf numFmtId="0" fontId="3" fillId="0" borderId="0" xfId="0" applyFont="1" applyAlignment="1">
      <alignment horizontal="center" vertical="center"/>
    </xf>
    <xf numFmtId="0" fontId="25" fillId="0" borderId="0" xfId="0" applyFont="1"/>
    <xf numFmtId="0" fontId="0" fillId="2" borderId="0" xfId="0" applyFill="1" applyAlignment="1">
      <alignment horizontal="center" vertical="center"/>
    </xf>
    <xf numFmtId="0" fontId="7" fillId="2" borderId="0" xfId="0" applyFont="1" applyFill="1" applyAlignment="1">
      <alignment vertical="center"/>
    </xf>
    <xf numFmtId="3" fontId="3" fillId="0" borderId="9" xfId="0" applyNumberFormat="1" applyFont="1" applyBorder="1" applyAlignment="1">
      <alignment vertical="center"/>
    </xf>
    <xf numFmtId="3" fontId="3" fillId="0" borderId="10" xfId="0" applyNumberFormat="1" applyFont="1" applyBorder="1" applyAlignment="1">
      <alignment vertical="center"/>
    </xf>
    <xf numFmtId="0" fontId="3" fillId="0" borderId="8" xfId="0" applyFont="1" applyBorder="1" applyAlignment="1">
      <alignment horizontal="center" vertical="center"/>
    </xf>
    <xf numFmtId="3" fontId="3" fillId="0" borderId="8" xfId="0" applyNumberFormat="1" applyFont="1" applyBorder="1" applyAlignment="1">
      <alignment horizontal="center" vertical="center"/>
    </xf>
    <xf numFmtId="166" fontId="24" fillId="0" borderId="0" xfId="1" applyNumberFormat="1" applyFont="1" applyBorder="1"/>
    <xf numFmtId="3" fontId="10" fillId="0" borderId="0" xfId="0" applyNumberFormat="1" applyFont="1" applyAlignment="1">
      <alignment vertical="center"/>
    </xf>
    <xf numFmtId="38" fontId="12" fillId="2" borderId="0" xfId="8" applyFill="1" applyAlignment="1">
      <alignment vertical="center"/>
    </xf>
    <xf numFmtId="0" fontId="0" fillId="3" borderId="0" xfId="0" applyFill="1"/>
    <xf numFmtId="0" fontId="0" fillId="2" borderId="0" xfId="0" applyFill="1"/>
    <xf numFmtId="0" fontId="10" fillId="0" borderId="0" xfId="0" applyFont="1" applyAlignment="1">
      <alignment horizontal="right" vertical="center"/>
    </xf>
    <xf numFmtId="166" fontId="3" fillId="0" borderId="0" xfId="1" applyNumberFormat="1" applyFont="1" applyFill="1" applyBorder="1" applyAlignment="1">
      <alignment vertical="center"/>
    </xf>
    <xf numFmtId="3" fontId="0" fillId="0" borderId="0" xfId="0" applyNumberFormat="1" applyAlignment="1">
      <alignment horizontal="center" vertical="center"/>
    </xf>
    <xf numFmtId="0" fontId="10" fillId="0" borderId="0" xfId="0" applyFont="1" applyAlignment="1">
      <alignment horizontal="center" vertical="center"/>
    </xf>
    <xf numFmtId="0" fontId="0" fillId="2" borderId="0" xfId="0" applyFill="1" applyAlignment="1">
      <alignment vertical="center"/>
    </xf>
    <xf numFmtId="49" fontId="0" fillId="0" borderId="0" xfId="0" applyNumberFormat="1"/>
    <xf numFmtId="49" fontId="7" fillId="2" borderId="0" xfId="0" applyNumberFormat="1" applyFont="1" applyFill="1" applyAlignment="1">
      <alignment vertical="center"/>
    </xf>
    <xf numFmtId="49" fontId="4" fillId="2" borderId="0" xfId="0" applyNumberFormat="1" applyFont="1" applyFill="1" applyAlignment="1">
      <alignment vertical="center"/>
    </xf>
    <xf numFmtId="3" fontId="10" fillId="0" borderId="7" xfId="0" applyNumberFormat="1" applyFont="1" applyBorder="1" applyAlignment="1">
      <alignment vertical="center"/>
    </xf>
    <xf numFmtId="3" fontId="0" fillId="0" borderId="5" xfId="0" applyNumberFormat="1" applyBorder="1" applyAlignment="1">
      <alignment vertical="center"/>
    </xf>
    <xf numFmtId="0" fontId="0" fillId="0" borderId="5" xfId="0" applyBorder="1" applyAlignment="1">
      <alignment vertical="center"/>
    </xf>
    <xf numFmtId="0" fontId="0" fillId="6" borderId="1" xfId="0" applyFill="1" applyBorder="1"/>
    <xf numFmtId="0" fontId="3" fillId="3" borderId="8" xfId="0" applyFont="1" applyFill="1" applyBorder="1" applyAlignment="1">
      <alignment horizontal="center" vertical="center"/>
    </xf>
    <xf numFmtId="3" fontId="3" fillId="3" borderId="8" xfId="0" applyNumberFormat="1" applyFont="1" applyFill="1" applyBorder="1" applyAlignment="1">
      <alignment horizontal="center" vertical="center"/>
    </xf>
    <xf numFmtId="3" fontId="3" fillId="3" borderId="8" xfId="0" applyNumberFormat="1" applyFont="1" applyFill="1" applyBorder="1" applyAlignment="1">
      <alignment horizontal="center" vertical="center" wrapText="1"/>
    </xf>
    <xf numFmtId="0" fontId="0" fillId="0" borderId="0" xfId="0" applyAlignment="1">
      <alignment horizontal="right" vertical="center"/>
    </xf>
    <xf numFmtId="0" fontId="0" fillId="0" borderId="0" xfId="0" applyAlignment="1">
      <alignment horizontal="right"/>
    </xf>
    <xf numFmtId="0" fontId="0" fillId="0" borderId="4" xfId="0" applyBorder="1" applyAlignment="1">
      <alignment horizontal="right" vertical="center"/>
    </xf>
    <xf numFmtId="165" fontId="3" fillId="0" borderId="0" xfId="0" applyNumberFormat="1" applyFont="1" applyAlignment="1">
      <alignment horizontal="right" vertical="center"/>
    </xf>
    <xf numFmtId="37" fontId="14" fillId="0" borderId="0" xfId="0" applyNumberFormat="1" applyFont="1" applyAlignment="1">
      <alignment horizontal="right"/>
    </xf>
    <xf numFmtId="0" fontId="0" fillId="0" borderId="0" xfId="0" applyAlignment="1">
      <alignment horizontal="center"/>
    </xf>
    <xf numFmtId="0" fontId="0" fillId="3" borderId="11" xfId="0" applyFill="1" applyBorder="1" applyAlignment="1">
      <alignment horizontal="center"/>
    </xf>
    <xf numFmtId="0" fontId="27" fillId="0" borderId="0" xfId="0" applyFont="1"/>
    <xf numFmtId="3" fontId="20" fillId="0" borderId="0" xfId="0" applyNumberFormat="1" applyFont="1" applyAlignment="1">
      <alignment horizontal="center"/>
    </xf>
    <xf numFmtId="3" fontId="28" fillId="0" borderId="0" xfId="0" applyNumberFormat="1" applyFont="1" applyAlignment="1">
      <alignment horizontal="left"/>
    </xf>
    <xf numFmtId="3" fontId="21" fillId="0" borderId="0" xfId="0" applyNumberFormat="1" applyFont="1" applyAlignment="1">
      <alignment horizontal="left"/>
    </xf>
    <xf numFmtId="37" fontId="22" fillId="0" borderId="0" xfId="0" applyNumberFormat="1" applyFont="1" applyAlignment="1">
      <alignment horizontal="left"/>
    </xf>
    <xf numFmtId="3" fontId="22" fillId="0" borderId="0" xfId="0" applyNumberFormat="1" applyFont="1" applyAlignment="1">
      <alignment horizontal="center"/>
    </xf>
    <xf numFmtId="0" fontId="22" fillId="0" borderId="0" xfId="0" applyFont="1" applyAlignment="1">
      <alignment horizontal="center"/>
    </xf>
    <xf numFmtId="3" fontId="27" fillId="0" borderId="0" xfId="0" applyNumberFormat="1" applyFont="1"/>
    <xf numFmtId="0" fontId="27" fillId="2" borderId="0" xfId="0" applyFont="1" applyFill="1"/>
    <xf numFmtId="0" fontId="22" fillId="0" borderId="0" xfId="0" applyFont="1"/>
    <xf numFmtId="0" fontId="0" fillId="0" borderId="5" xfId="0" applyBorder="1"/>
    <xf numFmtId="0" fontId="6" fillId="0" borderId="0" xfId="0" applyFont="1"/>
    <xf numFmtId="0" fontId="24" fillId="0" borderId="0" xfId="0" applyFont="1" applyAlignment="1">
      <alignment horizontal="right"/>
    </xf>
    <xf numFmtId="1" fontId="0" fillId="0" borderId="0" xfId="0" applyNumberFormat="1" applyAlignment="1">
      <alignment vertical="center"/>
    </xf>
    <xf numFmtId="1" fontId="5" fillId="6" borderId="1" xfId="0" applyNumberFormat="1" applyFont="1" applyFill="1" applyBorder="1" applyAlignment="1">
      <alignment horizontal="center" vertical="center"/>
    </xf>
    <xf numFmtId="1" fontId="0" fillId="0" borderId="0" xfId="0" applyNumberFormat="1"/>
    <xf numFmtId="4" fontId="0" fillId="0" borderId="0" xfId="0" applyNumberFormat="1" applyAlignment="1">
      <alignment vertical="center"/>
    </xf>
    <xf numFmtId="4" fontId="0" fillId="0" borderId="0" xfId="0" applyNumberFormat="1"/>
    <xf numFmtId="4" fontId="6" fillId="0" borderId="0" xfId="0" applyNumberFormat="1" applyFont="1"/>
    <xf numFmtId="4" fontId="24" fillId="0" borderId="0" xfId="0" applyNumberFormat="1" applyFont="1" applyAlignment="1">
      <alignment horizontal="right"/>
    </xf>
    <xf numFmtId="3" fontId="0" fillId="0" borderId="0" xfId="0" applyNumberFormat="1"/>
    <xf numFmtId="0" fontId="3" fillId="0" borderId="0" xfId="0" applyFont="1" applyAlignment="1">
      <alignment vertical="center"/>
    </xf>
    <xf numFmtId="0" fontId="3" fillId="0" borderId="0" xfId="0" applyFont="1"/>
    <xf numFmtId="4" fontId="10" fillId="0" borderId="0" xfId="0" applyNumberFormat="1" applyFont="1"/>
    <xf numFmtId="4" fontId="10" fillId="0" borderId="0" xfId="0" applyNumberFormat="1" applyFont="1" applyAlignment="1">
      <alignment vertical="center"/>
    </xf>
    <xf numFmtId="4" fontId="10" fillId="0" borderId="0" xfId="0" applyNumberFormat="1" applyFont="1" applyAlignment="1">
      <alignment horizontal="center" vertical="center"/>
    </xf>
    <xf numFmtId="3" fontId="0" fillId="0" borderId="15" xfId="0" applyNumberFormat="1" applyBorder="1"/>
    <xf numFmtId="4" fontId="0" fillId="2" borderId="0" xfId="0" applyNumberFormat="1" applyFill="1"/>
    <xf numFmtId="4" fontId="0" fillId="0" borderId="8" xfId="0" applyNumberFormat="1" applyBorder="1"/>
    <xf numFmtId="3" fontId="2" fillId="0" borderId="2" xfId="0" applyNumberFormat="1" applyFont="1" applyBorder="1" applyAlignment="1">
      <alignment vertical="center"/>
    </xf>
    <xf numFmtId="3" fontId="0" fillId="0" borderId="1" xfId="0" applyNumberFormat="1" applyBorder="1" applyAlignment="1">
      <alignment vertical="center"/>
    </xf>
    <xf numFmtId="3" fontId="0" fillId="6" borderId="1" xfId="0" applyNumberFormat="1" applyFill="1" applyBorder="1"/>
    <xf numFmtId="3" fontId="0" fillId="0" borderId="1" xfId="0" applyNumberFormat="1" applyBorder="1" applyAlignment="1">
      <alignment horizontal="center" vertical="center"/>
    </xf>
    <xf numFmtId="3" fontId="0" fillId="0" borderId="26" xfId="0" applyNumberFormat="1" applyBorder="1" applyAlignment="1">
      <alignment horizontal="center" vertical="center"/>
    </xf>
    <xf numFmtId="3" fontId="0" fillId="0" borderId="15" xfId="0" applyNumberFormat="1" applyBorder="1" applyAlignment="1">
      <alignment vertical="center"/>
    </xf>
    <xf numFmtId="3" fontId="5" fillId="0" borderId="0" xfId="0" applyNumberFormat="1" applyFont="1" applyAlignment="1">
      <alignment horizontal="center" vertical="center"/>
    </xf>
    <xf numFmtId="3" fontId="0" fillId="0" borderId="3" xfId="0" applyNumberFormat="1" applyBorder="1" applyAlignment="1">
      <alignment horizontal="center" vertical="center"/>
    </xf>
    <xf numFmtId="3" fontId="0" fillId="0" borderId="5" xfId="0" applyNumberFormat="1" applyBorder="1" applyAlignment="1">
      <alignment horizontal="center" vertical="center"/>
    </xf>
    <xf numFmtId="3" fontId="5" fillId="0" borderId="5" xfId="0" applyNumberFormat="1" applyFont="1" applyBorder="1" applyAlignment="1">
      <alignment horizontal="center" vertical="center"/>
    </xf>
    <xf numFmtId="3" fontId="0" fillId="0" borderId="6" xfId="0" applyNumberFormat="1" applyBorder="1" applyAlignment="1">
      <alignment horizontal="center" vertical="center"/>
    </xf>
    <xf numFmtId="3" fontId="4" fillId="0" borderId="0" xfId="0" applyNumberFormat="1" applyFont="1" applyAlignment="1">
      <alignment vertical="center"/>
    </xf>
    <xf numFmtId="3" fontId="0" fillId="6" borderId="1" xfId="0" applyNumberFormat="1" applyFill="1" applyBorder="1" applyAlignment="1">
      <alignment horizontal="center"/>
    </xf>
    <xf numFmtId="3" fontId="18" fillId="6" borderId="1" xfId="0" applyNumberFormat="1" applyFont="1" applyFill="1" applyBorder="1" applyAlignment="1">
      <alignment vertical="center"/>
    </xf>
    <xf numFmtId="3" fontId="5" fillId="6" borderId="1" xfId="0" applyNumberFormat="1" applyFont="1" applyFill="1" applyBorder="1" applyAlignment="1">
      <alignment horizontal="center" vertical="center"/>
    </xf>
    <xf numFmtId="3" fontId="0" fillId="0" borderId="0" xfId="0" applyNumberFormat="1" applyAlignment="1">
      <alignment horizontal="center"/>
    </xf>
    <xf numFmtId="3" fontId="6" fillId="0" borderId="0" xfId="0" applyNumberFormat="1" applyFont="1"/>
    <xf numFmtId="3" fontId="24" fillId="0" borderId="0" xfId="0" applyNumberFormat="1" applyFont="1" applyAlignment="1">
      <alignment horizontal="right"/>
    </xf>
    <xf numFmtId="2" fontId="0" fillId="0" borderId="0" xfId="0" applyNumberFormat="1"/>
    <xf numFmtId="2" fontId="7" fillId="0" borderId="0" xfId="0" applyNumberFormat="1" applyFont="1" applyAlignment="1">
      <alignment vertical="center"/>
    </xf>
    <xf numFmtId="2" fontId="4" fillId="0" borderId="0" xfId="0" applyNumberFormat="1" applyFont="1" applyAlignment="1">
      <alignment vertical="center"/>
    </xf>
    <xf numFmtId="2" fontId="3" fillId="0" borderId="0" xfId="0" applyNumberFormat="1" applyFont="1" applyAlignment="1">
      <alignment horizontal="center" vertical="center"/>
    </xf>
    <xf numFmtId="2" fontId="0" fillId="0" borderId="0" xfId="0" applyNumberFormat="1" applyAlignment="1">
      <alignment horizontal="center" vertical="center"/>
    </xf>
    <xf numFmtId="2" fontId="0" fillId="0" borderId="0" xfId="0" applyNumberFormat="1" applyAlignment="1">
      <alignment vertical="center"/>
    </xf>
    <xf numFmtId="2" fontId="24" fillId="0" borderId="0" xfId="4" applyNumberFormat="1" applyFont="1" applyAlignment="1">
      <alignment horizontal="center"/>
    </xf>
    <xf numFmtId="49" fontId="3" fillId="6" borderId="0" xfId="0" applyNumberFormat="1" applyFont="1" applyFill="1" applyAlignment="1">
      <alignment vertical="center"/>
    </xf>
    <xf numFmtId="2" fontId="3" fillId="6" borderId="0" xfId="0" applyNumberFormat="1" applyFont="1" applyFill="1" applyAlignment="1">
      <alignment vertical="center"/>
    </xf>
    <xf numFmtId="3" fontId="3" fillId="6" borderId="0" xfId="0" applyNumberFormat="1" applyFont="1" applyFill="1" applyAlignment="1">
      <alignment vertical="center"/>
    </xf>
    <xf numFmtId="0" fontId="5" fillId="6" borderId="8" xfId="0" applyFont="1" applyFill="1" applyBorder="1" applyAlignment="1">
      <alignment horizontal="center" vertical="center"/>
    </xf>
    <xf numFmtId="0" fontId="0" fillId="6" borderId="8" xfId="0" applyFill="1" applyBorder="1" applyAlignment="1">
      <alignment vertical="center"/>
    </xf>
    <xf numFmtId="0" fontId="0" fillId="6" borderId="3" xfId="0" applyFill="1" applyBorder="1" applyAlignment="1">
      <alignment vertical="center"/>
    </xf>
    <xf numFmtId="0" fontId="0" fillId="6" borderId="6" xfId="0" applyFill="1" applyBorder="1" applyAlignment="1">
      <alignment vertical="center"/>
    </xf>
    <xf numFmtId="0" fontId="32" fillId="0" borderId="0" xfId="0" applyFont="1" applyAlignment="1">
      <alignment horizontal="center" vertical="center"/>
    </xf>
    <xf numFmtId="0" fontId="22" fillId="0" borderId="8" xfId="0" applyFont="1" applyBorder="1" applyAlignment="1">
      <alignment horizontal="centerContinuous"/>
    </xf>
    <xf numFmtId="0" fontId="22" fillId="2" borderId="8" xfId="0" applyFont="1" applyFill="1" applyBorder="1" applyAlignment="1">
      <alignment horizontal="center"/>
    </xf>
    <xf numFmtId="0" fontId="0" fillId="13" borderId="0" xfId="0" applyFill="1"/>
    <xf numFmtId="0" fontId="0" fillId="0" borderId="11" xfId="0" applyBorder="1"/>
    <xf numFmtId="3" fontId="3" fillId="13" borderId="8" xfId="0" applyNumberFormat="1" applyFont="1" applyFill="1" applyBorder="1" applyAlignment="1">
      <alignment horizontal="center" vertical="center"/>
    </xf>
    <xf numFmtId="0" fontId="3" fillId="3" borderId="0" xfId="0" applyFont="1" applyFill="1"/>
    <xf numFmtId="0" fontId="3" fillId="13" borderId="0" xfId="0" applyFont="1" applyFill="1"/>
    <xf numFmtId="0" fontId="3" fillId="13" borderId="8" xfId="0" applyFont="1" applyFill="1" applyBorder="1" applyAlignment="1">
      <alignment horizontal="center" vertical="center"/>
    </xf>
    <xf numFmtId="3" fontId="10" fillId="0" borderId="0" xfId="0" applyNumberFormat="1" applyFont="1"/>
    <xf numFmtId="0" fontId="0" fillId="0" borderId="1" xfId="0" applyBorder="1"/>
    <xf numFmtId="0" fontId="13" fillId="0" borderId="0" xfId="0" applyFont="1" applyAlignment="1">
      <alignment horizontal="center" vertical="center" wrapText="1"/>
    </xf>
    <xf numFmtId="0" fontId="29" fillId="11" borderId="11" xfId="0" applyFont="1" applyFill="1" applyBorder="1" applyAlignment="1">
      <alignment vertical="center"/>
    </xf>
    <xf numFmtId="0" fontId="29" fillId="0" borderId="1" xfId="0" applyFont="1" applyBorder="1" applyAlignment="1">
      <alignment vertical="center"/>
    </xf>
    <xf numFmtId="0" fontId="29" fillId="0" borderId="2" xfId="0" applyFont="1" applyBorder="1" applyAlignment="1">
      <alignment vertical="center"/>
    </xf>
    <xf numFmtId="0" fontId="14" fillId="0" borderId="23" xfId="0" applyFont="1" applyBorder="1" applyAlignment="1">
      <alignment horizontal="center" vertical="center"/>
    </xf>
    <xf numFmtId="3" fontId="14" fillId="0" borderId="0" xfId="0" applyNumberFormat="1" applyFont="1" applyAlignment="1">
      <alignment horizontal="center" vertical="center"/>
    </xf>
    <xf numFmtId="0" fontId="19" fillId="0" borderId="0" xfId="0" applyFont="1"/>
    <xf numFmtId="0" fontId="3" fillId="3" borderId="14" xfId="0" applyFont="1" applyFill="1" applyBorder="1" applyAlignment="1">
      <alignment horizont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3" fontId="38" fillId="0" borderId="8" xfId="0" applyNumberFormat="1" applyFont="1" applyBorder="1" applyAlignment="1">
      <alignment horizontal="center" vertical="center" wrapText="1"/>
    </xf>
    <xf numFmtId="3" fontId="14" fillId="0" borderId="8" xfId="0" applyNumberFormat="1" applyFont="1" applyBorder="1" applyAlignment="1">
      <alignment horizontal="center" vertical="center"/>
    </xf>
    <xf numFmtId="3" fontId="38" fillId="0" borderId="27" xfId="0" applyNumberFormat="1" applyFont="1" applyBorder="1" applyAlignment="1">
      <alignment horizontal="center" vertical="center" wrapText="1"/>
    </xf>
    <xf numFmtId="3" fontId="14" fillId="0" borderId="27" xfId="0" applyNumberFormat="1" applyFont="1" applyBorder="1" applyAlignment="1">
      <alignment horizontal="center" vertical="center"/>
    </xf>
    <xf numFmtId="3" fontId="14" fillId="0" borderId="35" xfId="0" applyNumberFormat="1" applyFont="1" applyBorder="1" applyAlignment="1">
      <alignment horizontal="center" vertical="center"/>
    </xf>
    <xf numFmtId="3" fontId="14" fillId="0" borderId="36" xfId="0" applyNumberFormat="1" applyFont="1" applyBorder="1" applyAlignment="1">
      <alignment horizontal="center" vertical="center"/>
    </xf>
    <xf numFmtId="0" fontId="37" fillId="0" borderId="30" xfId="0" applyFont="1" applyBorder="1" applyAlignment="1">
      <alignment horizontal="center" wrapText="1"/>
    </xf>
    <xf numFmtId="3" fontId="38" fillId="0" borderId="10" xfId="0" applyNumberFormat="1" applyFont="1" applyBorder="1" applyAlignment="1">
      <alignment horizontal="center" vertical="center" wrapText="1"/>
    </xf>
    <xf numFmtId="3" fontId="38" fillId="0" borderId="40" xfId="0" applyNumberFormat="1" applyFont="1" applyBorder="1" applyAlignment="1">
      <alignment horizontal="center" vertical="center" wrapText="1"/>
    </xf>
    <xf numFmtId="0" fontId="37" fillId="0" borderId="20" xfId="0" applyFont="1" applyBorder="1" applyAlignment="1">
      <alignment horizontal="center" wrapText="1"/>
    </xf>
    <xf numFmtId="0" fontId="16" fillId="0" borderId="20" xfId="0" applyFont="1" applyBorder="1" applyAlignment="1">
      <alignment horizontal="center" vertical="center"/>
    </xf>
    <xf numFmtId="0" fontId="16" fillId="0" borderId="42" xfId="0" applyFont="1" applyBorder="1" applyAlignment="1">
      <alignment horizontal="center" vertical="center"/>
    </xf>
    <xf numFmtId="0" fontId="3" fillId="6" borderId="8" xfId="0" applyFont="1" applyFill="1" applyBorder="1" applyAlignment="1">
      <alignment horizontal="center" vertical="center"/>
    </xf>
    <xf numFmtId="38" fontId="1" fillId="2" borderId="8" xfId="8" applyFont="1" applyFill="1" applyBorder="1" applyAlignment="1">
      <alignment horizontal="center" vertical="center"/>
    </xf>
    <xf numFmtId="14" fontId="1" fillId="6" borderId="8" xfId="0" applyNumberFormat="1" applyFont="1" applyFill="1" applyBorder="1" applyAlignment="1">
      <alignment horizontal="center" vertical="center"/>
    </xf>
    <xf numFmtId="0" fontId="1" fillId="0" borderId="8" xfId="0" applyFont="1" applyBorder="1" applyAlignment="1">
      <alignment horizontal="center"/>
    </xf>
    <xf numFmtId="49" fontId="1" fillId="0" borderId="8" xfId="1" applyNumberFormat="1" applyFont="1" applyFill="1" applyBorder="1" applyAlignment="1">
      <alignment horizontal="center" vertical="center"/>
    </xf>
    <xf numFmtId="2" fontId="1" fillId="0" borderId="8" xfId="0" applyNumberFormat="1" applyFont="1" applyBorder="1" applyAlignment="1">
      <alignment horizontal="center" vertical="center"/>
    </xf>
    <xf numFmtId="0" fontId="1" fillId="0" borderId="8" xfId="0" applyFont="1" applyBorder="1" applyAlignment="1">
      <alignment horizontal="center" vertical="center"/>
    </xf>
    <xf numFmtId="49" fontId="1" fillId="0" borderId="8" xfId="0" applyNumberFormat="1" applyFont="1" applyBorder="1" applyAlignment="1">
      <alignment horizontal="center" vertical="center"/>
    </xf>
    <xf numFmtId="37" fontId="1" fillId="0" borderId="8" xfId="0" applyNumberFormat="1" applyFont="1" applyBorder="1" applyAlignment="1">
      <alignment horizontal="center"/>
    </xf>
    <xf numFmtId="0" fontId="1" fillId="0" borderId="0" xfId="0" applyFont="1"/>
    <xf numFmtId="0" fontId="1" fillId="2" borderId="0" xfId="0" applyFont="1" applyFill="1"/>
    <xf numFmtId="3" fontId="1" fillId="0" borderId="8" xfId="0" applyNumberFormat="1" applyFont="1" applyBorder="1" applyAlignment="1">
      <alignment horizontal="center" vertical="center"/>
    </xf>
    <xf numFmtId="3" fontId="3" fillId="3" borderId="14" xfId="0" applyNumberFormat="1" applyFont="1" applyFill="1" applyBorder="1" applyAlignment="1">
      <alignment horizontal="center" vertical="center"/>
    </xf>
    <xf numFmtId="3" fontId="3" fillId="3" borderId="14" xfId="0" applyNumberFormat="1" applyFont="1" applyFill="1" applyBorder="1" applyAlignment="1">
      <alignment horizontal="center" vertical="center" wrapText="1"/>
    </xf>
    <xf numFmtId="0" fontId="3" fillId="3" borderId="0" xfId="0" applyFont="1" applyFill="1" applyAlignment="1">
      <alignment horizontal="center" vertical="center"/>
    </xf>
    <xf numFmtId="0" fontId="3" fillId="3" borderId="22" xfId="0" applyFont="1" applyFill="1" applyBorder="1" applyAlignment="1">
      <alignment horizontal="center" vertical="center"/>
    </xf>
    <xf numFmtId="0" fontId="1" fillId="0" borderId="22" xfId="0" applyFont="1" applyBorder="1" applyAlignment="1">
      <alignment horizontal="center" vertical="center"/>
    </xf>
    <xf numFmtId="0" fontId="3" fillId="3" borderId="14" xfId="0" applyFont="1" applyFill="1" applyBorder="1" applyAlignment="1">
      <alignment horizontal="center" vertical="center" wrapText="1"/>
    </xf>
    <xf numFmtId="0" fontId="1" fillId="0" borderId="27" xfId="0" applyFont="1" applyBorder="1" applyAlignment="1">
      <alignment horizontal="center" vertical="center"/>
    </xf>
    <xf numFmtId="3" fontId="3" fillId="0" borderId="22" xfId="0" applyNumberFormat="1" applyFont="1" applyBorder="1" applyAlignment="1">
      <alignment horizontal="center" vertical="center"/>
    </xf>
    <xf numFmtId="3" fontId="3" fillId="0" borderId="27" xfId="0" applyNumberFormat="1" applyFont="1" applyBorder="1" applyAlignment="1">
      <alignment horizontal="center" vertical="center"/>
    </xf>
    <xf numFmtId="3" fontId="3" fillId="3" borderId="22" xfId="0" applyNumberFormat="1" applyFont="1" applyFill="1" applyBorder="1" applyAlignment="1">
      <alignment horizontal="center" vertical="center"/>
    </xf>
    <xf numFmtId="3" fontId="3" fillId="3" borderId="27" xfId="0" applyNumberFormat="1" applyFont="1" applyFill="1" applyBorder="1" applyAlignment="1">
      <alignment horizontal="center" vertical="center"/>
    </xf>
    <xf numFmtId="3" fontId="3" fillId="3" borderId="22" xfId="0" applyNumberFormat="1" applyFont="1" applyFill="1" applyBorder="1" applyAlignment="1">
      <alignment horizontal="center" vertical="center" wrapText="1"/>
    </xf>
    <xf numFmtId="3" fontId="3" fillId="3" borderId="27" xfId="0" applyNumberFormat="1" applyFont="1" applyFill="1" applyBorder="1" applyAlignment="1">
      <alignment horizontal="center" vertical="center" wrapText="1"/>
    </xf>
    <xf numFmtId="0" fontId="2" fillId="5" borderId="34" xfId="0" applyFont="1" applyFill="1" applyBorder="1" applyAlignment="1">
      <alignment horizontal="center" vertical="center" wrapText="1"/>
    </xf>
    <xf numFmtId="0" fontId="2" fillId="5" borderId="35" xfId="0" applyFont="1" applyFill="1" applyBorder="1" applyAlignment="1">
      <alignment horizontal="center" vertical="center"/>
    </xf>
    <xf numFmtId="3" fontId="3" fillId="3" borderId="13" xfId="0" applyNumberFormat="1" applyFont="1" applyFill="1" applyBorder="1" applyAlignment="1">
      <alignment horizontal="center" vertical="center"/>
    </xf>
    <xf numFmtId="3" fontId="3" fillId="0" borderId="13" xfId="0" applyNumberFormat="1" applyFont="1" applyBorder="1" applyAlignment="1">
      <alignment horizontal="center" vertical="center"/>
    </xf>
    <xf numFmtId="0" fontId="1" fillId="0" borderId="13" xfId="0" applyFont="1" applyBorder="1" applyAlignment="1">
      <alignment horizontal="center" vertical="center"/>
    </xf>
    <xf numFmtId="0" fontId="3" fillId="0" borderId="22" xfId="0" applyFont="1" applyBorder="1" applyAlignment="1">
      <alignment horizontal="center" vertical="center"/>
    </xf>
    <xf numFmtId="0" fontId="3" fillId="3" borderId="22" xfId="0" applyFont="1" applyFill="1" applyBorder="1" applyAlignment="1">
      <alignment horizontal="center" vertical="center" wrapText="1"/>
    </xf>
    <xf numFmtId="0" fontId="1" fillId="0" borderId="22" xfId="0" applyFont="1" applyBorder="1" applyAlignment="1">
      <alignment horizontal="center"/>
    </xf>
    <xf numFmtId="0" fontId="29" fillId="11" borderId="1" xfId="0" applyFont="1" applyFill="1" applyBorder="1" applyAlignment="1">
      <alignment vertical="center"/>
    </xf>
    <xf numFmtId="0" fontId="29" fillId="11" borderId="2" xfId="0" applyFont="1" applyFill="1" applyBorder="1" applyAlignment="1">
      <alignment vertical="center"/>
    </xf>
    <xf numFmtId="0" fontId="2" fillId="5" borderId="36" xfId="0" applyFont="1" applyFill="1" applyBorder="1" applyAlignment="1">
      <alignment horizontal="center" vertical="center"/>
    </xf>
    <xf numFmtId="0" fontId="2" fillId="5" borderId="34" xfId="0" applyFont="1" applyFill="1" applyBorder="1" applyAlignment="1">
      <alignment horizontal="center" vertical="center"/>
    </xf>
    <xf numFmtId="3" fontId="3" fillId="3" borderId="11" xfId="0" applyNumberFormat="1" applyFont="1" applyFill="1" applyBorder="1" applyAlignment="1">
      <alignment horizontal="center" vertical="center"/>
    </xf>
    <xf numFmtId="0" fontId="1" fillId="0" borderId="11" xfId="0" applyFont="1" applyBorder="1" applyAlignment="1">
      <alignment horizontal="center" vertical="center"/>
    </xf>
    <xf numFmtId="3" fontId="3" fillId="0" borderId="11" xfId="0" applyNumberFormat="1" applyFont="1" applyBorder="1" applyAlignment="1">
      <alignment horizontal="center" vertical="center"/>
    </xf>
    <xf numFmtId="3" fontId="3" fillId="3" borderId="11" xfId="0" applyNumberFormat="1" applyFont="1" applyFill="1" applyBorder="1" applyAlignment="1">
      <alignment horizontal="center" vertical="center" wrapText="1"/>
    </xf>
    <xf numFmtId="0" fontId="37" fillId="0" borderId="16" xfId="0" applyFont="1" applyBorder="1" applyAlignment="1">
      <alignment horizontal="center" wrapText="1"/>
    </xf>
    <xf numFmtId="0" fontId="37" fillId="0" borderId="63" xfId="0" applyFont="1" applyBorder="1" applyAlignment="1">
      <alignment horizontal="center" wrapText="1"/>
    </xf>
    <xf numFmtId="0" fontId="38" fillId="0" borderId="10" xfId="0" applyFont="1" applyBorder="1" applyAlignment="1">
      <alignment horizontal="center" wrapText="1"/>
    </xf>
    <xf numFmtId="0" fontId="38" fillId="0" borderId="40" xfId="0" applyFont="1" applyBorder="1" applyAlignment="1">
      <alignment horizontal="center" wrapText="1"/>
    </xf>
    <xf numFmtId="3" fontId="38" fillId="0" borderId="57" xfId="0" applyNumberFormat="1" applyFont="1" applyBorder="1" applyAlignment="1">
      <alignment horizontal="center" vertical="center" wrapText="1"/>
    </xf>
    <xf numFmtId="3" fontId="38" fillId="0" borderId="22" xfId="0" applyNumberFormat="1" applyFont="1" applyBorder="1" applyAlignment="1">
      <alignment horizontal="center" vertical="center" wrapText="1"/>
    </xf>
    <xf numFmtId="3" fontId="14" fillId="0" borderId="22" xfId="0" applyNumberFormat="1" applyFont="1" applyBorder="1" applyAlignment="1">
      <alignment horizontal="center" vertical="center"/>
    </xf>
    <xf numFmtId="3" fontId="14" fillId="0" borderId="34" xfId="0" applyNumberFormat="1" applyFont="1" applyBorder="1" applyAlignment="1">
      <alignment horizontal="center" vertical="center"/>
    </xf>
    <xf numFmtId="0" fontId="1" fillId="0" borderId="11" xfId="0" applyFont="1" applyBorder="1" applyAlignment="1">
      <alignment horizontal="center"/>
    </xf>
    <xf numFmtId="37" fontId="3" fillId="3" borderId="14" xfId="0" applyNumberFormat="1" applyFont="1" applyFill="1" applyBorder="1" applyAlignment="1">
      <alignment horizontal="center" vertical="center" wrapText="1"/>
    </xf>
    <xf numFmtId="37" fontId="3" fillId="3" borderId="8" xfId="0" applyNumberFormat="1" applyFont="1" applyFill="1" applyBorder="1" applyAlignment="1">
      <alignment horizontal="center" vertical="center"/>
    </xf>
    <xf numFmtId="0" fontId="3" fillId="3" borderId="22" xfId="0" applyFont="1" applyFill="1" applyBorder="1" applyAlignment="1">
      <alignment horizontal="center"/>
    </xf>
    <xf numFmtId="0" fontId="3" fillId="3" borderId="8" xfId="0" applyFont="1" applyFill="1" applyBorder="1" applyAlignment="1">
      <alignment horizontal="center"/>
    </xf>
    <xf numFmtId="0" fontId="1" fillId="0" borderId="10" xfId="0" applyFont="1" applyBorder="1" applyAlignment="1">
      <alignment horizontal="center"/>
    </xf>
    <xf numFmtId="0" fontId="3" fillId="0" borderId="10" xfId="0" applyFont="1" applyBorder="1" applyAlignment="1">
      <alignment horizontal="center" vertical="center"/>
    </xf>
    <xf numFmtId="38" fontId="1" fillId="2" borderId="10" xfId="8" applyFont="1" applyFill="1" applyBorder="1" applyAlignment="1">
      <alignment horizontal="center" vertical="center"/>
    </xf>
    <xf numFmtId="38" fontId="11" fillId="0" borderId="57" xfId="7" applyNumberFormat="1" applyBorder="1" applyAlignment="1">
      <alignment horizontal="center" vertical="center"/>
    </xf>
    <xf numFmtId="49" fontId="1" fillId="0" borderId="10" xfId="1" applyNumberFormat="1" applyFont="1" applyFill="1" applyBorder="1" applyAlignment="1">
      <alignment horizontal="center" vertical="center"/>
    </xf>
    <xf numFmtId="0" fontId="3" fillId="0" borderId="57" xfId="0" applyFont="1" applyBorder="1" applyAlignment="1">
      <alignment horizontal="center" vertical="center"/>
    </xf>
    <xf numFmtId="0" fontId="1" fillId="0" borderId="57" xfId="0" applyFont="1" applyBorder="1" applyAlignment="1">
      <alignment horizontal="center"/>
    </xf>
    <xf numFmtId="49" fontId="1" fillId="0" borderId="10" xfId="0" applyNumberFormat="1" applyFont="1" applyBorder="1" applyAlignment="1">
      <alignment horizontal="center"/>
    </xf>
    <xf numFmtId="0" fontId="1" fillId="0" borderId="57" xfId="0" applyFont="1" applyBorder="1" applyAlignment="1">
      <alignment horizontal="center" vertical="center"/>
    </xf>
    <xf numFmtId="49" fontId="1" fillId="0" borderId="10" xfId="0" applyNumberFormat="1" applyFont="1" applyBorder="1" applyAlignment="1">
      <alignment horizontal="center" vertical="center"/>
    </xf>
    <xf numFmtId="37" fontId="3" fillId="3" borderId="14" xfId="0" applyNumberFormat="1" applyFont="1" applyFill="1" applyBorder="1" applyAlignment="1">
      <alignment horizontal="center" vertical="center"/>
    </xf>
    <xf numFmtId="0" fontId="1" fillId="0" borderId="57" xfId="3" applyFont="1" applyBorder="1" applyAlignment="1">
      <alignment horizontal="center"/>
    </xf>
    <xf numFmtId="49" fontId="1" fillId="0" borderId="10" xfId="4" applyNumberFormat="1" applyFont="1" applyBorder="1" applyAlignment="1">
      <alignment horizontal="center"/>
    </xf>
    <xf numFmtId="1" fontId="1" fillId="0" borderId="10" xfId="0" applyNumberFormat="1" applyFont="1" applyBorder="1" applyAlignment="1">
      <alignment horizontal="center" vertical="center"/>
    </xf>
    <xf numFmtId="0" fontId="1" fillId="3" borderId="0" xfId="0" applyFont="1" applyFill="1" applyAlignment="1">
      <alignment horizontal="center" vertical="center"/>
    </xf>
    <xf numFmtId="0" fontId="1" fillId="3" borderId="0" xfId="0" applyFont="1" applyFill="1" applyAlignment="1">
      <alignment horizontal="center"/>
    </xf>
    <xf numFmtId="0" fontId="1" fillId="3" borderId="0" xfId="0" applyFont="1" applyFill="1"/>
    <xf numFmtId="0" fontId="1" fillId="3" borderId="1" xfId="0" applyFont="1" applyFill="1" applyBorder="1" applyAlignment="1">
      <alignment horizontal="center"/>
    </xf>
    <xf numFmtId="0" fontId="1" fillId="0" borderId="10" xfId="0" applyFont="1" applyBorder="1" applyAlignment="1">
      <alignment horizontal="center" vertical="center"/>
    </xf>
    <xf numFmtId="0" fontId="1" fillId="3" borderId="11" xfId="0" applyFont="1" applyFill="1" applyBorder="1" applyAlignment="1">
      <alignment horizontal="center"/>
    </xf>
    <xf numFmtId="0" fontId="1" fillId="3" borderId="14" xfId="0" applyFont="1" applyFill="1" applyBorder="1" applyAlignment="1">
      <alignment horizontal="center"/>
    </xf>
    <xf numFmtId="0" fontId="1" fillId="3" borderId="0" xfId="0" applyFont="1" applyFill="1" applyAlignment="1">
      <alignment horizontal="center" vertical="center" wrapText="1"/>
    </xf>
    <xf numFmtId="0" fontId="1" fillId="3" borderId="0" xfId="0" applyFont="1" applyFill="1" applyAlignment="1">
      <alignment horizontal="center" wrapText="1"/>
    </xf>
    <xf numFmtId="0" fontId="1" fillId="0" borderId="0" xfId="0" applyFont="1" applyAlignment="1">
      <alignment wrapText="1"/>
    </xf>
    <xf numFmtId="0" fontId="1" fillId="3" borderId="0" xfId="0" applyFont="1" applyFill="1" applyAlignment="1">
      <alignment wrapText="1"/>
    </xf>
    <xf numFmtId="0" fontId="1" fillId="3" borderId="11" xfId="0" applyFont="1" applyFill="1" applyBorder="1" applyAlignment="1">
      <alignment horizontal="center" wrapText="1"/>
    </xf>
    <xf numFmtId="1" fontId="1" fillId="0" borderId="10" xfId="1" applyNumberFormat="1" applyFont="1" applyFill="1" applyBorder="1" applyAlignment="1">
      <alignment horizontal="center" vertical="center"/>
    </xf>
    <xf numFmtId="38" fontId="1" fillId="2" borderId="57" xfId="8" applyFont="1" applyFill="1" applyBorder="1" applyAlignment="1">
      <alignment horizontal="center" vertical="center"/>
    </xf>
    <xf numFmtId="37" fontId="1" fillId="0" borderId="57" xfId="0" applyNumberFormat="1" applyFont="1" applyBorder="1" applyAlignment="1">
      <alignment horizontal="center"/>
    </xf>
    <xf numFmtId="49" fontId="1" fillId="0" borderId="10" xfId="6" applyNumberFormat="1" applyBorder="1" applyAlignment="1">
      <alignment horizontal="center"/>
    </xf>
    <xf numFmtId="1" fontId="1" fillId="0" borderId="10" xfId="6" applyNumberFormat="1" applyBorder="1" applyAlignment="1">
      <alignment horizontal="center"/>
    </xf>
    <xf numFmtId="49" fontId="1" fillId="0" borderId="10" xfId="2" applyNumberFormat="1" applyFont="1" applyFill="1" applyBorder="1" applyAlignment="1">
      <alignment horizontal="center"/>
    </xf>
    <xf numFmtId="0" fontId="1" fillId="3" borderId="22" xfId="0" applyFont="1" applyFill="1" applyBorder="1" applyAlignment="1">
      <alignment horizontal="center" vertical="center"/>
    </xf>
    <xf numFmtId="0" fontId="1" fillId="3" borderId="13" xfId="0" applyFont="1" applyFill="1" applyBorder="1" applyAlignment="1">
      <alignment horizontal="center" vertical="center"/>
    </xf>
    <xf numFmtId="0" fontId="1" fillId="0" borderId="27" xfId="0" applyFont="1" applyBorder="1" applyAlignment="1">
      <alignment horizontal="center"/>
    </xf>
    <xf numFmtId="1" fontId="1" fillId="0" borderId="10" xfId="0" applyNumberFormat="1" applyFont="1" applyBorder="1" applyAlignment="1">
      <alignment horizontal="center"/>
    </xf>
    <xf numFmtId="37" fontId="1" fillId="3" borderId="11" xfId="0" applyNumberFormat="1" applyFont="1" applyFill="1" applyBorder="1" applyAlignment="1">
      <alignment horizontal="center" vertical="center"/>
    </xf>
    <xf numFmtId="0" fontId="1" fillId="0" borderId="34" xfId="0" applyFont="1" applyBorder="1" applyAlignment="1">
      <alignment horizontal="center"/>
    </xf>
    <xf numFmtId="0" fontId="1" fillId="0" borderId="35" xfId="0" applyFont="1" applyBorder="1" applyAlignment="1">
      <alignment horizontal="center"/>
    </xf>
    <xf numFmtId="37" fontId="1" fillId="0" borderId="49" xfId="0" applyNumberFormat="1" applyFont="1" applyBorder="1" applyAlignment="1">
      <alignment horizontal="center"/>
    </xf>
    <xf numFmtId="2" fontId="26" fillId="0" borderId="49" xfId="4" applyNumberFormat="1" applyFont="1" applyBorder="1" applyAlignment="1">
      <alignment horizontal="center"/>
    </xf>
    <xf numFmtId="0" fontId="26" fillId="0" borderId="49" xfId="0" applyFont="1" applyBorder="1" applyAlignment="1">
      <alignment horizontal="center"/>
    </xf>
    <xf numFmtId="3" fontId="1" fillId="0" borderId="35" xfId="0" applyNumberFormat="1" applyFont="1" applyBorder="1" applyAlignment="1">
      <alignment horizontal="center"/>
    </xf>
    <xf numFmtId="0" fontId="1" fillId="0" borderId="36" xfId="0" applyFont="1" applyBorder="1" applyAlignment="1">
      <alignment horizontal="center"/>
    </xf>
    <xf numFmtId="0" fontId="1" fillId="0" borderId="61" xfId="0" applyFont="1" applyBorder="1" applyAlignment="1">
      <alignment horizontal="center"/>
    </xf>
    <xf numFmtId="0" fontId="1" fillId="0" borderId="48" xfId="0" applyFont="1" applyBorder="1" applyAlignment="1">
      <alignment horizontal="center"/>
    </xf>
    <xf numFmtId="49" fontId="1" fillId="0" borderId="49" xfId="0" applyNumberFormat="1" applyFont="1" applyBorder="1" applyAlignment="1">
      <alignment horizontal="center"/>
    </xf>
    <xf numFmtId="1" fontId="1" fillId="0" borderId="49" xfId="0" applyNumberFormat="1" applyFont="1" applyBorder="1" applyAlignment="1">
      <alignment horizontal="center"/>
    </xf>
    <xf numFmtId="0" fontId="39" fillId="0" borderId="8" xfId="0" applyFont="1" applyBorder="1" applyAlignment="1">
      <alignment horizontal="center"/>
    </xf>
    <xf numFmtId="0" fontId="1" fillId="0" borderId="64" xfId="0" applyFont="1" applyBorder="1" applyAlignment="1">
      <alignment horizontal="center" vertical="center"/>
    </xf>
    <xf numFmtId="0" fontId="1" fillId="0" borderId="15" xfId="0" applyFont="1" applyBorder="1" applyAlignment="1">
      <alignment horizontal="center" vertical="center"/>
    </xf>
    <xf numFmtId="49" fontId="1" fillId="0" borderId="9" xfId="0" applyNumberFormat="1" applyFont="1" applyBorder="1" applyAlignment="1">
      <alignment horizontal="center" vertical="center"/>
    </xf>
    <xf numFmtId="0" fontId="1" fillId="0" borderId="49" xfId="0" applyFont="1" applyBorder="1" applyAlignment="1">
      <alignment horizontal="center"/>
    </xf>
    <xf numFmtId="1" fontId="1" fillId="0" borderId="8" xfId="0" applyNumberFormat="1" applyFont="1" applyBorder="1" applyAlignment="1">
      <alignment horizontal="center" vertical="center"/>
    </xf>
    <xf numFmtId="0" fontId="3" fillId="3" borderId="27" xfId="0" applyFont="1" applyFill="1" applyBorder="1" applyAlignment="1">
      <alignment horizontal="center"/>
    </xf>
    <xf numFmtId="37" fontId="3" fillId="3" borderId="22" xfId="0" applyNumberFormat="1" applyFont="1" applyFill="1" applyBorder="1" applyAlignment="1">
      <alignment horizontal="center" vertical="center"/>
    </xf>
    <xf numFmtId="37" fontId="3" fillId="3" borderId="27" xfId="0" applyNumberFormat="1" applyFont="1" applyFill="1" applyBorder="1" applyAlignment="1">
      <alignment horizontal="center" vertical="center"/>
    </xf>
    <xf numFmtId="37" fontId="3" fillId="3" borderId="22" xfId="0" applyNumberFormat="1" applyFont="1" applyFill="1" applyBorder="1" applyAlignment="1">
      <alignment horizontal="center"/>
    </xf>
    <xf numFmtId="37" fontId="3" fillId="3" borderId="13" xfId="0" applyNumberFormat="1" applyFont="1" applyFill="1" applyBorder="1" applyAlignment="1">
      <alignment horizontal="center"/>
    </xf>
    <xf numFmtId="0" fontId="3" fillId="3" borderId="13" xfId="0" applyFont="1" applyFill="1" applyBorder="1" applyAlignment="1">
      <alignment horizontal="center" vertical="center" wrapText="1"/>
    </xf>
    <xf numFmtId="3" fontId="1" fillId="0" borderId="22" xfId="0" applyNumberFormat="1" applyFont="1" applyBorder="1" applyAlignment="1">
      <alignment horizontal="center" vertical="center"/>
    </xf>
    <xf numFmtId="3" fontId="1" fillId="0" borderId="34" xfId="0" applyNumberFormat="1" applyFont="1" applyBorder="1" applyAlignment="1">
      <alignment horizontal="center" vertical="center"/>
    </xf>
    <xf numFmtId="3" fontId="1" fillId="2" borderId="22" xfId="0" applyNumberFormat="1" applyFont="1" applyFill="1" applyBorder="1" applyAlignment="1">
      <alignment horizontal="center" vertical="center"/>
    </xf>
    <xf numFmtId="0" fontId="1" fillId="0" borderId="34" xfId="0" applyFont="1" applyBorder="1" applyAlignment="1">
      <alignment horizontal="center" vertical="center"/>
    </xf>
    <xf numFmtId="0" fontId="3" fillId="0" borderId="35" xfId="0" applyFont="1" applyBorder="1" applyAlignment="1">
      <alignment horizontal="center" vertical="center"/>
    </xf>
    <xf numFmtId="3" fontId="2" fillId="4" borderId="32" xfId="9" applyNumberFormat="1" applyFont="1" applyFill="1" applyBorder="1" applyAlignment="1">
      <alignment horizontal="center" vertical="center" wrapText="1"/>
    </xf>
    <xf numFmtId="3" fontId="3" fillId="0" borderId="15" xfId="0" applyNumberFormat="1" applyFont="1" applyBorder="1" applyAlignment="1">
      <alignment horizontal="center" vertical="center"/>
    </xf>
    <xf numFmtId="3" fontId="39" fillId="0" borderId="8" xfId="0" applyNumberFormat="1" applyFont="1" applyBorder="1" applyAlignment="1">
      <alignment horizontal="center" vertical="center"/>
    </xf>
    <xf numFmtId="0" fontId="39" fillId="0" borderId="8" xfId="0" applyFont="1" applyBorder="1" applyAlignment="1">
      <alignment horizontal="center" vertical="center"/>
    </xf>
    <xf numFmtId="0" fontId="3" fillId="0" borderId="34" xfId="0" applyFont="1" applyBorder="1" applyAlignment="1">
      <alignment horizontal="center" vertical="center"/>
    </xf>
    <xf numFmtId="0" fontId="1" fillId="0" borderId="35" xfId="0" applyFont="1" applyBorder="1" applyAlignment="1">
      <alignment horizontal="center" vertical="center"/>
    </xf>
    <xf numFmtId="3" fontId="1" fillId="0" borderId="35" xfId="0" applyNumberFormat="1" applyFont="1" applyBorder="1" applyAlignment="1">
      <alignment horizontal="center" vertical="center"/>
    </xf>
    <xf numFmtId="167" fontId="39" fillId="0" borderId="8" xfId="0" applyNumberFormat="1" applyFont="1" applyBorder="1" applyAlignment="1">
      <alignment horizontal="center" vertical="center"/>
    </xf>
    <xf numFmtId="167" fontId="1" fillId="0" borderId="22" xfId="0" applyNumberFormat="1" applyFont="1" applyBorder="1" applyAlignment="1">
      <alignment horizontal="center" vertical="center"/>
    </xf>
    <xf numFmtId="167" fontId="1" fillId="0" borderId="8" xfId="0" applyNumberFormat="1" applyFont="1" applyBorder="1" applyAlignment="1">
      <alignment horizontal="center" vertical="center"/>
    </xf>
    <xf numFmtId="167" fontId="4" fillId="0" borderId="8" xfId="0" applyNumberFormat="1" applyFont="1" applyBorder="1" applyAlignment="1">
      <alignment horizontal="center" vertical="center"/>
    </xf>
    <xf numFmtId="167" fontId="1" fillId="0" borderId="27" xfId="0" applyNumberFormat="1" applyFont="1" applyBorder="1" applyAlignment="1">
      <alignment horizontal="center" vertical="center"/>
    </xf>
    <xf numFmtId="167" fontId="1" fillId="2" borderId="8" xfId="8" applyNumberFormat="1" applyFont="1" applyFill="1" applyBorder="1" applyAlignment="1">
      <alignment horizontal="center" vertical="center"/>
    </xf>
    <xf numFmtId="167" fontId="1" fillId="0" borderId="34" xfId="0" applyNumberFormat="1" applyFont="1" applyBorder="1" applyAlignment="1">
      <alignment horizontal="center" vertical="center"/>
    </xf>
    <xf numFmtId="167" fontId="1" fillId="0" borderId="35" xfId="0" applyNumberFormat="1" applyFont="1" applyBorder="1" applyAlignment="1">
      <alignment horizontal="center" vertical="center"/>
    </xf>
    <xf numFmtId="167" fontId="1" fillId="0" borderId="35" xfId="0" applyNumberFormat="1" applyFont="1" applyBorder="1" applyAlignment="1">
      <alignment horizontal="center"/>
    </xf>
    <xf numFmtId="167" fontId="39" fillId="0" borderId="8" xfId="1" applyNumberFormat="1" applyFont="1" applyFill="1" applyBorder="1" applyAlignment="1">
      <alignment horizontal="center" vertical="center"/>
    </xf>
    <xf numFmtId="167" fontId="39" fillId="0" borderId="13" xfId="0" applyNumberFormat="1" applyFont="1" applyBorder="1" applyAlignment="1">
      <alignment horizontal="center" vertical="center"/>
    </xf>
    <xf numFmtId="167" fontId="39" fillId="0" borderId="22" xfId="0" applyNumberFormat="1" applyFont="1" applyBorder="1" applyAlignment="1">
      <alignment horizontal="center" vertical="center"/>
    </xf>
    <xf numFmtId="167" fontId="1" fillId="0" borderId="8" xfId="1" applyNumberFormat="1" applyFont="1" applyFill="1" applyBorder="1" applyAlignment="1">
      <alignment horizontal="center" vertical="center"/>
    </xf>
    <xf numFmtId="167" fontId="1" fillId="0" borderId="8" xfId="0" applyNumberFormat="1" applyFont="1" applyBorder="1" applyAlignment="1">
      <alignment horizontal="center"/>
    </xf>
    <xf numFmtId="167" fontId="3" fillId="3" borderId="8" xfId="0" applyNumberFormat="1" applyFont="1" applyFill="1" applyBorder="1" applyAlignment="1">
      <alignment horizontal="center" vertical="center"/>
    </xf>
    <xf numFmtId="167" fontId="3" fillId="3" borderId="13" xfId="0" applyNumberFormat="1" applyFont="1" applyFill="1" applyBorder="1" applyAlignment="1">
      <alignment horizontal="center" vertical="center"/>
    </xf>
    <xf numFmtId="167" fontId="3" fillId="3" borderId="22" xfId="0" applyNumberFormat="1" applyFont="1" applyFill="1" applyBorder="1" applyAlignment="1">
      <alignment horizontal="center" vertical="center"/>
    </xf>
    <xf numFmtId="167" fontId="3" fillId="3" borderId="8" xfId="0" applyNumberFormat="1" applyFont="1" applyFill="1" applyBorder="1" applyAlignment="1">
      <alignment horizontal="center" vertical="center" wrapText="1"/>
    </xf>
    <xf numFmtId="167" fontId="3" fillId="3" borderId="22" xfId="0" applyNumberFormat="1" applyFont="1" applyFill="1" applyBorder="1" applyAlignment="1">
      <alignment horizontal="center" vertical="center" wrapText="1"/>
    </xf>
    <xf numFmtId="167" fontId="3" fillId="3" borderId="8" xfId="0" applyNumberFormat="1" applyFont="1" applyFill="1" applyBorder="1" applyAlignment="1">
      <alignment horizontal="center"/>
    </xf>
    <xf numFmtId="167" fontId="3" fillId="3" borderId="27" xfId="0" applyNumberFormat="1" applyFont="1" applyFill="1" applyBorder="1" applyAlignment="1">
      <alignment horizontal="center" vertical="center"/>
    </xf>
    <xf numFmtId="167" fontId="3" fillId="3" borderId="27" xfId="0" applyNumberFormat="1" applyFont="1" applyFill="1" applyBorder="1" applyAlignment="1">
      <alignment horizontal="center" vertical="center" wrapText="1"/>
    </xf>
    <xf numFmtId="167" fontId="26" fillId="0" borderId="8" xfId="1" applyNumberFormat="1" applyFont="1" applyBorder="1" applyAlignment="1">
      <alignment horizontal="center"/>
    </xf>
    <xf numFmtId="167" fontId="1" fillId="0" borderId="27" xfId="1" applyNumberFormat="1" applyFont="1" applyFill="1" applyBorder="1" applyAlignment="1">
      <alignment horizontal="center" vertical="center"/>
    </xf>
    <xf numFmtId="167" fontId="26" fillId="0" borderId="27" xfId="1" applyNumberFormat="1" applyFont="1" applyBorder="1" applyAlignment="1">
      <alignment horizontal="center"/>
    </xf>
    <xf numFmtId="167" fontId="3" fillId="3" borderId="27" xfId="0" applyNumberFormat="1" applyFont="1" applyFill="1" applyBorder="1" applyAlignment="1">
      <alignment horizontal="center"/>
    </xf>
    <xf numFmtId="167" fontId="39" fillId="0" borderId="8" xfId="0" applyNumberFormat="1" applyFont="1" applyBorder="1" applyAlignment="1">
      <alignment horizontal="center"/>
    </xf>
    <xf numFmtId="167" fontId="39" fillId="0" borderId="27" xfId="0" applyNumberFormat="1" applyFont="1" applyBorder="1" applyAlignment="1">
      <alignment horizontal="center"/>
    </xf>
    <xf numFmtId="167" fontId="1" fillId="0" borderId="36" xfId="0" applyNumberFormat="1" applyFont="1" applyBorder="1" applyAlignment="1">
      <alignment horizontal="center"/>
    </xf>
    <xf numFmtId="167" fontId="3" fillId="3" borderId="8" xfId="1" applyNumberFormat="1" applyFont="1" applyFill="1" applyBorder="1" applyAlignment="1">
      <alignment horizontal="center" vertical="center" wrapText="1"/>
    </xf>
    <xf numFmtId="167" fontId="3" fillId="3" borderId="27" xfId="1" applyNumberFormat="1" applyFont="1" applyFill="1" applyBorder="1" applyAlignment="1">
      <alignment horizontal="center" vertical="center" wrapText="1"/>
    </xf>
    <xf numFmtId="167" fontId="26" fillId="0" borderId="8" xfId="1" applyNumberFormat="1" applyFont="1" applyFill="1" applyBorder="1" applyAlignment="1">
      <alignment horizontal="center"/>
    </xf>
    <xf numFmtId="167" fontId="1" fillId="0" borderId="27" xfId="1" applyNumberFormat="1" applyFont="1" applyFill="1" applyBorder="1" applyAlignment="1">
      <alignment horizontal="center"/>
    </xf>
    <xf numFmtId="167" fontId="39" fillId="0" borderId="12" xfId="0" applyNumberFormat="1" applyFont="1" applyBorder="1" applyAlignment="1">
      <alignment horizontal="center"/>
    </xf>
    <xf numFmtId="167" fontId="3" fillId="3" borderId="12" xfId="0" applyNumberFormat="1" applyFont="1" applyFill="1" applyBorder="1" applyAlignment="1">
      <alignment horizontal="center"/>
    </xf>
    <xf numFmtId="167" fontId="3" fillId="3" borderId="1" xfId="0" applyNumberFormat="1" applyFont="1" applyFill="1" applyBorder="1" applyAlignment="1">
      <alignment horizontal="center" vertical="center"/>
    </xf>
    <xf numFmtId="167" fontId="1" fillId="0" borderId="13" xfId="0" applyNumberFormat="1" applyFont="1" applyBorder="1" applyAlignment="1">
      <alignment horizontal="center" vertical="center"/>
    </xf>
    <xf numFmtId="167" fontId="1" fillId="0" borderId="1" xfId="0" applyNumberFormat="1" applyFont="1" applyBorder="1" applyAlignment="1">
      <alignment horizontal="center" vertical="center"/>
    </xf>
    <xf numFmtId="167" fontId="3" fillId="3" borderId="1" xfId="0" applyNumberFormat="1" applyFont="1" applyFill="1" applyBorder="1" applyAlignment="1">
      <alignment horizontal="center" vertical="center" wrapText="1"/>
    </xf>
    <xf numFmtId="167" fontId="1" fillId="0" borderId="56" xfId="0" applyNumberFormat="1" applyFont="1" applyBorder="1" applyAlignment="1">
      <alignment horizontal="center" vertical="center"/>
    </xf>
    <xf numFmtId="0" fontId="29" fillId="11" borderId="26" xfId="0" applyFont="1" applyFill="1" applyBorder="1" applyAlignment="1">
      <alignment vertical="center"/>
    </xf>
    <xf numFmtId="167" fontId="1" fillId="0" borderId="22" xfId="0" applyNumberFormat="1" applyFont="1" applyBorder="1" applyAlignment="1">
      <alignment horizontal="center"/>
    </xf>
    <xf numFmtId="167" fontId="1" fillId="0" borderId="27" xfId="0" applyNumberFormat="1" applyFont="1" applyBorder="1" applyAlignment="1">
      <alignment horizontal="center"/>
    </xf>
    <xf numFmtId="167" fontId="1" fillId="0" borderId="36" xfId="0" applyNumberFormat="1" applyFont="1" applyBorder="1" applyAlignment="1">
      <alignment horizontal="center" vertical="center"/>
    </xf>
    <xf numFmtId="167" fontId="1" fillId="0" borderId="34" xfId="0" applyNumberFormat="1" applyFont="1" applyBorder="1" applyAlignment="1">
      <alignment horizontal="center"/>
    </xf>
    <xf numFmtId="3" fontId="5" fillId="6" borderId="2" xfId="0" applyNumberFormat="1" applyFont="1" applyFill="1" applyBorder="1" applyAlignment="1">
      <alignment horizontal="center" vertical="center"/>
    </xf>
    <xf numFmtId="3" fontId="0" fillId="3" borderId="16" xfId="0" applyNumberFormat="1" applyFill="1" applyBorder="1"/>
    <xf numFmtId="0" fontId="3" fillId="0" borderId="65" xfId="0" applyFont="1" applyBorder="1" applyAlignment="1">
      <alignment horizontal="center" vertical="center"/>
    </xf>
    <xf numFmtId="0" fontId="3" fillId="13" borderId="22" xfId="0" applyFont="1" applyFill="1" applyBorder="1" applyAlignment="1">
      <alignment horizontal="center" vertical="center"/>
    </xf>
    <xf numFmtId="0" fontId="1" fillId="0" borderId="56" xfId="0" applyFont="1" applyBorder="1" applyAlignment="1">
      <alignment horizontal="center" vertical="center"/>
    </xf>
    <xf numFmtId="49" fontId="1" fillId="0" borderId="35" xfId="1" applyNumberFormat="1" applyFont="1" applyFill="1" applyBorder="1" applyAlignment="1">
      <alignment horizontal="center" vertical="center"/>
    </xf>
    <xf numFmtId="1" fontId="1" fillId="0" borderId="35" xfId="0" applyNumberFormat="1" applyFont="1" applyBorder="1" applyAlignment="1">
      <alignment horizontal="center" vertical="center"/>
    </xf>
    <xf numFmtId="49" fontId="1" fillId="0" borderId="35" xfId="0" applyNumberFormat="1" applyFont="1" applyBorder="1" applyAlignment="1">
      <alignment horizontal="center" vertical="center"/>
    </xf>
    <xf numFmtId="3" fontId="1" fillId="0" borderId="26" xfId="0" applyNumberFormat="1" applyFont="1" applyBorder="1" applyAlignment="1">
      <alignment horizontal="center" vertical="center"/>
    </xf>
    <xf numFmtId="0" fontId="1" fillId="0" borderId="9" xfId="0" applyFont="1" applyBorder="1" applyAlignment="1">
      <alignment horizontal="center" vertical="center"/>
    </xf>
    <xf numFmtId="167" fontId="3" fillId="13" borderId="8" xfId="0" applyNumberFormat="1" applyFont="1" applyFill="1" applyBorder="1" applyAlignment="1">
      <alignment horizontal="center" vertical="center"/>
    </xf>
    <xf numFmtId="167" fontId="3" fillId="3" borderId="15" xfId="0" applyNumberFormat="1" applyFont="1" applyFill="1" applyBorder="1" applyAlignment="1">
      <alignment horizontal="center" vertical="center"/>
    </xf>
    <xf numFmtId="1" fontId="3" fillId="3" borderId="14" xfId="0" applyNumberFormat="1" applyFont="1" applyFill="1" applyBorder="1" applyAlignment="1">
      <alignment horizontal="center" vertical="center"/>
    </xf>
    <xf numFmtId="1" fontId="3" fillId="3" borderId="14" xfId="1" applyNumberFormat="1" applyFont="1" applyFill="1" applyBorder="1" applyAlignment="1">
      <alignment horizontal="center" vertical="center" wrapText="1"/>
    </xf>
    <xf numFmtId="1" fontId="1" fillId="0" borderId="8" xfId="6" applyNumberFormat="1" applyBorder="1" applyAlignment="1">
      <alignment horizontal="center"/>
    </xf>
    <xf numFmtId="1" fontId="3" fillId="3" borderId="14" xfId="0" applyNumberFormat="1" applyFont="1" applyFill="1" applyBorder="1" applyAlignment="1">
      <alignment horizontal="center"/>
    </xf>
    <xf numFmtId="1" fontId="1" fillId="0" borderId="35" xfId="0" applyNumberFormat="1" applyFont="1" applyBorder="1" applyAlignment="1">
      <alignment horizontal="center"/>
    </xf>
    <xf numFmtId="0" fontId="39" fillId="0" borderId="57" xfId="0" applyFont="1" applyBorder="1" applyAlignment="1">
      <alignment horizontal="center"/>
    </xf>
    <xf numFmtId="49" fontId="39" fillId="0" borderId="10" xfId="0" applyNumberFormat="1" applyFont="1" applyBorder="1" applyAlignment="1">
      <alignment horizontal="center"/>
    </xf>
    <xf numFmtId="1" fontId="39" fillId="0" borderId="10" xfId="0" applyNumberFormat="1" applyFont="1" applyBorder="1" applyAlignment="1">
      <alignment horizontal="center"/>
    </xf>
    <xf numFmtId="1" fontId="39" fillId="0" borderId="8" xfId="0" applyNumberFormat="1" applyFont="1" applyBorder="1" applyAlignment="1">
      <alignment horizontal="center"/>
    </xf>
    <xf numFmtId="1" fontId="39" fillId="0" borderId="10" xfId="0" applyNumberFormat="1" applyFont="1" applyBorder="1" applyAlignment="1">
      <alignment horizontal="center" vertical="center"/>
    </xf>
    <xf numFmtId="0" fontId="39" fillId="0" borderId="22" xfId="0" applyFont="1" applyBorder="1" applyAlignment="1">
      <alignment horizontal="center"/>
    </xf>
    <xf numFmtId="38" fontId="39" fillId="2" borderId="10" xfId="8" applyFont="1" applyFill="1" applyBorder="1" applyAlignment="1">
      <alignment horizontal="center" vertical="center"/>
    </xf>
    <xf numFmtId="0" fontId="39" fillId="0" borderId="10" xfId="0" applyFont="1" applyBorder="1" applyAlignment="1">
      <alignment horizontal="center" vertical="center"/>
    </xf>
    <xf numFmtId="0" fontId="39" fillId="0" borderId="22" xfId="0" applyFont="1" applyBorder="1" applyAlignment="1">
      <alignment horizontal="center" vertical="center"/>
    </xf>
    <xf numFmtId="0" fontId="39" fillId="0" borderId="10" xfId="3" applyFont="1" applyBorder="1" applyAlignment="1">
      <alignment horizontal="center"/>
    </xf>
    <xf numFmtId="49" fontId="39" fillId="0" borderId="10" xfId="4" quotePrefix="1" applyNumberFormat="1" applyFont="1" applyBorder="1" applyAlignment="1">
      <alignment horizontal="center"/>
    </xf>
    <xf numFmtId="3" fontId="39" fillId="0" borderId="8" xfId="0" applyNumberFormat="1" applyFont="1" applyBorder="1" applyAlignment="1">
      <alignment horizontal="center"/>
    </xf>
    <xf numFmtId="1" fontId="1" fillId="0" borderId="9" xfId="0" applyNumberFormat="1" applyFont="1" applyBorder="1" applyAlignment="1">
      <alignment horizontal="center" vertical="center"/>
    </xf>
    <xf numFmtId="3" fontId="39" fillId="0" borderId="35" xfId="0" applyNumberFormat="1" applyFont="1" applyBorder="1" applyAlignment="1">
      <alignment horizontal="center" vertical="center"/>
    </xf>
    <xf numFmtId="167" fontId="39" fillId="0" borderId="35" xfId="0" applyNumberFormat="1" applyFont="1" applyBorder="1" applyAlignment="1">
      <alignment horizontal="center" vertical="center"/>
    </xf>
    <xf numFmtId="167" fontId="3" fillId="3" borderId="10" xfId="0" applyNumberFormat="1" applyFont="1" applyFill="1" applyBorder="1" applyAlignment="1">
      <alignment horizontal="center" vertical="center"/>
    </xf>
    <xf numFmtId="0" fontId="11" fillId="0" borderId="35" xfId="7" applyBorder="1" applyAlignment="1">
      <alignment horizontal="center" vertical="center"/>
    </xf>
    <xf numFmtId="37" fontId="1" fillId="0" borderId="22" xfId="0" applyNumberFormat="1" applyFont="1" applyBorder="1" applyAlignment="1">
      <alignment horizontal="center" vertical="center"/>
    </xf>
    <xf numFmtId="37" fontId="1" fillId="0" borderId="8" xfId="0" applyNumberFormat="1" applyFont="1" applyBorder="1" applyAlignment="1">
      <alignment horizontal="center" vertical="center"/>
    </xf>
    <xf numFmtId="49" fontId="26" fillId="0" borderId="8" xfId="4" applyNumberFormat="1" applyFont="1" applyBorder="1" applyAlignment="1">
      <alignment horizontal="center" vertical="center"/>
    </xf>
    <xf numFmtId="1" fontId="26" fillId="0" borderId="8" xfId="0" applyNumberFormat="1" applyFont="1" applyBorder="1" applyAlignment="1">
      <alignment horizontal="center" vertical="center"/>
    </xf>
    <xf numFmtId="167" fontId="1" fillId="0" borderId="15" xfId="0" applyNumberFormat="1" applyFont="1" applyBorder="1" applyAlignment="1">
      <alignment horizontal="center" vertical="center"/>
    </xf>
    <xf numFmtId="38" fontId="1" fillId="2" borderId="35" xfId="8" applyFont="1" applyFill="1" applyBorder="1" applyAlignment="1">
      <alignment horizontal="center" vertical="center"/>
    </xf>
    <xf numFmtId="0" fontId="26" fillId="0" borderId="35" xfId="0" applyFont="1" applyBorder="1" applyAlignment="1">
      <alignment horizontal="center" vertical="center"/>
    </xf>
    <xf numFmtId="167" fontId="3" fillId="3" borderId="28" xfId="0" applyNumberFormat="1" applyFont="1" applyFill="1" applyBorder="1" applyAlignment="1">
      <alignment horizontal="center" vertical="center"/>
    </xf>
    <xf numFmtId="0" fontId="1" fillId="0" borderId="8" xfId="3" applyFont="1" applyBorder="1" applyAlignment="1">
      <alignment horizontal="center" vertical="center"/>
    </xf>
    <xf numFmtId="49" fontId="1" fillId="0" borderId="8" xfId="4" applyNumberFormat="1" applyFont="1" applyBorder="1" applyAlignment="1">
      <alignment horizontal="center" vertical="center"/>
    </xf>
    <xf numFmtId="1" fontId="39" fillId="0" borderId="8" xfId="0" applyNumberFormat="1" applyFont="1" applyBorder="1" applyAlignment="1">
      <alignment horizontal="center" vertical="center"/>
    </xf>
    <xf numFmtId="0" fontId="39" fillId="0" borderId="34" xfId="0" applyFont="1" applyBorder="1" applyAlignment="1">
      <alignment horizontal="center" vertical="center"/>
    </xf>
    <xf numFmtId="0" fontId="39" fillId="0" borderId="35" xfId="0" applyFont="1" applyBorder="1" applyAlignment="1">
      <alignment horizontal="center" vertical="center"/>
    </xf>
    <xf numFmtId="37" fontId="39" fillId="0" borderId="35" xfId="0" applyNumberFormat="1" applyFont="1" applyBorder="1" applyAlignment="1">
      <alignment horizontal="center" vertical="center"/>
    </xf>
    <xf numFmtId="49" fontId="39" fillId="0" borderId="35" xfId="4" quotePrefix="1" applyNumberFormat="1" applyFont="1" applyBorder="1" applyAlignment="1">
      <alignment horizontal="center" vertical="center"/>
    </xf>
    <xf numFmtId="1" fontId="39" fillId="0" borderId="35" xfId="0" applyNumberFormat="1" applyFont="1" applyBorder="1" applyAlignment="1">
      <alignment horizontal="center" vertical="center"/>
    </xf>
    <xf numFmtId="167" fontId="39" fillId="0" borderId="27" xfId="0" applyNumberFormat="1" applyFont="1" applyBorder="1" applyAlignment="1">
      <alignment horizontal="center" vertical="center"/>
    </xf>
    <xf numFmtId="37" fontId="3" fillId="3" borderId="13" xfId="0" applyNumberFormat="1" applyFont="1" applyFill="1" applyBorder="1" applyAlignment="1">
      <alignment horizontal="center" vertical="center"/>
    </xf>
    <xf numFmtId="38" fontId="39" fillId="2" borderId="8" xfId="8" applyFont="1" applyFill="1" applyBorder="1" applyAlignment="1">
      <alignment horizontal="center" vertical="center"/>
    </xf>
    <xf numFmtId="49" fontId="39" fillId="0" borderId="8" xfId="0" applyNumberFormat="1" applyFont="1" applyBorder="1" applyAlignment="1">
      <alignment horizontal="center" vertical="center"/>
    </xf>
    <xf numFmtId="167" fontId="3" fillId="13" borderId="13" xfId="0" applyNumberFormat="1" applyFont="1" applyFill="1" applyBorder="1" applyAlignment="1">
      <alignment horizontal="center" vertical="center"/>
    </xf>
    <xf numFmtId="167" fontId="39" fillId="0" borderId="56" xfId="0" applyNumberFormat="1" applyFont="1" applyBorder="1" applyAlignment="1">
      <alignment horizontal="center" vertical="center"/>
    </xf>
    <xf numFmtId="3" fontId="3" fillId="0" borderId="64" xfId="0" applyNumberFormat="1" applyFont="1" applyBorder="1" applyAlignment="1">
      <alignment horizontal="center" vertical="center"/>
    </xf>
    <xf numFmtId="167" fontId="3" fillId="0" borderId="8" xfId="0" applyNumberFormat="1" applyFont="1" applyBorder="1" applyAlignment="1">
      <alignment horizontal="center" vertical="center"/>
    </xf>
    <xf numFmtId="0" fontId="3" fillId="13" borderId="13" xfId="0" applyFont="1" applyFill="1" applyBorder="1" applyAlignment="1">
      <alignment horizontal="center" vertical="center"/>
    </xf>
    <xf numFmtId="0" fontId="1" fillId="0" borderId="2" xfId="0" applyFont="1" applyBorder="1" applyAlignment="1">
      <alignment horizontal="center" vertical="center"/>
    </xf>
    <xf numFmtId="3" fontId="3" fillId="0" borderId="2" xfId="0" applyNumberFormat="1" applyFont="1" applyBorder="1" applyAlignment="1">
      <alignment horizontal="center" vertical="center"/>
    </xf>
    <xf numFmtId="167" fontId="3" fillId="13" borderId="22" xfId="0" applyNumberFormat="1" applyFont="1" applyFill="1" applyBorder="1" applyAlignment="1">
      <alignment horizontal="center" vertical="center"/>
    </xf>
    <xf numFmtId="167" fontId="1" fillId="0" borderId="64" xfId="0" applyNumberFormat="1" applyFont="1" applyBorder="1" applyAlignment="1">
      <alignment horizontal="center" vertical="center"/>
    </xf>
    <xf numFmtId="167" fontId="1" fillId="0" borderId="28" xfId="0" applyNumberFormat="1" applyFont="1" applyBorder="1" applyAlignment="1">
      <alignment horizontal="center" vertical="center"/>
    </xf>
    <xf numFmtId="167" fontId="39" fillId="0" borderId="34" xfId="0" applyNumberFormat="1" applyFont="1" applyBorder="1" applyAlignment="1">
      <alignment horizontal="center" vertical="center"/>
    </xf>
    <xf numFmtId="167" fontId="40" fillId="0" borderId="35" xfId="0" applyNumberFormat="1" applyFont="1" applyBorder="1" applyAlignment="1">
      <alignment horizontal="center" vertical="center"/>
    </xf>
    <xf numFmtId="167" fontId="1" fillId="0" borderId="9" xfId="1" applyNumberFormat="1" applyFont="1" applyFill="1" applyBorder="1" applyAlignment="1">
      <alignment horizontal="center" vertical="center"/>
    </xf>
    <xf numFmtId="167" fontId="1" fillId="0" borderId="10" xfId="1" applyNumberFormat="1" applyFont="1" applyFill="1" applyBorder="1" applyAlignment="1">
      <alignment horizontal="center" vertical="center"/>
    </xf>
    <xf numFmtId="167" fontId="1" fillId="0" borderId="66" xfId="1" applyNumberFormat="1" applyFont="1" applyFill="1" applyBorder="1" applyAlignment="1">
      <alignment horizontal="center" vertical="center"/>
    </xf>
    <xf numFmtId="167" fontId="1" fillId="0" borderId="40" xfId="1" applyNumberFormat="1" applyFont="1" applyFill="1" applyBorder="1" applyAlignment="1">
      <alignment horizontal="center" vertical="center"/>
    </xf>
    <xf numFmtId="3" fontId="3" fillId="3" borderId="30" xfId="9" applyNumberFormat="1" applyFont="1" applyFill="1" applyBorder="1" applyAlignment="1">
      <alignment horizontal="center" vertical="center" wrapText="1"/>
    </xf>
    <xf numFmtId="167" fontId="1" fillId="0" borderId="2" xfId="0" applyNumberFormat="1" applyFont="1" applyBorder="1" applyAlignment="1">
      <alignment horizontal="center" vertical="center"/>
    </xf>
    <xf numFmtId="167" fontId="17" fillId="0" borderId="8" xfId="0" applyNumberFormat="1" applyFont="1" applyBorder="1" applyAlignment="1">
      <alignment horizontal="center" vertical="center"/>
    </xf>
    <xf numFmtId="167" fontId="3" fillId="0" borderId="22" xfId="0" applyNumberFormat="1" applyFont="1" applyBorder="1" applyAlignment="1">
      <alignment horizontal="center" vertical="center"/>
    </xf>
    <xf numFmtId="167" fontId="1" fillId="0" borderId="35" xfId="1" applyNumberFormat="1" applyFont="1" applyFill="1" applyBorder="1" applyAlignment="1">
      <alignment horizontal="center" vertical="center"/>
    </xf>
    <xf numFmtId="167" fontId="1" fillId="2" borderId="35" xfId="8" applyNumberFormat="1" applyFont="1" applyFill="1" applyBorder="1" applyAlignment="1">
      <alignment horizontal="center" vertical="center"/>
    </xf>
    <xf numFmtId="167" fontId="3" fillId="0" borderId="64" xfId="0" applyNumberFormat="1" applyFont="1" applyBorder="1" applyAlignment="1">
      <alignment horizontal="center" vertical="center"/>
    </xf>
    <xf numFmtId="167" fontId="4" fillId="0" borderId="15" xfId="0" applyNumberFormat="1" applyFont="1" applyBorder="1" applyAlignment="1">
      <alignment horizontal="center" vertical="center"/>
    </xf>
    <xf numFmtId="39" fontId="22" fillId="0" borderId="35" xfId="0" applyNumberFormat="1" applyFont="1" applyBorder="1" applyAlignment="1">
      <alignment horizontal="center"/>
    </xf>
    <xf numFmtId="0" fontId="22" fillId="2" borderId="35" xfId="0" applyFont="1" applyFill="1" applyBorder="1" applyAlignment="1">
      <alignment horizontal="center"/>
    </xf>
    <xf numFmtId="3" fontId="22" fillId="0" borderId="22" xfId="0" applyNumberFormat="1" applyFont="1" applyBorder="1" applyAlignment="1">
      <alignment horizontal="center"/>
    </xf>
    <xf numFmtId="0" fontId="22" fillId="0" borderId="27" xfId="0" applyFont="1" applyBorder="1" applyAlignment="1">
      <alignment horizontal="centerContinuous"/>
    </xf>
    <xf numFmtId="3" fontId="22" fillId="0" borderId="34" xfId="0" applyNumberFormat="1" applyFont="1" applyBorder="1" applyAlignment="1">
      <alignment horizontal="center"/>
    </xf>
    <xf numFmtId="39" fontId="22" fillId="0" borderId="36" xfId="0" applyNumberFormat="1" applyFont="1" applyBorder="1" applyAlignment="1">
      <alignment horizontal="center"/>
    </xf>
    <xf numFmtId="0" fontId="22" fillId="2" borderId="22" xfId="0" applyFont="1" applyFill="1" applyBorder="1" applyAlignment="1">
      <alignment horizontal="center"/>
    </xf>
    <xf numFmtId="39" fontId="22" fillId="2" borderId="34" xfId="0" applyNumberFormat="1" applyFont="1" applyFill="1" applyBorder="1" applyAlignment="1">
      <alignment horizontal="center"/>
    </xf>
    <xf numFmtId="167" fontId="40" fillId="0" borderId="8" xfId="0" applyNumberFormat="1" applyFont="1" applyBorder="1" applyAlignment="1">
      <alignment horizontal="center" vertical="center"/>
    </xf>
    <xf numFmtId="167" fontId="40" fillId="0" borderId="27" xfId="0" applyNumberFormat="1" applyFont="1" applyBorder="1" applyAlignment="1">
      <alignment horizontal="center" vertical="center"/>
    </xf>
    <xf numFmtId="3" fontId="40" fillId="2" borderId="22" xfId="0" applyNumberFormat="1" applyFont="1" applyFill="1" applyBorder="1" applyAlignment="1">
      <alignment horizontal="center" vertical="center"/>
    </xf>
    <xf numFmtId="167" fontId="1" fillId="2" borderId="8" xfId="0" applyNumberFormat="1" applyFont="1" applyFill="1" applyBorder="1" applyAlignment="1">
      <alignment horizontal="center" vertical="center"/>
    </xf>
    <xf numFmtId="3" fontId="1" fillId="2" borderId="64" xfId="0" applyNumberFormat="1" applyFont="1" applyFill="1" applyBorder="1" applyAlignment="1">
      <alignment horizontal="center" vertical="center"/>
    </xf>
    <xf numFmtId="167" fontId="1" fillId="2" borderId="15" xfId="0" applyNumberFormat="1" applyFont="1" applyFill="1" applyBorder="1" applyAlignment="1">
      <alignment horizontal="center" vertical="center"/>
    </xf>
    <xf numFmtId="167" fontId="39" fillId="0" borderId="68" xfId="0" applyNumberFormat="1" applyFont="1" applyBorder="1" applyAlignment="1">
      <alignment horizontal="center" vertical="center"/>
    </xf>
    <xf numFmtId="167" fontId="39" fillId="0" borderId="69" xfId="0" applyNumberFormat="1" applyFont="1" applyBorder="1" applyAlignment="1">
      <alignment horizontal="center" vertical="center"/>
    </xf>
    <xf numFmtId="167" fontId="44" fillId="2" borderId="8" xfId="0" applyNumberFormat="1" applyFont="1" applyFill="1" applyBorder="1" applyAlignment="1">
      <alignment horizontal="center" vertical="center"/>
    </xf>
    <xf numFmtId="167" fontId="44" fillId="0" borderId="27" xfId="0" applyNumberFormat="1" applyFont="1" applyBorder="1" applyAlignment="1">
      <alignment horizontal="center" vertical="center"/>
    </xf>
    <xf numFmtId="39" fontId="23" fillId="0" borderId="30" xfId="0" applyNumberFormat="1" applyFont="1" applyBorder="1"/>
    <xf numFmtId="167" fontId="40" fillId="0" borderId="32" xfId="0" applyNumberFormat="1" applyFont="1" applyBorder="1" applyAlignment="1">
      <alignment horizontal="center" vertical="center"/>
    </xf>
    <xf numFmtId="167" fontId="40" fillId="0" borderId="33" xfId="0" applyNumberFormat="1" applyFont="1" applyBorder="1" applyAlignment="1">
      <alignment horizontal="center" vertical="center"/>
    </xf>
    <xf numFmtId="3" fontId="40" fillId="2" borderId="31" xfId="0" applyNumberFormat="1" applyFont="1" applyFill="1" applyBorder="1" applyAlignment="1">
      <alignment horizontal="center" vertical="center"/>
    </xf>
    <xf numFmtId="167" fontId="40" fillId="2" borderId="32" xfId="0" applyNumberFormat="1" applyFont="1" applyFill="1" applyBorder="1" applyAlignment="1">
      <alignment horizontal="center" vertical="center"/>
    </xf>
    <xf numFmtId="37" fontId="42" fillId="0" borderId="38" xfId="0" applyNumberFormat="1" applyFont="1" applyBorder="1" applyAlignment="1">
      <alignment horizontal="left"/>
    </xf>
    <xf numFmtId="37" fontId="41" fillId="0" borderId="24" xfId="0" applyNumberFormat="1" applyFont="1" applyBorder="1" applyAlignment="1">
      <alignment horizontal="left"/>
    </xf>
    <xf numFmtId="37" fontId="42" fillId="0" borderId="24" xfId="0" applyNumberFormat="1" applyFont="1" applyBorder="1" applyAlignment="1">
      <alignment horizontal="left"/>
    </xf>
    <xf numFmtId="0" fontId="41" fillId="0" borderId="21" xfId="0" applyFont="1" applyBorder="1"/>
    <xf numFmtId="37" fontId="43" fillId="0" borderId="58" xfId="0" applyNumberFormat="1" applyFont="1" applyBorder="1" applyAlignment="1">
      <alignment horizontal="left"/>
    </xf>
    <xf numFmtId="165" fontId="40" fillId="0" borderId="37" xfId="0" applyNumberFormat="1" applyFont="1" applyBorder="1" applyAlignment="1">
      <alignment horizontal="center" vertical="center"/>
    </xf>
    <xf numFmtId="165" fontId="1" fillId="0" borderId="14" xfId="0" applyNumberFormat="1" applyFont="1" applyBorder="1" applyAlignment="1">
      <alignment horizontal="center" vertical="center"/>
    </xf>
    <xf numFmtId="165" fontId="40" fillId="0" borderId="14" xfId="0" applyNumberFormat="1" applyFont="1" applyBorder="1" applyAlignment="1">
      <alignment horizontal="center" vertical="center"/>
    </xf>
    <xf numFmtId="165" fontId="39" fillId="0" borderId="71" xfId="0" applyNumberFormat="1" applyFont="1" applyBorder="1" applyAlignment="1">
      <alignment horizontal="center" vertical="center"/>
    </xf>
    <xf numFmtId="3" fontId="40" fillId="0" borderId="31" xfId="0" applyNumberFormat="1" applyFont="1" applyBorder="1" applyAlignment="1">
      <alignment horizontal="center" vertical="center"/>
    </xf>
    <xf numFmtId="3" fontId="40" fillId="0" borderId="22" xfId="0" applyNumberFormat="1" applyFont="1" applyBorder="1" applyAlignment="1">
      <alignment horizontal="center" vertical="center"/>
    </xf>
    <xf numFmtId="3" fontId="39" fillId="0" borderId="48" xfId="0" applyNumberFormat="1" applyFont="1" applyBorder="1" applyAlignment="1">
      <alignment horizontal="center" vertical="center"/>
    </xf>
    <xf numFmtId="167" fontId="39" fillId="0" borderId="49" xfId="0" applyNumberFormat="1" applyFont="1" applyBorder="1" applyAlignment="1">
      <alignment horizontal="center" vertical="center"/>
    </xf>
    <xf numFmtId="167" fontId="39" fillId="0" borderId="50" xfId="0" applyNumberFormat="1" applyFont="1" applyBorder="1" applyAlignment="1">
      <alignment horizontal="center" vertical="center"/>
    </xf>
    <xf numFmtId="3" fontId="40" fillId="0" borderId="67" xfId="0" applyNumberFormat="1" applyFont="1" applyBorder="1" applyAlignment="1">
      <alignment horizontal="center" vertical="center"/>
    </xf>
    <xf numFmtId="167" fontId="44" fillId="0" borderId="68" xfId="0" applyNumberFormat="1" applyFont="1" applyBorder="1" applyAlignment="1">
      <alignment horizontal="center" vertical="center"/>
    </xf>
    <xf numFmtId="167" fontId="44" fillId="0" borderId="69" xfId="0" applyNumberFormat="1" applyFont="1" applyBorder="1" applyAlignment="1">
      <alignment horizontal="center" vertical="center"/>
    </xf>
    <xf numFmtId="3" fontId="38" fillId="0" borderId="57" xfId="0" applyNumberFormat="1" applyFont="1" applyBorder="1" applyAlignment="1">
      <alignment horizontal="center" wrapText="1"/>
    </xf>
    <xf numFmtId="49" fontId="14" fillId="0" borderId="23" xfId="0" applyNumberFormat="1" applyFont="1" applyBorder="1" applyAlignment="1">
      <alignment horizontal="center" vertical="center"/>
    </xf>
    <xf numFmtId="0" fontId="14" fillId="0" borderId="0" xfId="0" applyFont="1" applyAlignment="1">
      <alignment horizontal="center" vertical="center"/>
    </xf>
    <xf numFmtId="9" fontId="0" fillId="0" borderId="0" xfId="0" applyNumberFormat="1"/>
    <xf numFmtId="167" fontId="1" fillId="0" borderId="14" xfId="0" applyNumberFormat="1" applyFont="1" applyBorder="1" applyAlignment="1">
      <alignment horizontal="center"/>
    </xf>
    <xf numFmtId="167" fontId="1" fillId="0" borderId="41" xfId="0" applyNumberFormat="1" applyFont="1" applyBorder="1" applyAlignment="1">
      <alignment horizontal="center"/>
    </xf>
    <xf numFmtId="167" fontId="0" fillId="0" borderId="0" xfId="0" applyNumberFormat="1"/>
    <xf numFmtId="167" fontId="1" fillId="0" borderId="11" xfId="0" applyNumberFormat="1" applyFont="1" applyBorder="1" applyAlignment="1">
      <alignment horizontal="center"/>
    </xf>
    <xf numFmtId="167" fontId="3" fillId="3" borderId="11" xfId="0" applyNumberFormat="1" applyFont="1" applyFill="1" applyBorder="1" applyAlignment="1">
      <alignment horizontal="center" vertical="center" wrapText="1"/>
    </xf>
    <xf numFmtId="167" fontId="1" fillId="0" borderId="61" xfId="0" applyNumberFormat="1" applyFont="1" applyBorder="1" applyAlignment="1">
      <alignment horizontal="center"/>
    </xf>
    <xf numFmtId="167" fontId="39" fillId="2" borderId="27" xfId="0" applyNumberFormat="1" applyFont="1" applyFill="1" applyBorder="1" applyAlignment="1">
      <alignment horizontal="center" vertical="center"/>
    </xf>
    <xf numFmtId="167" fontId="1" fillId="2" borderId="27" xfId="0" applyNumberFormat="1" applyFont="1" applyFill="1" applyBorder="1" applyAlignment="1">
      <alignment horizontal="center" vertical="center"/>
    </xf>
    <xf numFmtId="167" fontId="1" fillId="2" borderId="22" xfId="0" applyNumberFormat="1" applyFont="1" applyFill="1" applyBorder="1" applyAlignment="1">
      <alignment horizontal="center" vertical="center"/>
    </xf>
    <xf numFmtId="167" fontId="1" fillId="2" borderId="27" xfId="0" applyNumberFormat="1" applyFont="1" applyFill="1" applyBorder="1" applyAlignment="1">
      <alignment horizontal="center" vertical="center" wrapText="1"/>
    </xf>
    <xf numFmtId="167" fontId="1" fillId="2" borderId="36" xfId="0" applyNumberFormat="1" applyFont="1" applyFill="1" applyBorder="1" applyAlignment="1">
      <alignment horizontal="center" vertical="center"/>
    </xf>
    <xf numFmtId="0" fontId="1" fillId="0" borderId="0" xfId="0" applyFont="1" applyAlignment="1">
      <alignment horizontal="center"/>
    </xf>
    <xf numFmtId="37" fontId="3" fillId="3" borderId="0" xfId="0" applyNumberFormat="1" applyFont="1" applyFill="1" applyAlignment="1">
      <alignment horizontal="center" vertical="center" wrapText="1"/>
    </xf>
    <xf numFmtId="167" fontId="1" fillId="14" borderId="8" xfId="0" applyNumberFormat="1" applyFont="1" applyFill="1" applyBorder="1" applyAlignment="1">
      <alignment horizontal="center" vertical="center"/>
    </xf>
    <xf numFmtId="167" fontId="3" fillId="3" borderId="24" xfId="0" applyNumberFormat="1" applyFont="1" applyFill="1" applyBorder="1" applyAlignment="1">
      <alignment horizontal="center" vertical="center"/>
    </xf>
    <xf numFmtId="167" fontId="3" fillId="3" borderId="11" xfId="0" applyNumberFormat="1" applyFont="1" applyFill="1" applyBorder="1" applyAlignment="1">
      <alignment horizontal="center" vertical="center"/>
    </xf>
    <xf numFmtId="3" fontId="5" fillId="3" borderId="43" xfId="9" applyNumberFormat="1" applyFont="1" applyFill="1" applyBorder="1" applyAlignment="1">
      <alignment horizontal="center" vertical="center"/>
    </xf>
    <xf numFmtId="167" fontId="39" fillId="0" borderId="22" xfId="0" applyNumberFormat="1" applyFont="1" applyBorder="1" applyAlignment="1">
      <alignment horizontal="center"/>
    </xf>
    <xf numFmtId="167" fontId="39" fillId="0" borderId="11" xfId="0" applyNumberFormat="1" applyFont="1" applyBorder="1" applyAlignment="1">
      <alignment horizontal="center"/>
    </xf>
    <xf numFmtId="167" fontId="39" fillId="0" borderId="14" xfId="0" applyNumberFormat="1" applyFont="1" applyBorder="1" applyAlignment="1">
      <alignment horizontal="center"/>
    </xf>
    <xf numFmtId="167" fontId="39" fillId="15" borderId="13" xfId="0" applyNumberFormat="1" applyFont="1" applyFill="1" applyBorder="1" applyAlignment="1">
      <alignment horizontal="center"/>
    </xf>
    <xf numFmtId="167" fontId="1" fillId="15" borderId="13" xfId="0" applyNumberFormat="1" applyFont="1" applyFill="1" applyBorder="1" applyAlignment="1">
      <alignment horizontal="center"/>
    </xf>
    <xf numFmtId="167" fontId="1" fillId="15" borderId="56" xfId="0" applyNumberFormat="1" applyFont="1" applyFill="1" applyBorder="1" applyAlignment="1">
      <alignment horizontal="center"/>
    </xf>
    <xf numFmtId="167" fontId="39" fillId="4" borderId="13" xfId="0" applyNumberFormat="1" applyFont="1" applyFill="1" applyBorder="1" applyAlignment="1">
      <alignment horizontal="center"/>
    </xf>
    <xf numFmtId="167" fontId="1" fillId="4" borderId="13" xfId="0" applyNumberFormat="1" applyFont="1" applyFill="1" applyBorder="1" applyAlignment="1">
      <alignment horizontal="center"/>
    </xf>
    <xf numFmtId="167" fontId="1" fillId="4" borderId="56" xfId="0" applyNumberFormat="1" applyFont="1" applyFill="1" applyBorder="1" applyAlignment="1">
      <alignment horizontal="center"/>
    </xf>
    <xf numFmtId="3" fontId="2" fillId="4" borderId="2" xfId="9" applyNumberFormat="1" applyFont="1" applyFill="1" applyBorder="1" applyAlignment="1">
      <alignment horizontal="center" vertical="center" wrapText="1"/>
    </xf>
    <xf numFmtId="3" fontId="3" fillId="3" borderId="32" xfId="9" applyNumberFormat="1" applyFont="1" applyFill="1" applyBorder="1" applyAlignment="1">
      <alignment horizontal="center" vertical="center" wrapText="1"/>
    </xf>
    <xf numFmtId="167" fontId="1" fillId="14" borderId="35" xfId="0" applyNumberFormat="1" applyFont="1" applyFill="1" applyBorder="1" applyAlignment="1">
      <alignment horizontal="center" vertical="center"/>
    </xf>
    <xf numFmtId="167" fontId="26" fillId="0" borderId="35" xfId="4" applyNumberFormat="1" applyFont="1" applyBorder="1" applyAlignment="1">
      <alignment horizontal="center"/>
    </xf>
    <xf numFmtId="167" fontId="39" fillId="14" borderId="8" xfId="0" applyNumberFormat="1" applyFont="1" applyFill="1" applyBorder="1" applyAlignment="1">
      <alignment horizontal="center" vertical="center"/>
    </xf>
    <xf numFmtId="167" fontId="26" fillId="0" borderId="35" xfId="0" applyNumberFormat="1" applyFont="1" applyBorder="1" applyAlignment="1">
      <alignment horizontal="center"/>
    </xf>
    <xf numFmtId="167" fontId="26" fillId="14" borderId="35" xfId="0" applyNumberFormat="1" applyFont="1" applyFill="1" applyBorder="1" applyAlignment="1">
      <alignment horizontal="center"/>
    </xf>
    <xf numFmtId="0" fontId="2" fillId="4" borderId="32" xfId="0" applyFont="1" applyFill="1" applyBorder="1" applyAlignment="1">
      <alignment horizontal="center" vertical="center" wrapText="1"/>
    </xf>
    <xf numFmtId="0" fontId="2" fillId="4" borderId="35" xfId="0" applyFont="1" applyFill="1" applyBorder="1" applyAlignment="1">
      <alignment horizontal="center" vertical="center" wrapText="1"/>
    </xf>
    <xf numFmtId="167" fontId="39" fillId="4" borderId="27" xfId="0" applyNumberFormat="1" applyFont="1" applyFill="1" applyBorder="1" applyAlignment="1">
      <alignment horizontal="center" vertical="center"/>
    </xf>
    <xf numFmtId="167" fontId="1" fillId="4" borderId="27" xfId="0" applyNumberFormat="1" applyFont="1" applyFill="1" applyBorder="1" applyAlignment="1">
      <alignment horizontal="center" vertical="center"/>
    </xf>
    <xf numFmtId="167" fontId="26" fillId="4" borderId="36" xfId="0" applyNumberFormat="1" applyFont="1" applyFill="1" applyBorder="1" applyAlignment="1">
      <alignment horizontal="center"/>
    </xf>
    <xf numFmtId="167" fontId="1" fillId="14" borderId="22" xfId="0" applyNumberFormat="1" applyFont="1" applyFill="1" applyBorder="1" applyAlignment="1">
      <alignment horizontal="center"/>
    </xf>
    <xf numFmtId="167" fontId="3" fillId="3" borderId="27" xfId="0" applyNumberFormat="1" applyFont="1" applyFill="1" applyBorder="1" applyAlignment="1">
      <alignment horizontal="center" wrapText="1"/>
    </xf>
    <xf numFmtId="167" fontId="1" fillId="14" borderId="34" xfId="0" applyNumberFormat="1" applyFont="1" applyFill="1" applyBorder="1" applyAlignment="1">
      <alignment horizontal="center"/>
    </xf>
    <xf numFmtId="1" fontId="3" fillId="3" borderId="15" xfId="0" applyNumberFormat="1" applyFont="1" applyFill="1" applyBorder="1" applyAlignment="1">
      <alignment horizontal="center" vertical="center"/>
    </xf>
    <xf numFmtId="167" fontId="3" fillId="13" borderId="24" xfId="0" applyNumberFormat="1" applyFont="1" applyFill="1" applyBorder="1" applyAlignment="1">
      <alignment horizontal="center" vertical="center"/>
    </xf>
    <xf numFmtId="167" fontId="1" fillId="0" borderId="24" xfId="0" applyNumberFormat="1" applyFont="1" applyBorder="1" applyAlignment="1">
      <alignment horizontal="center" vertical="center"/>
    </xf>
    <xf numFmtId="167" fontId="39" fillId="14" borderId="11" xfId="0" applyNumberFormat="1" applyFont="1" applyFill="1" applyBorder="1" applyAlignment="1">
      <alignment horizontal="center"/>
    </xf>
    <xf numFmtId="167" fontId="1" fillId="14" borderId="11" xfId="0" applyNumberFormat="1" applyFont="1" applyFill="1" applyBorder="1" applyAlignment="1">
      <alignment horizontal="center"/>
    </xf>
    <xf numFmtId="167" fontId="1" fillId="14" borderId="61" xfId="0" applyNumberFormat="1" applyFont="1" applyFill="1" applyBorder="1" applyAlignment="1">
      <alignment horizontal="center"/>
    </xf>
    <xf numFmtId="167" fontId="1" fillId="14" borderId="15" xfId="0" applyNumberFormat="1" applyFont="1" applyFill="1" applyBorder="1" applyAlignment="1">
      <alignment horizontal="center" vertical="center"/>
    </xf>
    <xf numFmtId="167" fontId="3" fillId="14" borderId="8" xfId="0" applyNumberFormat="1" applyFont="1" applyFill="1" applyBorder="1" applyAlignment="1">
      <alignment horizontal="center" vertical="center"/>
    </xf>
    <xf numFmtId="167" fontId="3" fillId="13" borderId="27" xfId="0" applyNumberFormat="1" applyFont="1" applyFill="1" applyBorder="1" applyAlignment="1">
      <alignment horizontal="center" vertical="center"/>
    </xf>
    <xf numFmtId="167" fontId="3" fillId="4" borderId="27" xfId="0" applyNumberFormat="1" applyFont="1" applyFill="1" applyBorder="1" applyAlignment="1">
      <alignment horizontal="center" vertical="center"/>
    </xf>
    <xf numFmtId="167" fontId="1" fillId="14" borderId="35" xfId="1" applyNumberFormat="1" applyFont="1" applyFill="1" applyBorder="1" applyAlignment="1">
      <alignment horizontal="center" vertical="center"/>
    </xf>
    <xf numFmtId="167" fontId="39" fillId="4" borderId="28" xfId="0" applyNumberFormat="1" applyFont="1" applyFill="1" applyBorder="1" applyAlignment="1">
      <alignment horizontal="center" vertical="center"/>
    </xf>
    <xf numFmtId="167" fontId="1" fillId="4" borderId="13" xfId="0" applyNumberFormat="1" applyFont="1" applyFill="1" applyBorder="1" applyAlignment="1">
      <alignment horizontal="center" vertical="center"/>
    </xf>
    <xf numFmtId="167" fontId="1" fillId="4" borderId="2" xfId="0" applyNumberFormat="1" applyFont="1" applyFill="1" applyBorder="1" applyAlignment="1">
      <alignment horizontal="center" vertical="center"/>
    </xf>
    <xf numFmtId="167" fontId="1" fillId="4" borderId="56" xfId="0" applyNumberFormat="1" applyFont="1" applyFill="1" applyBorder="1" applyAlignment="1">
      <alignment horizontal="center" vertical="center"/>
    </xf>
    <xf numFmtId="167" fontId="39" fillId="4" borderId="13" xfId="0" applyNumberFormat="1" applyFont="1" applyFill="1" applyBorder="1" applyAlignment="1">
      <alignment horizontal="center" vertical="center"/>
    </xf>
    <xf numFmtId="167" fontId="40" fillId="0" borderId="27" xfId="0" applyNumberFormat="1" applyFont="1" applyBorder="1" applyAlignment="1">
      <alignment horizontal="center"/>
    </xf>
    <xf numFmtId="167" fontId="1" fillId="14" borderId="22" xfId="0" applyNumberFormat="1" applyFont="1" applyFill="1" applyBorder="1" applyAlignment="1">
      <alignment horizontal="center" vertical="center"/>
    </xf>
    <xf numFmtId="167" fontId="1" fillId="14" borderId="34" xfId="0" applyNumberFormat="1" applyFont="1" applyFill="1" applyBorder="1" applyAlignment="1">
      <alignment horizontal="center" vertical="center"/>
    </xf>
    <xf numFmtId="167" fontId="1" fillId="14" borderId="64" xfId="0" applyNumberFormat="1" applyFont="1" applyFill="1" applyBorder="1" applyAlignment="1">
      <alignment horizontal="center" vertical="center"/>
    </xf>
    <xf numFmtId="167" fontId="1" fillId="15" borderId="13" xfId="0" applyNumberFormat="1" applyFont="1" applyFill="1" applyBorder="1" applyAlignment="1">
      <alignment horizontal="center" vertical="center"/>
    </xf>
    <xf numFmtId="167" fontId="1" fillId="15" borderId="2" xfId="0" applyNumberFormat="1" applyFont="1" applyFill="1" applyBorder="1" applyAlignment="1">
      <alignment horizontal="center" vertical="center"/>
    </xf>
    <xf numFmtId="167" fontId="39" fillId="15" borderId="13" xfId="0" applyNumberFormat="1" applyFont="1" applyFill="1" applyBorder="1" applyAlignment="1">
      <alignment horizontal="center" vertical="center"/>
    </xf>
    <xf numFmtId="167" fontId="1" fillId="15" borderId="56" xfId="0" applyNumberFormat="1" applyFont="1" applyFill="1" applyBorder="1" applyAlignment="1">
      <alignment horizontal="center" vertical="center"/>
    </xf>
    <xf numFmtId="167" fontId="1" fillId="14" borderId="13" xfId="0" applyNumberFormat="1" applyFont="1" applyFill="1" applyBorder="1" applyAlignment="1">
      <alignment horizontal="center" vertical="center"/>
    </xf>
    <xf numFmtId="167" fontId="1" fillId="14" borderId="2" xfId="0" applyNumberFormat="1" applyFont="1" applyFill="1" applyBorder="1" applyAlignment="1">
      <alignment horizontal="center" vertical="center"/>
    </xf>
    <xf numFmtId="167" fontId="1" fillId="14" borderId="56" xfId="0" applyNumberFormat="1" applyFont="1" applyFill="1" applyBorder="1" applyAlignment="1">
      <alignment horizontal="center" vertical="center"/>
    </xf>
    <xf numFmtId="167" fontId="1" fillId="14" borderId="13" xfId="0" applyNumberFormat="1" applyFont="1" applyFill="1" applyBorder="1" applyAlignment="1">
      <alignment horizontal="center"/>
    </xf>
    <xf numFmtId="167" fontId="1" fillId="14" borderId="56" xfId="0" applyNumberFormat="1" applyFont="1" applyFill="1" applyBorder="1" applyAlignment="1">
      <alignment horizontal="center"/>
    </xf>
    <xf numFmtId="3" fontId="5" fillId="3" borderId="58" xfId="9" applyNumberFormat="1" applyFont="1" applyFill="1" applyBorder="1" applyAlignment="1">
      <alignment horizontal="center" vertical="center"/>
    </xf>
    <xf numFmtId="3" fontId="5" fillId="3" borderId="59" xfId="9" applyNumberFormat="1" applyFont="1" applyFill="1" applyBorder="1" applyAlignment="1">
      <alignment horizontal="center" vertical="center"/>
    </xf>
    <xf numFmtId="3" fontId="5" fillId="3" borderId="60" xfId="9" applyNumberFormat="1" applyFont="1" applyFill="1" applyBorder="1" applyAlignment="1">
      <alignment horizontal="center" vertical="center"/>
    </xf>
    <xf numFmtId="167" fontId="3" fillId="3" borderId="11" xfId="0" applyNumberFormat="1" applyFont="1" applyFill="1" applyBorder="1" applyAlignment="1">
      <alignment horizontal="center"/>
    </xf>
    <xf numFmtId="167" fontId="3" fillId="3" borderId="24" xfId="0" applyNumberFormat="1" applyFont="1" applyFill="1" applyBorder="1" applyAlignment="1">
      <alignment horizontal="center"/>
    </xf>
    <xf numFmtId="167" fontId="3" fillId="3" borderId="12" xfId="0" applyNumberFormat="1" applyFont="1" applyFill="1" applyBorder="1" applyAlignment="1">
      <alignment horizontal="center"/>
    </xf>
    <xf numFmtId="4" fontId="25" fillId="14" borderId="46" xfId="9" applyNumberFormat="1" applyFont="1" applyFill="1" applyBorder="1" applyAlignment="1">
      <alignment horizontal="center" vertical="center" wrapText="1"/>
    </xf>
    <xf numFmtId="4" fontId="25" fillId="14" borderId="49" xfId="9" applyNumberFormat="1" applyFont="1" applyFill="1" applyBorder="1" applyAlignment="1">
      <alignment horizontal="center" vertical="center" wrapText="1"/>
    </xf>
    <xf numFmtId="3" fontId="25" fillId="10" borderId="47" xfId="9" applyNumberFormat="1" applyFont="1" applyFill="1" applyBorder="1" applyAlignment="1">
      <alignment horizontal="center" vertical="center" wrapText="1"/>
    </xf>
    <xf numFmtId="3" fontId="25" fillId="10" borderId="66" xfId="9" applyNumberFormat="1" applyFont="1" applyFill="1" applyBorder="1" applyAlignment="1">
      <alignment horizontal="center" vertical="center" wrapText="1"/>
    </xf>
    <xf numFmtId="4" fontId="1" fillId="3" borderId="31" xfId="0" applyNumberFormat="1" applyFont="1" applyFill="1" applyBorder="1" applyAlignment="1">
      <alignment horizontal="center"/>
    </xf>
    <xf numFmtId="4" fontId="1" fillId="3" borderId="53" xfId="0" applyNumberFormat="1" applyFont="1" applyFill="1" applyBorder="1" applyAlignment="1">
      <alignment horizontal="center"/>
    </xf>
    <xf numFmtId="4" fontId="1" fillId="3" borderId="22" xfId="0" applyNumberFormat="1" applyFont="1" applyFill="1" applyBorder="1" applyAlignment="1">
      <alignment horizontal="center"/>
    </xf>
    <xf numFmtId="4" fontId="1" fillId="3" borderId="13" xfId="0" applyNumberFormat="1" applyFont="1" applyFill="1" applyBorder="1" applyAlignment="1">
      <alignment horizontal="center"/>
    </xf>
    <xf numFmtId="4" fontId="1" fillId="3" borderId="8" xfId="0" applyNumberFormat="1" applyFont="1" applyFill="1" applyBorder="1" applyAlignment="1">
      <alignment horizontal="center"/>
    </xf>
    <xf numFmtId="3" fontId="25" fillId="14" borderId="47" xfId="9" applyNumberFormat="1" applyFont="1" applyFill="1" applyBorder="1" applyAlignment="1">
      <alignment horizontal="center" vertical="center" wrapText="1"/>
    </xf>
    <xf numFmtId="3" fontId="25" fillId="14" borderId="66" xfId="9" applyNumberFormat="1" applyFont="1" applyFill="1" applyBorder="1" applyAlignment="1">
      <alignment horizontal="center" vertical="center" wrapText="1"/>
    </xf>
    <xf numFmtId="4" fontId="25" fillId="14" borderId="31" xfId="9" applyNumberFormat="1" applyFont="1" applyFill="1" applyBorder="1" applyAlignment="1">
      <alignment horizontal="center" vertical="center" wrapText="1"/>
    </xf>
    <xf numFmtId="4" fontId="25" fillId="14" borderId="34" xfId="9" applyNumberFormat="1" applyFont="1" applyFill="1" applyBorder="1" applyAlignment="1">
      <alignment horizontal="center" vertical="center"/>
    </xf>
    <xf numFmtId="4" fontId="1" fillId="3" borderId="51" xfId="0" applyNumberFormat="1" applyFont="1" applyFill="1" applyBorder="1" applyAlignment="1">
      <alignment horizontal="center"/>
    </xf>
    <xf numFmtId="4" fontId="1" fillId="3" borderId="39" xfId="0" applyNumberFormat="1" applyFont="1" applyFill="1" applyBorder="1" applyAlignment="1">
      <alignment horizontal="center"/>
    </xf>
    <xf numFmtId="4" fontId="25" fillId="16" borderId="33" xfId="9" applyNumberFormat="1" applyFont="1" applyFill="1" applyBorder="1" applyAlignment="1">
      <alignment horizontal="center" vertical="center" wrapText="1"/>
    </xf>
    <xf numFmtId="4" fontId="25" fillId="16" borderId="36" xfId="9" applyNumberFormat="1" applyFont="1" applyFill="1" applyBorder="1" applyAlignment="1">
      <alignment horizontal="center" vertical="center"/>
    </xf>
    <xf numFmtId="4" fontId="25" fillId="14" borderId="47" xfId="9" applyNumberFormat="1" applyFont="1" applyFill="1" applyBorder="1" applyAlignment="1">
      <alignment horizontal="center" vertical="center" wrapText="1"/>
    </xf>
    <xf numFmtId="4" fontId="25" fillId="14" borderId="66" xfId="9" applyNumberFormat="1" applyFont="1" applyFill="1" applyBorder="1" applyAlignment="1">
      <alignment horizontal="center" vertical="center" wrapText="1"/>
    </xf>
    <xf numFmtId="4" fontId="25" fillId="4" borderId="46" xfId="9" applyNumberFormat="1" applyFont="1" applyFill="1" applyBorder="1" applyAlignment="1">
      <alignment horizontal="center" vertical="center" wrapText="1"/>
    </xf>
    <xf numFmtId="4" fontId="25" fillId="4" borderId="9" xfId="9" applyNumberFormat="1" applyFont="1" applyFill="1" applyBorder="1" applyAlignment="1">
      <alignment horizontal="center" vertical="center" wrapText="1"/>
    </xf>
    <xf numFmtId="4" fontId="25" fillId="4" borderId="45" xfId="3" applyNumberFormat="1" applyFont="1" applyFill="1" applyBorder="1" applyAlignment="1">
      <alignment horizontal="center" vertical="center" wrapText="1"/>
    </xf>
    <xf numFmtId="4" fontId="25" fillId="4" borderId="65" xfId="3" applyNumberFormat="1" applyFont="1" applyFill="1" applyBorder="1" applyAlignment="1">
      <alignment horizontal="center" vertical="center" wrapText="1"/>
    </xf>
    <xf numFmtId="3" fontId="25" fillId="4" borderId="46" xfId="9" applyNumberFormat="1" applyFont="1" applyFill="1" applyBorder="1" applyAlignment="1">
      <alignment horizontal="center" vertical="center" wrapText="1"/>
    </xf>
    <xf numFmtId="3" fontId="25" fillId="4" borderId="9" xfId="9" applyNumberFormat="1" applyFont="1" applyFill="1" applyBorder="1" applyAlignment="1">
      <alignment horizontal="center" vertical="center" wrapText="1"/>
    </xf>
    <xf numFmtId="4" fontId="1" fillId="3" borderId="32" xfId="0" applyNumberFormat="1" applyFont="1" applyFill="1" applyBorder="1" applyAlignment="1">
      <alignment horizontal="center"/>
    </xf>
    <xf numFmtId="3" fontId="25" fillId="14" borderId="18" xfId="9" applyNumberFormat="1" applyFont="1" applyFill="1" applyBorder="1" applyAlignment="1">
      <alignment horizontal="center" vertical="center" wrapText="1"/>
    </xf>
    <xf numFmtId="3" fontId="25" fillId="14" borderId="23" xfId="9" applyNumberFormat="1" applyFont="1" applyFill="1" applyBorder="1" applyAlignment="1">
      <alignment horizontal="center" vertical="center" wrapText="1"/>
    </xf>
    <xf numFmtId="167" fontId="1" fillId="3" borderId="51" xfId="0" applyNumberFormat="1" applyFont="1" applyFill="1" applyBorder="1" applyAlignment="1">
      <alignment horizontal="center" vertical="center"/>
    </xf>
    <xf numFmtId="167" fontId="1" fillId="3" borderId="39" xfId="0" applyNumberFormat="1" applyFont="1" applyFill="1" applyBorder="1" applyAlignment="1">
      <alignment horizontal="center" vertical="center"/>
    </xf>
    <xf numFmtId="167" fontId="3" fillId="3" borderId="22" xfId="0" applyNumberFormat="1" applyFont="1" applyFill="1" applyBorder="1" applyAlignment="1">
      <alignment horizontal="center" vertical="center"/>
    </xf>
    <xf numFmtId="167" fontId="3" fillId="3" borderId="8" xfId="0" applyNumberFormat="1" applyFont="1" applyFill="1" applyBorder="1" applyAlignment="1">
      <alignment horizontal="center" vertical="center"/>
    </xf>
    <xf numFmtId="0" fontId="1" fillId="3" borderId="31" xfId="0" applyFont="1" applyFill="1" applyBorder="1" applyAlignment="1">
      <alignment horizontal="center" vertical="center"/>
    </xf>
    <xf numFmtId="0" fontId="1" fillId="3" borderId="32" xfId="0" applyFont="1" applyFill="1" applyBorder="1" applyAlignment="1">
      <alignment horizontal="center" vertical="center"/>
    </xf>
    <xf numFmtId="167" fontId="3" fillId="3" borderId="24" xfId="0" applyNumberFormat="1" applyFont="1" applyFill="1" applyBorder="1" applyAlignment="1">
      <alignment horizontal="center" vertical="center"/>
    </xf>
    <xf numFmtId="167" fontId="3" fillId="3" borderId="12" xfId="0" applyNumberFormat="1" applyFont="1" applyFill="1" applyBorder="1" applyAlignment="1">
      <alignment horizontal="center" vertical="center"/>
    </xf>
    <xf numFmtId="167" fontId="3" fillId="3" borderId="24" xfId="0" applyNumberFormat="1" applyFont="1" applyFill="1" applyBorder="1" applyAlignment="1">
      <alignment horizontal="center" vertical="center" wrapText="1"/>
    </xf>
    <xf numFmtId="167" fontId="3" fillId="3" borderId="12" xfId="0" applyNumberFormat="1" applyFont="1" applyFill="1" applyBorder="1" applyAlignment="1">
      <alignment horizontal="center" vertical="center" wrapText="1"/>
    </xf>
    <xf numFmtId="4" fontId="25" fillId="4" borderId="72" xfId="9" applyNumberFormat="1" applyFont="1" applyFill="1" applyBorder="1" applyAlignment="1">
      <alignment horizontal="center" vertical="center" wrapText="1"/>
    </xf>
    <xf numFmtId="4" fontId="25" fillId="4" borderId="3" xfId="9" applyNumberFormat="1" applyFont="1" applyFill="1" applyBorder="1" applyAlignment="1">
      <alignment horizontal="center" vertical="center" wrapText="1"/>
    </xf>
    <xf numFmtId="4" fontId="25" fillId="10" borderId="47" xfId="9" applyNumberFormat="1" applyFont="1" applyFill="1" applyBorder="1" applyAlignment="1">
      <alignment horizontal="center" vertical="center" wrapText="1"/>
    </xf>
    <xf numFmtId="4" fontId="25" fillId="10" borderId="50" xfId="9" applyNumberFormat="1" applyFont="1" applyFill="1" applyBorder="1" applyAlignment="1">
      <alignment horizontal="center" vertical="center" wrapText="1"/>
    </xf>
    <xf numFmtId="4" fontId="25" fillId="4" borderId="49" xfId="9" applyNumberFormat="1" applyFont="1" applyFill="1" applyBorder="1" applyAlignment="1">
      <alignment horizontal="center" vertical="center" wrapText="1"/>
    </xf>
    <xf numFmtId="4" fontId="25" fillId="4" borderId="73" xfId="9" applyNumberFormat="1" applyFont="1" applyFill="1" applyBorder="1" applyAlignment="1">
      <alignment horizontal="center" vertical="center" wrapText="1"/>
    </xf>
    <xf numFmtId="167" fontId="1" fillId="3" borderId="22" xfId="0" applyNumberFormat="1" applyFont="1" applyFill="1" applyBorder="1" applyAlignment="1">
      <alignment horizontal="center" vertical="center"/>
    </xf>
    <xf numFmtId="167" fontId="1" fillId="3" borderId="8" xfId="0" applyNumberFormat="1" applyFont="1" applyFill="1" applyBorder="1" applyAlignment="1">
      <alignment horizontal="center" vertical="center"/>
    </xf>
    <xf numFmtId="167" fontId="1" fillId="3" borderId="27" xfId="0" applyNumberFormat="1" applyFont="1" applyFill="1" applyBorder="1" applyAlignment="1">
      <alignment horizontal="center" vertical="center"/>
    </xf>
    <xf numFmtId="167" fontId="1" fillId="3" borderId="22" xfId="0" applyNumberFormat="1" applyFont="1" applyFill="1" applyBorder="1" applyAlignment="1">
      <alignment horizontal="center" vertical="center" wrapText="1"/>
    </xf>
    <xf numFmtId="167" fontId="1" fillId="3" borderId="8" xfId="0" applyNumberFormat="1" applyFont="1" applyFill="1" applyBorder="1" applyAlignment="1">
      <alignment horizontal="center" vertical="center" wrapText="1"/>
    </xf>
    <xf numFmtId="167" fontId="1" fillId="3" borderId="27" xfId="0" applyNumberFormat="1" applyFont="1" applyFill="1" applyBorder="1" applyAlignment="1">
      <alignment horizontal="center" vertical="center" wrapText="1"/>
    </xf>
    <xf numFmtId="0" fontId="1" fillId="3" borderId="33" xfId="0" applyFont="1" applyFill="1" applyBorder="1" applyAlignment="1">
      <alignment horizontal="center" vertical="center"/>
    </xf>
    <xf numFmtId="4" fontId="25" fillId="10" borderId="43" xfId="9" applyNumberFormat="1" applyFont="1" applyFill="1" applyBorder="1" applyAlignment="1">
      <alignment horizontal="center" vertical="center" wrapText="1"/>
    </xf>
    <xf numFmtId="4" fontId="25" fillId="10" borderId="25" xfId="9" applyNumberFormat="1" applyFont="1" applyFill="1" applyBorder="1" applyAlignment="1">
      <alignment horizontal="center" vertical="center" wrapText="1"/>
    </xf>
    <xf numFmtId="0" fontId="1" fillId="3" borderId="21" xfId="0" applyFont="1" applyFill="1" applyBorder="1" applyAlignment="1">
      <alignment horizontal="center"/>
    </xf>
    <xf numFmtId="0" fontId="1" fillId="3" borderId="1" xfId="0" applyFont="1" applyFill="1" applyBorder="1" applyAlignment="1">
      <alignment horizontal="center"/>
    </xf>
    <xf numFmtId="0" fontId="1" fillId="3" borderId="17" xfId="0" applyFont="1" applyFill="1" applyBorder="1" applyAlignment="1">
      <alignment horizontal="center"/>
    </xf>
    <xf numFmtId="0" fontId="1" fillId="3" borderId="2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23" xfId="0" applyFont="1" applyFill="1" applyBorder="1" applyAlignment="1">
      <alignment horizontal="center" vertical="center"/>
    </xf>
    <xf numFmtId="0" fontId="1" fillId="3" borderId="0" xfId="0" applyFont="1" applyFill="1" applyAlignment="1">
      <alignment horizontal="center" vertical="center"/>
    </xf>
    <xf numFmtId="0" fontId="1" fillId="3" borderId="25" xfId="0" applyFont="1" applyFill="1" applyBorder="1" applyAlignment="1">
      <alignment horizontal="center" vertical="center"/>
    </xf>
    <xf numFmtId="0" fontId="1" fillId="3" borderId="18"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43"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43" xfId="0" applyFont="1" applyFill="1" applyBorder="1" applyAlignment="1">
      <alignment horizontal="center" vertical="center"/>
    </xf>
    <xf numFmtId="0" fontId="3" fillId="3" borderId="67" xfId="0" applyFont="1" applyFill="1" applyBorder="1" applyAlignment="1">
      <alignment horizontal="center" vertical="center"/>
    </xf>
    <xf numFmtId="0" fontId="3" fillId="3" borderId="68" xfId="0" applyFont="1" applyFill="1" applyBorder="1" applyAlignment="1">
      <alignment horizontal="center" vertical="center"/>
    </xf>
    <xf numFmtId="0" fontId="3" fillId="3" borderId="69"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17" xfId="0" applyFont="1" applyFill="1" applyBorder="1" applyAlignment="1">
      <alignment horizontal="center" vertical="center"/>
    </xf>
    <xf numFmtId="0" fontId="1" fillId="3" borderId="24" xfId="0" applyFont="1" applyFill="1" applyBorder="1" applyAlignment="1">
      <alignment horizontal="center"/>
    </xf>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24"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24"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3" fillId="3" borderId="24"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1" fillId="3" borderId="51" xfId="0" applyFont="1" applyFill="1" applyBorder="1" applyAlignment="1">
      <alignment horizontal="center" vertical="center"/>
    </xf>
    <xf numFmtId="0" fontId="1" fillId="3" borderId="52" xfId="0" applyFont="1" applyFill="1" applyBorder="1" applyAlignment="1">
      <alignment horizontal="center" vertical="center"/>
    </xf>
    <xf numFmtId="0" fontId="1" fillId="3" borderId="39" xfId="0" applyFont="1" applyFill="1" applyBorder="1" applyAlignment="1">
      <alignment horizontal="center" vertical="center"/>
    </xf>
    <xf numFmtId="0" fontId="3" fillId="3" borderId="58" xfId="0" applyFont="1" applyFill="1" applyBorder="1" applyAlignment="1">
      <alignment horizontal="center" vertical="center" wrapText="1"/>
    </xf>
    <xf numFmtId="0" fontId="3" fillId="3" borderId="59" xfId="0" applyFont="1" applyFill="1" applyBorder="1" applyAlignment="1">
      <alignment horizontal="center" vertical="center" wrapText="1"/>
    </xf>
    <xf numFmtId="0" fontId="3" fillId="3" borderId="60" xfId="0" applyFont="1" applyFill="1" applyBorder="1" applyAlignment="1">
      <alignment horizontal="center" vertical="center" wrapText="1"/>
    </xf>
    <xf numFmtId="0" fontId="3" fillId="3" borderId="58" xfId="0" applyFont="1" applyFill="1" applyBorder="1" applyAlignment="1">
      <alignment horizontal="center" vertical="center"/>
    </xf>
    <xf numFmtId="0" fontId="3" fillId="3" borderId="59" xfId="0" applyFont="1" applyFill="1" applyBorder="1" applyAlignment="1">
      <alignment horizontal="center" vertical="center"/>
    </xf>
    <xf numFmtId="0" fontId="3" fillId="3" borderId="60" xfId="0" applyFont="1" applyFill="1" applyBorder="1" applyAlignment="1">
      <alignment horizontal="center" vertical="center"/>
    </xf>
    <xf numFmtId="0" fontId="3" fillId="3" borderId="58" xfId="0" applyFont="1" applyFill="1" applyBorder="1" applyAlignment="1">
      <alignment horizontal="center"/>
    </xf>
    <xf numFmtId="0" fontId="3" fillId="3" borderId="59" xfId="0" applyFont="1" applyFill="1" applyBorder="1" applyAlignment="1">
      <alignment horizontal="center"/>
    </xf>
    <xf numFmtId="0" fontId="3" fillId="3" borderId="60" xfId="0" applyFont="1" applyFill="1" applyBorder="1" applyAlignment="1">
      <alignment horizontal="center"/>
    </xf>
    <xf numFmtId="2" fontId="1" fillId="3" borderId="21" xfId="1" applyNumberFormat="1" applyFont="1" applyFill="1" applyBorder="1" applyAlignment="1">
      <alignment horizontal="center" vertical="center" wrapText="1"/>
    </xf>
    <xf numFmtId="2" fontId="1" fillId="3" borderId="1" xfId="1" applyNumberFormat="1" applyFont="1" applyFill="1" applyBorder="1" applyAlignment="1">
      <alignment horizontal="center" vertical="center" wrapText="1"/>
    </xf>
    <xf numFmtId="2" fontId="1" fillId="3" borderId="17" xfId="1" applyNumberFormat="1"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5" fillId="3" borderId="58" xfId="0" applyFont="1" applyFill="1" applyBorder="1" applyAlignment="1">
      <alignment horizontal="center" vertical="center"/>
    </xf>
    <xf numFmtId="0" fontId="5" fillId="3" borderId="59" xfId="0" applyFont="1" applyFill="1" applyBorder="1" applyAlignment="1">
      <alignment horizontal="center" vertical="center"/>
    </xf>
    <xf numFmtId="0" fontId="5" fillId="3" borderId="60" xfId="0" applyFont="1" applyFill="1" applyBorder="1" applyAlignment="1">
      <alignment horizontal="center" vertical="center"/>
    </xf>
    <xf numFmtId="0" fontId="3" fillId="3" borderId="58" xfId="0" applyFont="1" applyFill="1" applyBorder="1" applyAlignment="1">
      <alignment horizontal="center" wrapText="1"/>
    </xf>
    <xf numFmtId="0" fontId="3" fillId="3" borderId="59" xfId="0" applyFont="1" applyFill="1" applyBorder="1" applyAlignment="1">
      <alignment horizontal="center" wrapText="1"/>
    </xf>
    <xf numFmtId="0" fontId="3" fillId="3" borderId="60" xfId="0" applyFont="1" applyFill="1" applyBorder="1" applyAlignment="1">
      <alignment horizontal="center" wrapText="1"/>
    </xf>
    <xf numFmtId="0" fontId="2" fillId="4" borderId="45" xfId="0" applyFont="1" applyFill="1" applyBorder="1" applyAlignment="1">
      <alignment horizontal="center" vertical="center" wrapText="1"/>
    </xf>
    <xf numFmtId="0" fontId="2" fillId="4" borderId="48" xfId="0" applyFont="1" applyFill="1" applyBorder="1" applyAlignment="1">
      <alignment horizontal="center" vertical="center" wrapText="1"/>
    </xf>
    <xf numFmtId="0" fontId="2" fillId="4" borderId="46" xfId="6" applyFont="1" applyFill="1" applyBorder="1" applyAlignment="1">
      <alignment horizontal="center" vertical="center" wrapText="1"/>
    </xf>
    <xf numFmtId="0" fontId="2" fillId="4" borderId="49" xfId="6" applyFont="1" applyFill="1" applyBorder="1" applyAlignment="1">
      <alignment horizontal="center" vertical="center" wrapText="1"/>
    </xf>
    <xf numFmtId="2" fontId="2" fillId="4" borderId="46" xfId="0" applyNumberFormat="1" applyFont="1" applyFill="1" applyBorder="1" applyAlignment="1">
      <alignment horizontal="center" vertical="center"/>
    </xf>
    <xf numFmtId="2" fontId="2" fillId="4" borderId="49" xfId="0" applyNumberFormat="1" applyFont="1" applyFill="1" applyBorder="1" applyAlignment="1">
      <alignment horizontal="center" vertical="center"/>
    </xf>
    <xf numFmtId="0" fontId="2" fillId="4" borderId="46" xfId="0" applyFont="1" applyFill="1" applyBorder="1" applyAlignment="1">
      <alignment horizontal="center" vertical="center"/>
    </xf>
    <xf numFmtId="0" fontId="2" fillId="4" borderId="49" xfId="0" applyFont="1" applyFill="1" applyBorder="1" applyAlignment="1">
      <alignment horizontal="center" vertical="center"/>
    </xf>
    <xf numFmtId="3" fontId="2" fillId="4" borderId="46" xfId="0" applyNumberFormat="1" applyFont="1" applyFill="1" applyBorder="1" applyAlignment="1">
      <alignment horizontal="center" vertical="center" wrapText="1"/>
    </xf>
    <xf numFmtId="3" fontId="2" fillId="4" borderId="49" xfId="0" applyNumberFormat="1" applyFont="1" applyFill="1" applyBorder="1" applyAlignment="1">
      <alignment horizontal="center" vertical="center" wrapText="1"/>
    </xf>
    <xf numFmtId="0" fontId="2" fillId="5" borderId="51" xfId="0" applyFont="1" applyFill="1" applyBorder="1" applyAlignment="1">
      <alignment horizontal="center" vertical="center" wrapText="1"/>
    </xf>
    <xf numFmtId="0" fontId="2" fillId="5" borderId="52" xfId="0" applyFont="1" applyFill="1" applyBorder="1" applyAlignment="1">
      <alignment horizontal="center" vertical="center" wrapText="1"/>
    </xf>
    <xf numFmtId="0" fontId="2" fillId="5" borderId="39" xfId="0" applyFont="1" applyFill="1" applyBorder="1" applyAlignment="1">
      <alignment horizontal="center" vertical="center" wrapText="1"/>
    </xf>
    <xf numFmtId="0" fontId="2" fillId="4" borderId="46" xfId="0" applyFont="1" applyFill="1" applyBorder="1" applyAlignment="1">
      <alignment horizontal="center" vertical="center" wrapText="1"/>
    </xf>
    <xf numFmtId="0" fontId="2" fillId="4" borderId="49" xfId="0" applyFont="1" applyFill="1" applyBorder="1" applyAlignment="1">
      <alignment horizontal="center" vertical="center" wrapText="1"/>
    </xf>
    <xf numFmtId="2" fontId="2" fillId="5" borderId="32" xfId="0" applyNumberFormat="1" applyFont="1" applyFill="1" applyBorder="1" applyAlignment="1">
      <alignment horizontal="center" vertical="center"/>
    </xf>
    <xf numFmtId="2" fontId="2" fillId="5" borderId="35" xfId="0" applyNumberFormat="1" applyFont="1" applyFill="1" applyBorder="1" applyAlignment="1">
      <alignment horizontal="center" vertical="center"/>
    </xf>
    <xf numFmtId="4" fontId="2" fillId="4" borderId="46" xfId="0" applyNumberFormat="1" applyFont="1" applyFill="1" applyBorder="1" applyAlignment="1">
      <alignment horizontal="center" vertical="center" wrapText="1"/>
    </xf>
    <xf numFmtId="4" fontId="2" fillId="4" borderId="49" xfId="0" applyNumberFormat="1" applyFont="1" applyFill="1" applyBorder="1" applyAlignment="1">
      <alignment horizontal="center" vertical="center" wrapText="1"/>
    </xf>
    <xf numFmtId="3" fontId="3" fillId="6" borderId="8" xfId="0" applyNumberFormat="1" applyFont="1" applyFill="1" applyBorder="1" applyAlignment="1">
      <alignment horizontal="center" vertical="center"/>
    </xf>
    <xf numFmtId="0" fontId="3" fillId="6" borderId="15" xfId="0" applyFont="1" applyFill="1" applyBorder="1" applyAlignment="1">
      <alignment horizontal="center" vertical="center"/>
    </xf>
    <xf numFmtId="0" fontId="3" fillId="6" borderId="10" xfId="0" applyFont="1" applyFill="1" applyBorder="1" applyAlignment="1">
      <alignment horizontal="center" vertical="center"/>
    </xf>
    <xf numFmtId="49" fontId="1" fillId="6" borderId="15" xfId="0" applyNumberFormat="1" applyFont="1" applyFill="1" applyBorder="1" applyAlignment="1">
      <alignment horizontal="center" vertical="center"/>
    </xf>
    <xf numFmtId="49" fontId="0" fillId="6" borderId="10" xfId="0" applyNumberFormat="1" applyFill="1" applyBorder="1" applyAlignment="1">
      <alignment horizontal="center" vertical="center"/>
    </xf>
    <xf numFmtId="0" fontId="2" fillId="6" borderId="8" xfId="0" applyFont="1" applyFill="1" applyBorder="1" applyAlignment="1">
      <alignment vertical="center"/>
    </xf>
    <xf numFmtId="3" fontId="0" fillId="6" borderId="13" xfId="0" applyNumberFormat="1" applyFill="1" applyBorder="1" applyAlignment="1">
      <alignment horizontal="center" vertical="center"/>
    </xf>
    <xf numFmtId="3" fontId="0" fillId="6" borderId="14" xfId="0" applyNumberFormat="1" applyFill="1" applyBorder="1" applyAlignment="1">
      <alignment horizontal="center" vertical="center"/>
    </xf>
    <xf numFmtId="0" fontId="3" fillId="0" borderId="0" xfId="0" applyFont="1" applyAlignment="1">
      <alignment horizontal="center"/>
    </xf>
    <xf numFmtId="0" fontId="0" fillId="0" borderId="0" xfId="0"/>
    <xf numFmtId="0" fontId="2" fillId="6" borderId="2" xfId="0" applyFont="1" applyFill="1" applyBorder="1" applyAlignment="1">
      <alignment horizontal="center" vertical="center"/>
    </xf>
    <xf numFmtId="0" fontId="2" fillId="6" borderId="1" xfId="0" applyFont="1" applyFill="1" applyBorder="1" applyAlignment="1">
      <alignment horizontal="center" vertical="center"/>
    </xf>
    <xf numFmtId="0" fontId="2" fillId="6" borderId="26" xfId="0" applyFont="1" applyFill="1" applyBorder="1" applyAlignment="1">
      <alignment horizontal="center" vertical="center"/>
    </xf>
    <xf numFmtId="3" fontId="10" fillId="6" borderId="13" xfId="0" applyNumberFormat="1" applyFont="1" applyFill="1" applyBorder="1" applyAlignment="1">
      <alignment horizontal="center" vertical="center"/>
    </xf>
    <xf numFmtId="3" fontId="10" fillId="6" borderId="14" xfId="0" applyNumberFormat="1" applyFont="1" applyFill="1" applyBorder="1" applyAlignment="1">
      <alignment horizontal="center" vertical="center"/>
    </xf>
    <xf numFmtId="0" fontId="0" fillId="6" borderId="13" xfId="0" applyFill="1" applyBorder="1" applyAlignment="1">
      <alignment horizontal="center" vertical="center"/>
    </xf>
    <xf numFmtId="0" fontId="0" fillId="6" borderId="11" xfId="0" applyFill="1" applyBorder="1" applyAlignment="1">
      <alignment horizontal="center" vertical="center"/>
    </xf>
    <xf numFmtId="0" fontId="0" fillId="6" borderId="14" xfId="0" applyFill="1" applyBorder="1" applyAlignment="1">
      <alignment horizontal="center" vertical="center"/>
    </xf>
    <xf numFmtId="4" fontId="2" fillId="4" borderId="54" xfId="0" applyNumberFormat="1" applyFont="1" applyFill="1" applyBorder="1" applyAlignment="1">
      <alignment horizontal="center" vertical="center" wrapText="1"/>
    </xf>
    <xf numFmtId="4" fontId="2" fillId="4" borderId="55" xfId="0" applyNumberFormat="1" applyFont="1" applyFill="1" applyBorder="1" applyAlignment="1">
      <alignment horizontal="center" vertical="center" wrapText="1"/>
    </xf>
    <xf numFmtId="4" fontId="2" fillId="5" borderId="32" xfId="0" applyNumberFormat="1" applyFont="1" applyFill="1" applyBorder="1" applyAlignment="1">
      <alignment horizontal="center" vertical="center" wrapText="1"/>
    </xf>
    <xf numFmtId="4" fontId="2" fillId="5" borderId="35" xfId="0" applyNumberFormat="1" applyFont="1" applyFill="1" applyBorder="1" applyAlignment="1">
      <alignment horizontal="center" vertical="center" wrapText="1"/>
    </xf>
    <xf numFmtId="3" fontId="2" fillId="5" borderId="46" xfId="0" applyNumberFormat="1" applyFont="1" applyFill="1" applyBorder="1" applyAlignment="1">
      <alignment horizontal="center" vertical="center" wrapText="1"/>
    </xf>
    <xf numFmtId="3" fontId="2" fillId="5" borderId="49" xfId="0" applyNumberFormat="1" applyFont="1" applyFill="1" applyBorder="1" applyAlignment="1">
      <alignment horizontal="center" vertical="center" wrapText="1"/>
    </xf>
    <xf numFmtId="3" fontId="2" fillId="5" borderId="47" xfId="0" applyNumberFormat="1" applyFont="1" applyFill="1" applyBorder="1" applyAlignment="1">
      <alignment horizontal="center" vertical="center" wrapText="1"/>
    </xf>
    <xf numFmtId="3" fontId="2" fillId="5" borderId="50" xfId="0" applyNumberFormat="1" applyFont="1" applyFill="1" applyBorder="1" applyAlignment="1">
      <alignment horizontal="center" vertical="center" wrapText="1"/>
    </xf>
    <xf numFmtId="4" fontId="2" fillId="5" borderId="46" xfId="0" applyNumberFormat="1" applyFont="1" applyFill="1" applyBorder="1" applyAlignment="1">
      <alignment horizontal="center" vertical="center" wrapText="1"/>
    </xf>
    <xf numFmtId="4" fontId="2" fillId="5" borderId="49" xfId="0" applyNumberFormat="1" applyFont="1" applyFill="1" applyBorder="1" applyAlignment="1">
      <alignment horizontal="center" vertical="center" wrapText="1"/>
    </xf>
    <xf numFmtId="49" fontId="2" fillId="5" borderId="32" xfId="0" applyNumberFormat="1" applyFont="1" applyFill="1" applyBorder="1" applyAlignment="1">
      <alignment horizontal="center" vertical="center"/>
    </xf>
    <xf numFmtId="49" fontId="2" fillId="5" borderId="35" xfId="0" applyNumberFormat="1" applyFont="1" applyFill="1" applyBorder="1" applyAlignment="1">
      <alignment horizontal="center" vertical="center"/>
    </xf>
    <xf numFmtId="0" fontId="2" fillId="5" borderId="45" xfId="6" applyFont="1" applyFill="1" applyBorder="1" applyAlignment="1">
      <alignment horizontal="center" vertical="center" wrapText="1"/>
    </xf>
    <xf numFmtId="0" fontId="2" fillId="5" borderId="48" xfId="6" applyFont="1" applyFill="1" applyBorder="1" applyAlignment="1">
      <alignment horizontal="center" vertical="center"/>
    </xf>
    <xf numFmtId="0" fontId="2" fillId="5" borderId="32" xfId="0" applyFont="1" applyFill="1" applyBorder="1" applyAlignment="1">
      <alignment horizontal="center" vertical="center" wrapText="1"/>
    </xf>
    <xf numFmtId="0" fontId="2" fillId="5" borderId="35" xfId="0" applyFont="1" applyFill="1" applyBorder="1" applyAlignment="1">
      <alignment horizontal="center" vertical="center" wrapText="1"/>
    </xf>
    <xf numFmtId="4" fontId="2" fillId="5" borderId="47" xfId="0" applyNumberFormat="1" applyFont="1" applyFill="1" applyBorder="1" applyAlignment="1">
      <alignment horizontal="center" vertical="center" wrapText="1"/>
    </xf>
    <xf numFmtId="4" fontId="2" fillId="5" borderId="50" xfId="0" applyNumberFormat="1" applyFont="1" applyFill="1" applyBorder="1" applyAlignment="1">
      <alignment horizontal="center" vertical="center" wrapText="1"/>
    </xf>
    <xf numFmtId="4" fontId="2" fillId="5" borderId="54" xfId="0" applyNumberFormat="1" applyFont="1" applyFill="1" applyBorder="1" applyAlignment="1">
      <alignment horizontal="center" vertical="center" wrapText="1"/>
    </xf>
    <xf numFmtId="4" fontId="2" fillId="5" borderId="55" xfId="0" applyNumberFormat="1" applyFont="1" applyFill="1" applyBorder="1" applyAlignment="1">
      <alignment horizontal="center" vertical="center" wrapText="1"/>
    </xf>
    <xf numFmtId="3" fontId="2" fillId="5" borderId="33" xfId="0" applyNumberFormat="1" applyFont="1" applyFill="1" applyBorder="1" applyAlignment="1">
      <alignment horizontal="center" vertical="center" wrapText="1"/>
    </xf>
    <xf numFmtId="3" fontId="2" fillId="5" borderId="36" xfId="0" applyNumberFormat="1"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43" xfId="0" applyFont="1" applyFill="1" applyBorder="1" applyAlignment="1">
      <alignment horizontal="center" vertical="center" wrapText="1"/>
    </xf>
    <xf numFmtId="3" fontId="2" fillId="4" borderId="46" xfId="9" applyNumberFormat="1" applyFont="1" applyFill="1" applyBorder="1" applyAlignment="1">
      <alignment horizontal="center" vertical="center" wrapText="1"/>
    </xf>
    <xf numFmtId="3" fontId="2" fillId="4" borderId="9" xfId="9" applyNumberFormat="1" applyFont="1" applyFill="1" applyBorder="1" applyAlignment="1">
      <alignment horizontal="center" vertical="center" wrapText="1"/>
    </xf>
    <xf numFmtId="3" fontId="2" fillId="14" borderId="46" xfId="9" applyNumberFormat="1" applyFont="1" applyFill="1" applyBorder="1" applyAlignment="1">
      <alignment horizontal="center" vertical="center" wrapText="1"/>
    </xf>
    <xf numFmtId="3" fontId="2" fillId="14" borderId="9" xfId="9" applyNumberFormat="1" applyFont="1" applyFill="1" applyBorder="1" applyAlignment="1">
      <alignment horizontal="center" vertical="center" wrapText="1"/>
    </xf>
    <xf numFmtId="0" fontId="3" fillId="0" borderId="0" xfId="0" applyFont="1" applyAlignment="1">
      <alignment horizontal="left" vertical="center"/>
    </xf>
    <xf numFmtId="0" fontId="2" fillId="5" borderId="19" xfId="0" applyFont="1" applyFill="1" applyBorder="1" applyAlignment="1">
      <alignment horizontal="center" vertical="center" wrapText="1"/>
    </xf>
    <xf numFmtId="0" fontId="2" fillId="5" borderId="62" xfId="0" applyFont="1" applyFill="1" applyBorder="1" applyAlignment="1">
      <alignment horizontal="center" vertical="center" wrapText="1"/>
    </xf>
    <xf numFmtId="0" fontId="2" fillId="5" borderId="51" xfId="0" applyFont="1" applyFill="1" applyBorder="1" applyAlignment="1">
      <alignment horizontal="center" vertical="center"/>
    </xf>
    <xf numFmtId="0" fontId="2" fillId="5" borderId="52" xfId="0" applyFont="1" applyFill="1" applyBorder="1" applyAlignment="1">
      <alignment horizontal="center" vertical="center"/>
    </xf>
    <xf numFmtId="0" fontId="2" fillId="5" borderId="39" xfId="0" applyFont="1" applyFill="1" applyBorder="1" applyAlignment="1">
      <alignment horizontal="center" vertical="center"/>
    </xf>
    <xf numFmtId="0" fontId="2" fillId="4" borderId="9" xfId="0" applyFont="1" applyFill="1" applyBorder="1" applyAlignment="1">
      <alignment horizontal="center" vertical="center" wrapText="1"/>
    </xf>
    <xf numFmtId="3" fontId="2" fillId="4" borderId="45" xfId="0" applyNumberFormat="1" applyFont="1" applyFill="1" applyBorder="1" applyAlignment="1">
      <alignment horizontal="center" vertical="center" wrapText="1"/>
    </xf>
    <xf numFmtId="3" fontId="2" fillId="4" borderId="48" xfId="0" applyNumberFormat="1" applyFont="1" applyFill="1" applyBorder="1" applyAlignment="1">
      <alignment horizontal="center" vertical="center" wrapText="1"/>
    </xf>
    <xf numFmtId="0" fontId="2" fillId="4" borderId="65" xfId="0" applyFont="1" applyFill="1" applyBorder="1" applyAlignment="1">
      <alignment horizontal="center" vertical="center" wrapText="1"/>
    </xf>
    <xf numFmtId="3" fontId="2" fillId="4" borderId="47" xfId="0" applyNumberFormat="1" applyFont="1" applyFill="1" applyBorder="1" applyAlignment="1">
      <alignment horizontal="center" vertical="center" wrapText="1"/>
    </xf>
    <xf numFmtId="3" fontId="2" fillId="4" borderId="50" xfId="0" applyNumberFormat="1" applyFont="1" applyFill="1" applyBorder="1" applyAlignment="1">
      <alignment horizontal="center" vertical="center" wrapText="1"/>
    </xf>
    <xf numFmtId="0" fontId="2" fillId="5" borderId="32" xfId="0" applyFont="1" applyFill="1" applyBorder="1" applyAlignment="1">
      <alignment horizontal="center" vertical="center"/>
    </xf>
    <xf numFmtId="0" fontId="2" fillId="5" borderId="35" xfId="0" applyFont="1" applyFill="1" applyBorder="1" applyAlignment="1">
      <alignment horizontal="center" vertical="center"/>
    </xf>
    <xf numFmtId="0" fontId="34" fillId="0" borderId="0" xfId="0" applyFont="1" applyAlignment="1">
      <alignment horizontal="justify" vertical="center" wrapText="1"/>
    </xf>
    <xf numFmtId="0" fontId="35" fillId="12" borderId="0" xfId="0" applyFont="1" applyFill="1" applyAlignment="1">
      <alignment horizontal="center" vertical="center" wrapText="1"/>
    </xf>
    <xf numFmtId="0" fontId="35" fillId="10" borderId="0" xfId="0" applyFont="1" applyFill="1" applyAlignment="1">
      <alignment horizontal="center" vertical="center" wrapText="1"/>
    </xf>
    <xf numFmtId="0" fontId="34" fillId="0" borderId="0" xfId="0" applyFont="1" applyAlignment="1">
      <alignment horizontal="justify" wrapText="1"/>
    </xf>
    <xf numFmtId="0" fontId="35" fillId="11" borderId="0" xfId="0" applyFont="1" applyFill="1" applyAlignment="1">
      <alignment horizontal="center" vertical="center" wrapText="1"/>
    </xf>
    <xf numFmtId="0" fontId="32" fillId="0" borderId="8" xfId="0" applyFont="1" applyBorder="1" applyAlignment="1">
      <alignment horizontal="center" vertical="center"/>
    </xf>
    <xf numFmtId="0" fontId="35" fillId="9" borderId="0" xfId="0" applyFont="1" applyFill="1" applyAlignment="1">
      <alignment horizontal="center" vertical="center" wrapText="1"/>
    </xf>
    <xf numFmtId="0" fontId="33" fillId="9" borderId="0" xfId="0" applyFont="1" applyFill="1" applyAlignment="1">
      <alignment horizontal="center" vertical="center" wrapText="1"/>
    </xf>
    <xf numFmtId="0" fontId="3" fillId="0" borderId="18" xfId="0" applyFont="1" applyBorder="1" applyAlignment="1">
      <alignment horizontal="center" vertical="center"/>
    </xf>
    <xf numFmtId="0" fontId="3" fillId="0" borderId="43" xfId="0" applyFont="1" applyBorder="1" applyAlignment="1">
      <alignment horizontal="center" vertical="center"/>
    </xf>
    <xf numFmtId="0" fontId="3" fillId="0" borderId="29" xfId="0" applyFont="1" applyBorder="1" applyAlignment="1">
      <alignment horizontal="center" vertical="center"/>
    </xf>
    <xf numFmtId="0" fontId="3" fillId="0" borderId="44" xfId="0" applyFont="1" applyBorder="1" applyAlignment="1">
      <alignment horizontal="center" vertical="center"/>
    </xf>
    <xf numFmtId="3" fontId="1" fillId="3" borderId="31" xfId="0" applyNumberFormat="1" applyFont="1" applyFill="1" applyBorder="1" applyAlignment="1">
      <alignment horizontal="center"/>
    </xf>
    <xf numFmtId="3" fontId="1" fillId="3" borderId="33" xfId="0" applyNumberFormat="1" applyFont="1" applyFill="1" applyBorder="1" applyAlignment="1">
      <alignment horizontal="center"/>
    </xf>
    <xf numFmtId="3" fontId="1" fillId="3" borderId="53" xfId="0" applyNumberFormat="1" applyFont="1" applyFill="1" applyBorder="1" applyAlignment="1">
      <alignment horizontal="center"/>
    </xf>
    <xf numFmtId="3" fontId="25" fillId="14" borderId="16" xfId="9" applyNumberFormat="1" applyFont="1" applyFill="1" applyBorder="1" applyAlignment="1">
      <alignment horizontal="center" vertical="center" wrapText="1"/>
    </xf>
    <xf numFmtId="3" fontId="25" fillId="14" borderId="74" xfId="9" applyNumberFormat="1" applyFont="1" applyFill="1" applyBorder="1" applyAlignment="1">
      <alignment horizontal="center" vertical="center" wrapText="1"/>
    </xf>
    <xf numFmtId="3" fontId="1" fillId="3" borderId="32" xfId="0" applyNumberFormat="1" applyFont="1" applyFill="1" applyBorder="1" applyAlignment="1">
      <alignment horizontal="center"/>
    </xf>
    <xf numFmtId="3" fontId="25" fillId="16" borderId="16" xfId="9" applyNumberFormat="1" applyFont="1" applyFill="1" applyBorder="1" applyAlignment="1">
      <alignment horizontal="center" vertical="center" wrapText="1"/>
    </xf>
    <xf numFmtId="3" fontId="25" fillId="16" borderId="74" xfId="9" applyNumberFormat="1" applyFont="1" applyFill="1" applyBorder="1" applyAlignment="1">
      <alignment horizontal="center" vertical="center"/>
    </xf>
    <xf numFmtId="3" fontId="25" fillId="10" borderId="50" xfId="9" applyNumberFormat="1" applyFont="1" applyFill="1" applyBorder="1" applyAlignment="1">
      <alignment horizontal="center" vertical="center" wrapText="1"/>
    </xf>
    <xf numFmtId="3" fontId="25" fillId="4" borderId="18" xfId="9" applyNumberFormat="1" applyFont="1" applyFill="1" applyBorder="1" applyAlignment="1">
      <alignment horizontal="center" vertical="center" wrapText="1"/>
    </xf>
    <xf numFmtId="3" fontId="25" fillId="4" borderId="29" xfId="9" applyNumberFormat="1" applyFont="1" applyFill="1" applyBorder="1" applyAlignment="1">
      <alignment horizontal="center" vertical="center" wrapText="1"/>
    </xf>
    <xf numFmtId="3" fontId="25" fillId="4" borderId="49" xfId="9" applyNumberFormat="1" applyFont="1" applyFill="1" applyBorder="1" applyAlignment="1">
      <alignment horizontal="center" vertical="center" wrapText="1"/>
    </xf>
    <xf numFmtId="3" fontId="25" fillId="14" borderId="46" xfId="9" applyNumberFormat="1" applyFont="1" applyFill="1" applyBorder="1" applyAlignment="1">
      <alignment horizontal="center" vertical="center" wrapText="1"/>
    </xf>
    <xf numFmtId="3" fontId="25" fillId="14" borderId="49" xfId="9" applyNumberFormat="1" applyFont="1" applyFill="1" applyBorder="1" applyAlignment="1">
      <alignment horizontal="center" vertical="center" wrapText="1"/>
    </xf>
    <xf numFmtId="3" fontId="25" fillId="4" borderId="45" xfId="9" applyNumberFormat="1" applyFont="1" applyFill="1" applyBorder="1" applyAlignment="1">
      <alignment horizontal="center" vertical="center" wrapText="1"/>
    </xf>
    <xf numFmtId="3" fontId="25" fillId="4" borderId="65" xfId="9" applyNumberFormat="1" applyFont="1" applyFill="1" applyBorder="1" applyAlignment="1">
      <alignment horizontal="center" vertical="center" wrapText="1"/>
    </xf>
    <xf numFmtId="3" fontId="2" fillId="4" borderId="65" xfId="0" applyNumberFormat="1" applyFont="1" applyFill="1" applyBorder="1" applyAlignment="1">
      <alignment horizontal="center" vertical="center" wrapText="1"/>
    </xf>
    <xf numFmtId="3" fontId="25" fillId="10" borderId="16" xfId="9" applyNumberFormat="1" applyFont="1" applyFill="1" applyBorder="1" applyAlignment="1">
      <alignment horizontal="center" vertical="center" wrapText="1"/>
    </xf>
    <xf numFmtId="3" fontId="25" fillId="10" borderId="74" xfId="9" applyNumberFormat="1" applyFont="1" applyFill="1" applyBorder="1" applyAlignment="1">
      <alignment horizontal="center" vertical="center" wrapText="1"/>
    </xf>
    <xf numFmtId="3" fontId="5" fillId="3" borderId="58" xfId="0" applyNumberFormat="1" applyFont="1" applyFill="1" applyBorder="1" applyAlignment="1">
      <alignment horizontal="center" vertical="center"/>
    </xf>
    <xf numFmtId="3" fontId="5" fillId="3" borderId="59" xfId="0" applyNumberFormat="1" applyFont="1" applyFill="1" applyBorder="1" applyAlignment="1">
      <alignment horizontal="center" vertical="center"/>
    </xf>
    <xf numFmtId="3" fontId="5" fillId="3" borderId="60" xfId="0" applyNumberFormat="1" applyFont="1" applyFill="1" applyBorder="1" applyAlignment="1">
      <alignment horizontal="center" vertical="center"/>
    </xf>
    <xf numFmtId="3" fontId="25" fillId="4" borderId="47" xfId="9" applyNumberFormat="1" applyFont="1" applyFill="1" applyBorder="1" applyAlignment="1">
      <alignment horizontal="center" vertical="center" wrapText="1"/>
    </xf>
    <xf numFmtId="3" fontId="25" fillId="4" borderId="66" xfId="9" applyNumberFormat="1" applyFont="1" applyFill="1" applyBorder="1" applyAlignment="1">
      <alignment horizontal="center" vertical="center" wrapText="1"/>
    </xf>
    <xf numFmtId="3" fontId="25" fillId="4" borderId="45" xfId="3" applyNumberFormat="1" applyFont="1" applyFill="1" applyBorder="1" applyAlignment="1">
      <alignment horizontal="center" vertical="center" wrapText="1"/>
    </xf>
    <xf numFmtId="3" fontId="25" fillId="4" borderId="65" xfId="3" applyNumberFormat="1" applyFont="1" applyFill="1" applyBorder="1" applyAlignment="1">
      <alignment horizontal="center" vertical="center" wrapText="1"/>
    </xf>
    <xf numFmtId="3" fontId="2" fillId="14" borderId="46" xfId="0" applyNumberFormat="1" applyFont="1" applyFill="1" applyBorder="1" applyAlignment="1">
      <alignment horizontal="center" vertical="center" wrapText="1"/>
    </xf>
    <xf numFmtId="3" fontId="2" fillId="14" borderId="49" xfId="0" applyNumberFormat="1" applyFont="1" applyFill="1" applyBorder="1" applyAlignment="1">
      <alignment horizontal="center" vertical="center" wrapText="1"/>
    </xf>
    <xf numFmtId="3" fontId="2" fillId="10" borderId="47" xfId="0" applyNumberFormat="1" applyFont="1" applyFill="1" applyBorder="1" applyAlignment="1">
      <alignment horizontal="center" vertical="center" wrapText="1"/>
    </xf>
    <xf numFmtId="3" fontId="2" fillId="10" borderId="50" xfId="0" applyNumberFormat="1" applyFont="1" applyFill="1" applyBorder="1" applyAlignment="1">
      <alignment horizontal="center" vertical="center" wrapText="1"/>
    </xf>
    <xf numFmtId="167" fontId="1" fillId="3" borderId="52" xfId="0" applyNumberFormat="1" applyFont="1" applyFill="1" applyBorder="1" applyAlignment="1">
      <alignment horizontal="center" vertical="center"/>
    </xf>
    <xf numFmtId="167" fontId="3" fillId="3" borderId="51" xfId="0" applyNumberFormat="1" applyFont="1" applyFill="1" applyBorder="1" applyAlignment="1">
      <alignment horizontal="center" vertical="center"/>
    </xf>
    <xf numFmtId="167" fontId="3" fillId="3" borderId="52" xfId="0" applyNumberFormat="1" applyFont="1" applyFill="1" applyBorder="1" applyAlignment="1">
      <alignment horizontal="center" vertical="center"/>
    </xf>
    <xf numFmtId="3" fontId="1" fillId="3" borderId="51" xfId="0" applyNumberFormat="1" applyFont="1" applyFill="1" applyBorder="1" applyAlignment="1">
      <alignment horizontal="center" vertical="center"/>
    </xf>
    <xf numFmtId="3" fontId="1" fillId="3" borderId="52" xfId="0" applyNumberFormat="1" applyFont="1" applyFill="1" applyBorder="1" applyAlignment="1">
      <alignment horizontal="center" vertical="center"/>
    </xf>
    <xf numFmtId="3" fontId="1" fillId="3" borderId="31" xfId="0" applyNumberFormat="1" applyFont="1" applyFill="1" applyBorder="1" applyAlignment="1">
      <alignment horizontal="center" vertical="center"/>
    </xf>
    <xf numFmtId="3" fontId="1" fillId="3" borderId="32" xfId="0" applyNumberFormat="1" applyFont="1" applyFill="1" applyBorder="1" applyAlignment="1">
      <alignment horizontal="center" vertical="center"/>
    </xf>
    <xf numFmtId="3" fontId="1" fillId="3" borderId="53" xfId="0" applyNumberFormat="1" applyFont="1" applyFill="1" applyBorder="1" applyAlignment="1">
      <alignment horizontal="center" vertical="center"/>
    </xf>
    <xf numFmtId="167" fontId="1" fillId="3" borderId="31" xfId="0" applyNumberFormat="1" applyFont="1" applyFill="1" applyBorder="1" applyAlignment="1">
      <alignment horizontal="center" vertical="center"/>
    </xf>
    <xf numFmtId="167" fontId="1" fillId="3" borderId="32" xfId="0" applyNumberFormat="1" applyFont="1" applyFill="1" applyBorder="1" applyAlignment="1">
      <alignment horizontal="center" vertical="center"/>
    </xf>
    <xf numFmtId="167" fontId="1" fillId="3" borderId="53" xfId="0" applyNumberFormat="1" applyFont="1" applyFill="1" applyBorder="1" applyAlignment="1">
      <alignment horizontal="center" vertical="center"/>
    </xf>
    <xf numFmtId="167" fontId="1" fillId="3" borderId="57" xfId="0" applyNumberFormat="1" applyFont="1" applyFill="1" applyBorder="1" applyAlignment="1">
      <alignment horizontal="center" vertical="center"/>
    </xf>
    <xf numFmtId="167" fontId="1" fillId="3" borderId="10" xfId="0" applyNumberFormat="1" applyFont="1" applyFill="1" applyBorder="1" applyAlignment="1">
      <alignment horizontal="center" vertical="center"/>
    </xf>
    <xf numFmtId="167" fontId="1" fillId="3" borderId="7" xfId="0" applyNumberFormat="1" applyFont="1" applyFill="1" applyBorder="1" applyAlignment="1">
      <alignment horizontal="center" vertical="center"/>
    </xf>
    <xf numFmtId="3" fontId="2" fillId="4" borderId="9" xfId="0" applyNumberFormat="1" applyFont="1" applyFill="1" applyBorder="1" applyAlignment="1">
      <alignment horizontal="center" vertical="center" wrapText="1"/>
    </xf>
    <xf numFmtId="3" fontId="2" fillId="4" borderId="54" xfId="0" applyNumberFormat="1" applyFont="1" applyFill="1" applyBorder="1" applyAlignment="1">
      <alignment horizontal="center" vertical="center" wrapText="1"/>
    </xf>
    <xf numFmtId="3" fontId="2" fillId="4" borderId="4" xfId="0" applyNumberFormat="1" applyFont="1" applyFill="1" applyBorder="1" applyAlignment="1">
      <alignment horizontal="center" vertical="center" wrapText="1"/>
    </xf>
    <xf numFmtId="3" fontId="1" fillId="3" borderId="51" xfId="0" applyNumberFormat="1" applyFont="1" applyFill="1" applyBorder="1" applyAlignment="1">
      <alignment horizontal="center"/>
    </xf>
    <xf numFmtId="3" fontId="1" fillId="3" borderId="52" xfId="0" applyNumberFormat="1" applyFont="1" applyFill="1" applyBorder="1" applyAlignment="1">
      <alignment horizontal="center"/>
    </xf>
    <xf numFmtId="167" fontId="3" fillId="3" borderId="31" xfId="0" applyNumberFormat="1" applyFont="1" applyFill="1" applyBorder="1" applyAlignment="1">
      <alignment horizontal="center" vertical="center"/>
    </xf>
    <xf numFmtId="167" fontId="3" fillId="3" borderId="32" xfId="0" applyNumberFormat="1" applyFont="1" applyFill="1" applyBorder="1" applyAlignment="1">
      <alignment horizontal="center" vertical="center"/>
    </xf>
    <xf numFmtId="167" fontId="3" fillId="3" borderId="53" xfId="0" applyNumberFormat="1" applyFont="1" applyFill="1" applyBorder="1" applyAlignment="1">
      <alignment horizontal="center" vertical="center"/>
    </xf>
    <xf numFmtId="3" fontId="1" fillId="3" borderId="39" xfId="0" applyNumberFormat="1" applyFont="1" applyFill="1" applyBorder="1" applyAlignment="1">
      <alignment horizontal="center" vertical="center"/>
    </xf>
    <xf numFmtId="0" fontId="3" fillId="3" borderId="51" xfId="0" applyFont="1" applyFill="1" applyBorder="1" applyAlignment="1">
      <alignment horizontal="center" vertical="center"/>
    </xf>
    <xf numFmtId="0" fontId="3" fillId="3" borderId="52" xfId="0" applyFont="1" applyFill="1" applyBorder="1" applyAlignment="1">
      <alignment horizontal="center" vertical="center"/>
    </xf>
    <xf numFmtId="0" fontId="3" fillId="3" borderId="39" xfId="0" applyFont="1" applyFill="1" applyBorder="1" applyAlignment="1">
      <alignment horizontal="center" vertical="center"/>
    </xf>
    <xf numFmtId="0" fontId="3" fillId="13" borderId="22" xfId="0" applyFont="1" applyFill="1" applyBorder="1" applyAlignment="1">
      <alignment horizontal="center" vertical="center"/>
    </xf>
    <xf numFmtId="0" fontId="3" fillId="13" borderId="8" xfId="0" applyFont="1" applyFill="1" applyBorder="1" applyAlignment="1">
      <alignment horizontal="center" vertical="center"/>
    </xf>
    <xf numFmtId="0" fontId="3" fillId="13" borderId="10" xfId="0" applyFont="1" applyFill="1" applyBorder="1" applyAlignment="1">
      <alignment horizontal="center" vertical="center"/>
    </xf>
    <xf numFmtId="49" fontId="1" fillId="3" borderId="18" xfId="1" applyNumberFormat="1" applyFont="1" applyFill="1" applyBorder="1" applyAlignment="1">
      <alignment horizontal="center" vertical="center"/>
    </xf>
    <xf numFmtId="49" fontId="1" fillId="3" borderId="19" xfId="1" applyNumberFormat="1" applyFont="1" applyFill="1" applyBorder="1" applyAlignment="1">
      <alignment horizontal="center" vertical="center"/>
    </xf>
    <xf numFmtId="49" fontId="1" fillId="3" borderId="43" xfId="1" applyNumberFormat="1" applyFont="1" applyFill="1" applyBorder="1" applyAlignment="1">
      <alignment horizontal="center" vertical="center"/>
    </xf>
    <xf numFmtId="0" fontId="2" fillId="0" borderId="8" xfId="0" applyFont="1" applyBorder="1" applyAlignment="1">
      <alignment vertical="center"/>
    </xf>
    <xf numFmtId="3" fontId="0" fillId="0" borderId="4" xfId="0" applyNumberFormat="1" applyBorder="1" applyAlignment="1">
      <alignment vertical="center"/>
    </xf>
    <xf numFmtId="3" fontId="0" fillId="0" borderId="0" xfId="0" applyNumberFormat="1" applyAlignment="1">
      <alignment vertical="center"/>
    </xf>
    <xf numFmtId="0" fontId="0" fillId="0" borderId="0" xfId="0" applyAlignment="1">
      <alignment vertical="center"/>
    </xf>
    <xf numFmtId="0" fontId="5" fillId="6" borderId="2" xfId="0" applyFont="1" applyFill="1" applyBorder="1" applyAlignment="1">
      <alignment horizontal="center" vertical="center"/>
    </xf>
    <xf numFmtId="0" fontId="5" fillId="6" borderId="1" xfId="0" applyFont="1" applyFill="1" applyBorder="1" applyAlignment="1">
      <alignment horizontal="center" vertical="center"/>
    </xf>
    <xf numFmtId="3" fontId="5" fillId="3" borderId="18" xfId="0" applyNumberFormat="1" applyFont="1" applyFill="1" applyBorder="1" applyAlignment="1">
      <alignment horizontal="center" vertical="center" wrapText="1"/>
    </xf>
    <xf numFmtId="3" fontId="5" fillId="3" borderId="19" xfId="0" applyNumberFormat="1" applyFont="1" applyFill="1" applyBorder="1" applyAlignment="1">
      <alignment horizontal="center" vertical="center" wrapText="1"/>
    </xf>
    <xf numFmtId="3" fontId="5" fillId="3" borderId="43" xfId="0" applyNumberFormat="1" applyFont="1" applyFill="1" applyBorder="1" applyAlignment="1">
      <alignment horizontal="center" vertical="center" wrapText="1"/>
    </xf>
    <xf numFmtId="0" fontId="2" fillId="4" borderId="9" xfId="6" applyFont="1" applyFill="1" applyBorder="1" applyAlignment="1">
      <alignment horizontal="center" vertical="center" wrapText="1"/>
    </xf>
    <xf numFmtId="1" fontId="2" fillId="4" borderId="46" xfId="0" applyNumberFormat="1" applyFont="1" applyFill="1" applyBorder="1" applyAlignment="1">
      <alignment horizontal="center" vertical="center"/>
    </xf>
    <xf numFmtId="1" fontId="2" fillId="4" borderId="9" xfId="0" applyNumberFormat="1" applyFont="1" applyFill="1" applyBorder="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3" fontId="2" fillId="4" borderId="66" xfId="0" applyNumberFormat="1" applyFont="1" applyFill="1" applyBorder="1" applyAlignment="1">
      <alignment horizontal="center" vertical="center" wrapText="1"/>
    </xf>
    <xf numFmtId="49" fontId="2" fillId="4" borderId="46" xfId="0" applyNumberFormat="1" applyFont="1" applyFill="1" applyBorder="1" applyAlignment="1">
      <alignment horizontal="center" vertical="center"/>
    </xf>
    <xf numFmtId="49" fontId="2" fillId="4" borderId="9" xfId="0" applyNumberFormat="1" applyFont="1" applyFill="1" applyBorder="1" applyAlignment="1">
      <alignment horizontal="center" vertical="center"/>
    </xf>
    <xf numFmtId="0" fontId="2" fillId="5" borderId="54" xfId="0" applyFont="1" applyFill="1" applyBorder="1" applyAlignment="1">
      <alignment horizontal="center" vertical="center" wrapText="1"/>
    </xf>
    <xf numFmtId="0" fontId="2" fillId="5" borderId="55" xfId="0" applyFont="1" applyFill="1" applyBorder="1" applyAlignment="1">
      <alignment horizontal="center" vertical="center" wrapText="1"/>
    </xf>
    <xf numFmtId="0" fontId="2" fillId="5" borderId="37" xfId="0" applyFont="1" applyFill="1" applyBorder="1" applyAlignment="1">
      <alignment horizontal="center" vertical="center"/>
    </xf>
    <xf numFmtId="0" fontId="5" fillId="3" borderId="18"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43" xfId="0" applyFont="1" applyFill="1" applyBorder="1" applyAlignment="1">
      <alignment horizontal="center" vertical="center"/>
    </xf>
    <xf numFmtId="3" fontId="2" fillId="4" borderId="47" xfId="0" applyNumberFormat="1" applyFont="1" applyFill="1" applyBorder="1" applyAlignment="1">
      <alignment horizontal="center" vertical="center"/>
    </xf>
    <xf numFmtId="3" fontId="2" fillId="4" borderId="50" xfId="0" applyNumberFormat="1" applyFont="1" applyFill="1" applyBorder="1" applyAlignment="1">
      <alignment horizontal="center" vertical="center"/>
    </xf>
    <xf numFmtId="39" fontId="23" fillId="0" borderId="19" xfId="0" applyNumberFormat="1" applyFont="1" applyBorder="1" applyAlignment="1">
      <alignment horizontal="center"/>
    </xf>
    <xf numFmtId="39" fontId="23" fillId="0" borderId="43" xfId="0" applyNumberFormat="1" applyFont="1" applyBorder="1" applyAlignment="1">
      <alignment horizontal="center"/>
    </xf>
    <xf numFmtId="3" fontId="20" fillId="0" borderId="0" xfId="0" applyNumberFormat="1" applyFont="1" applyAlignment="1">
      <alignment horizontal="center"/>
    </xf>
    <xf numFmtId="0" fontId="20" fillId="0" borderId="0" xfId="0" applyFont="1" applyAlignment="1">
      <alignment horizontal="center"/>
    </xf>
    <xf numFmtId="0" fontId="23" fillId="0" borderId="51" xfId="0" applyFont="1" applyBorder="1" applyAlignment="1">
      <alignment horizontal="center" vertical="center"/>
    </xf>
    <xf numFmtId="0" fontId="23" fillId="0" borderId="24" xfId="0" applyFont="1" applyBorder="1" applyAlignment="1">
      <alignment horizontal="center" vertical="center"/>
    </xf>
    <xf numFmtId="0" fontId="23" fillId="0" borderId="70" xfId="0" applyFont="1" applyBorder="1" applyAlignment="1">
      <alignment horizontal="center" vertical="center"/>
    </xf>
    <xf numFmtId="39" fontId="23" fillId="8" borderId="51" xfId="0" applyNumberFormat="1" applyFont="1" applyFill="1" applyBorder="1" applyAlignment="1">
      <alignment horizontal="center"/>
    </xf>
    <xf numFmtId="39" fontId="23" fillId="8" borderId="52" xfId="0" applyNumberFormat="1" applyFont="1" applyFill="1" applyBorder="1" applyAlignment="1">
      <alignment horizontal="center"/>
    </xf>
    <xf numFmtId="39" fontId="23" fillId="8" borderId="39" xfId="0" applyNumberFormat="1" applyFont="1" applyFill="1" applyBorder="1" applyAlignment="1">
      <alignment horizontal="center"/>
    </xf>
    <xf numFmtId="39" fontId="23" fillId="7" borderId="51" xfId="0" applyNumberFormat="1" applyFont="1" applyFill="1" applyBorder="1" applyAlignment="1">
      <alignment horizontal="center"/>
    </xf>
    <xf numFmtId="39" fontId="23" fillId="7" borderId="52" xfId="0" applyNumberFormat="1" applyFont="1" applyFill="1" applyBorder="1" applyAlignment="1">
      <alignment horizontal="center"/>
    </xf>
    <xf numFmtId="39" fontId="23" fillId="7" borderId="39" xfId="0" applyNumberFormat="1" applyFont="1" applyFill="1" applyBorder="1" applyAlignment="1">
      <alignment horizontal="center"/>
    </xf>
    <xf numFmtId="0" fontId="23" fillId="5" borderId="31" xfId="0" applyFont="1" applyFill="1" applyBorder="1" applyAlignment="1">
      <alignment horizontal="center"/>
    </xf>
    <xf numFmtId="0" fontId="23" fillId="5" borderId="32" xfId="0" applyFont="1" applyFill="1" applyBorder="1" applyAlignment="1">
      <alignment horizontal="center"/>
    </xf>
    <xf numFmtId="0" fontId="23" fillId="5" borderId="33" xfId="0" applyFont="1" applyFill="1" applyBorder="1" applyAlignment="1">
      <alignment horizontal="center"/>
    </xf>
    <xf numFmtId="0" fontId="30" fillId="0" borderId="27" xfId="0" applyFont="1" applyBorder="1" applyAlignment="1">
      <alignment horizontal="center" vertical="center"/>
    </xf>
    <xf numFmtId="0" fontId="31" fillId="0" borderId="36" xfId="0" applyFont="1" applyBorder="1" applyAlignment="1">
      <alignment horizontal="center" vertical="center"/>
    </xf>
  </cellXfs>
  <cellStyles count="10">
    <cellStyle name="Millares" xfId="1" builtinId="3"/>
    <cellStyle name="Millares 5" xfId="2" xr:uid="{00000000-0005-0000-0000-000002000000}"/>
    <cellStyle name="Normal" xfId="0" builtinId="0"/>
    <cellStyle name="Normal 2" xfId="3" xr:uid="{00000000-0005-0000-0000-000004000000}"/>
    <cellStyle name="Normal 2 3" xfId="4" xr:uid="{00000000-0005-0000-0000-000005000000}"/>
    <cellStyle name="Normal 3" xfId="5" xr:uid="{00000000-0005-0000-0000-000006000000}"/>
    <cellStyle name="Normal_FORMATO" xfId="6" xr:uid="{00000000-0005-0000-0000-000007000000}"/>
    <cellStyle name="Normal_Hoja1" xfId="7" xr:uid="{00000000-0005-0000-0000-000008000000}"/>
    <cellStyle name="Normal_otor" xfId="8" xr:uid="{00000000-0005-0000-0000-000009000000}"/>
    <cellStyle name="Normal_PLANTA98"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G39"/>
  <sheetViews>
    <sheetView topLeftCell="A16" workbookViewId="0">
      <selection activeCell="A28" sqref="A28:G31"/>
    </sheetView>
  </sheetViews>
  <sheetFormatPr baseColWidth="10" defaultRowHeight="12.75" x14ac:dyDescent="0.2"/>
  <cols>
    <col min="7" max="7" width="29.42578125" customWidth="1"/>
  </cols>
  <sheetData>
    <row r="2" spans="1:7" x14ac:dyDescent="0.2">
      <c r="A2" s="707" t="s">
        <v>85</v>
      </c>
      <c r="B2" s="707"/>
      <c r="C2" s="707"/>
      <c r="D2" s="707"/>
      <c r="E2" s="707"/>
      <c r="F2" s="707"/>
      <c r="G2" s="707"/>
    </row>
    <row r="3" spans="1:7" x14ac:dyDescent="0.2">
      <c r="A3" s="707"/>
      <c r="B3" s="707"/>
      <c r="C3" s="707"/>
      <c r="D3" s="707"/>
      <c r="E3" s="707"/>
      <c r="F3" s="707"/>
      <c r="G3" s="707"/>
    </row>
    <row r="4" spans="1:7" ht="15.75" x14ac:dyDescent="0.2">
      <c r="A4" s="108"/>
      <c r="B4" s="108"/>
      <c r="C4" s="108"/>
      <c r="D4" s="108"/>
      <c r="E4" s="108"/>
      <c r="F4" s="108"/>
      <c r="G4" s="108"/>
    </row>
    <row r="5" spans="1:7" ht="12.75" customHeight="1" x14ac:dyDescent="0.2">
      <c r="A5" s="702" t="s">
        <v>96</v>
      </c>
      <c r="B5" s="702"/>
      <c r="C5" s="702"/>
      <c r="D5" s="702"/>
      <c r="E5" s="702"/>
      <c r="F5" s="702"/>
      <c r="G5" s="702"/>
    </row>
    <row r="6" spans="1:7" ht="12.75" customHeight="1" x14ac:dyDescent="0.2">
      <c r="A6" s="702"/>
      <c r="B6" s="702"/>
      <c r="C6" s="702"/>
      <c r="D6" s="702"/>
      <c r="E6" s="702"/>
      <c r="F6" s="702"/>
      <c r="G6" s="702"/>
    </row>
    <row r="7" spans="1:7" ht="12.75" customHeight="1" x14ac:dyDescent="0.2">
      <c r="A7" s="702"/>
      <c r="B7" s="702"/>
      <c r="C7" s="702"/>
      <c r="D7" s="702"/>
      <c r="E7" s="702"/>
      <c r="F7" s="702"/>
      <c r="G7" s="702"/>
    </row>
    <row r="8" spans="1:7" ht="12.75" customHeight="1" x14ac:dyDescent="0.2">
      <c r="A8" s="702"/>
      <c r="B8" s="702"/>
      <c r="C8" s="702"/>
      <c r="D8" s="702"/>
      <c r="E8" s="702"/>
      <c r="F8" s="702"/>
      <c r="G8" s="702"/>
    </row>
    <row r="9" spans="1:7" ht="12.75" customHeight="1" x14ac:dyDescent="0.2">
      <c r="A9" s="108"/>
      <c r="B9" s="108"/>
      <c r="C9" s="108"/>
      <c r="D9" s="108"/>
      <c r="E9" s="108"/>
      <c r="F9" s="108"/>
      <c r="G9" s="108"/>
    </row>
    <row r="11" spans="1:7" ht="18.75" x14ac:dyDescent="0.2">
      <c r="A11" s="708" t="s">
        <v>86</v>
      </c>
      <c r="B11" s="709"/>
      <c r="C11" s="709"/>
      <c r="D11" s="709"/>
    </row>
    <row r="13" spans="1:7" ht="12.75" customHeight="1" x14ac:dyDescent="0.2">
      <c r="A13" s="702" t="s">
        <v>92</v>
      </c>
      <c r="B13" s="702"/>
      <c r="C13" s="702"/>
      <c r="D13" s="702"/>
      <c r="E13" s="702"/>
      <c r="F13" s="702"/>
      <c r="G13" s="702"/>
    </row>
    <row r="14" spans="1:7" ht="12.75" customHeight="1" x14ac:dyDescent="0.2">
      <c r="A14" s="702"/>
      <c r="B14" s="702"/>
      <c r="C14" s="702"/>
      <c r="D14" s="702"/>
      <c r="E14" s="702"/>
      <c r="F14" s="702"/>
      <c r="G14" s="702"/>
    </row>
    <row r="15" spans="1:7" ht="12.75" customHeight="1" x14ac:dyDescent="0.2">
      <c r="A15" s="702"/>
      <c r="B15" s="702"/>
      <c r="C15" s="702"/>
      <c r="D15" s="702"/>
      <c r="E15" s="702"/>
      <c r="F15" s="702"/>
      <c r="G15" s="702"/>
    </row>
    <row r="16" spans="1:7" ht="5.25" customHeight="1" x14ac:dyDescent="0.2">
      <c r="A16" s="702"/>
      <c r="B16" s="702"/>
      <c r="C16" s="702"/>
      <c r="D16" s="702"/>
      <c r="E16" s="702"/>
      <c r="F16" s="702"/>
      <c r="G16" s="702"/>
    </row>
    <row r="19" spans="1:7" ht="18.75" customHeight="1" x14ac:dyDescent="0.2">
      <c r="A19" s="704" t="s">
        <v>87</v>
      </c>
      <c r="B19" s="704"/>
      <c r="C19" s="704"/>
      <c r="D19" s="704"/>
    </row>
    <row r="21" spans="1:7" ht="12.75" customHeight="1" x14ac:dyDescent="0.2">
      <c r="A21" s="705" t="s">
        <v>91</v>
      </c>
      <c r="B21" s="705"/>
      <c r="C21" s="705"/>
      <c r="D21" s="705"/>
      <c r="E21" s="705"/>
      <c r="F21" s="705"/>
      <c r="G21" s="705"/>
    </row>
    <row r="22" spans="1:7" ht="12.75" customHeight="1" x14ac:dyDescent="0.2">
      <c r="A22" s="705"/>
      <c r="B22" s="705"/>
      <c r="C22" s="705"/>
      <c r="D22" s="705"/>
      <c r="E22" s="705"/>
      <c r="F22" s="705"/>
      <c r="G22" s="705"/>
    </row>
    <row r="23" spans="1:7" ht="12.75" customHeight="1" x14ac:dyDescent="0.2">
      <c r="A23" s="705"/>
      <c r="B23" s="705"/>
      <c r="C23" s="705"/>
      <c r="D23" s="705"/>
      <c r="E23" s="705"/>
      <c r="F23" s="705"/>
      <c r="G23" s="705"/>
    </row>
    <row r="24" spans="1:7" ht="255.75" customHeight="1" x14ac:dyDescent="0.2">
      <c r="A24" s="705"/>
      <c r="B24" s="705"/>
      <c r="C24" s="705"/>
      <c r="D24" s="705"/>
      <c r="E24" s="705"/>
      <c r="F24" s="705"/>
      <c r="G24" s="705"/>
    </row>
    <row r="26" spans="1:7" ht="18.75" x14ac:dyDescent="0.2">
      <c r="A26" s="706" t="s">
        <v>88</v>
      </c>
      <c r="B26" s="706"/>
      <c r="C26" s="706"/>
      <c r="D26" s="706"/>
    </row>
    <row r="28" spans="1:7" x14ac:dyDescent="0.2">
      <c r="A28" s="702" t="s">
        <v>97</v>
      </c>
      <c r="B28" s="702"/>
      <c r="C28" s="702"/>
      <c r="D28" s="702"/>
      <c r="E28" s="702"/>
      <c r="F28" s="702"/>
      <c r="G28" s="702"/>
    </row>
    <row r="29" spans="1:7" ht="16.5" customHeight="1" x14ac:dyDescent="0.2">
      <c r="A29" s="702"/>
      <c r="B29" s="702"/>
      <c r="C29" s="702"/>
      <c r="D29" s="702"/>
      <c r="E29" s="702"/>
      <c r="F29" s="702"/>
      <c r="G29" s="702"/>
    </row>
    <row r="30" spans="1:7" x14ac:dyDescent="0.2">
      <c r="A30" s="702"/>
      <c r="B30" s="702"/>
      <c r="C30" s="702"/>
      <c r="D30" s="702"/>
      <c r="E30" s="702"/>
      <c r="F30" s="702"/>
      <c r="G30" s="702"/>
    </row>
    <row r="31" spans="1:7" ht="5.25" customHeight="1" x14ac:dyDescent="0.2">
      <c r="A31" s="702"/>
      <c r="B31" s="702"/>
      <c r="C31" s="702"/>
      <c r="D31" s="702"/>
      <c r="E31" s="702"/>
      <c r="F31" s="702"/>
      <c r="G31" s="702"/>
    </row>
    <row r="34" spans="1:7" ht="18.75" x14ac:dyDescent="0.2">
      <c r="A34" s="703" t="s">
        <v>89</v>
      </c>
      <c r="B34" s="703"/>
      <c r="C34" s="703"/>
      <c r="D34" s="703"/>
    </row>
    <row r="36" spans="1:7" x14ac:dyDescent="0.2">
      <c r="A36" s="702" t="s">
        <v>90</v>
      </c>
      <c r="B36" s="702"/>
      <c r="C36" s="702"/>
      <c r="D36" s="702"/>
      <c r="E36" s="702"/>
      <c r="F36" s="702"/>
      <c r="G36" s="702"/>
    </row>
    <row r="37" spans="1:7" x14ac:dyDescent="0.2">
      <c r="A37" s="702"/>
      <c r="B37" s="702"/>
      <c r="C37" s="702"/>
      <c r="D37" s="702"/>
      <c r="E37" s="702"/>
      <c r="F37" s="702"/>
      <c r="G37" s="702"/>
    </row>
    <row r="38" spans="1:7" x14ac:dyDescent="0.2">
      <c r="A38" s="702"/>
      <c r="B38" s="702"/>
      <c r="C38" s="702"/>
      <c r="D38" s="702"/>
      <c r="E38" s="702"/>
      <c r="F38" s="702"/>
      <c r="G38" s="702"/>
    </row>
    <row r="39" spans="1:7" x14ac:dyDescent="0.2">
      <c r="A39" s="702"/>
      <c r="B39" s="702"/>
      <c r="C39" s="702"/>
      <c r="D39" s="702"/>
      <c r="E39" s="702"/>
      <c r="F39" s="702"/>
      <c r="G39" s="702"/>
    </row>
  </sheetData>
  <mergeCells count="10">
    <mergeCell ref="A13:G16"/>
    <mergeCell ref="A5:G8"/>
    <mergeCell ref="A26:D26"/>
    <mergeCell ref="A2:G3"/>
    <mergeCell ref="A11:D11"/>
    <mergeCell ref="A28:G31"/>
    <mergeCell ref="A34:D34"/>
    <mergeCell ref="A36:G39"/>
    <mergeCell ref="A19:D19"/>
    <mergeCell ref="A21:G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7" tint="-0.249977111117893"/>
  </sheetPr>
  <dimension ref="A1:F35"/>
  <sheetViews>
    <sheetView workbookViewId="0">
      <selection activeCell="F15" sqref="F15"/>
    </sheetView>
  </sheetViews>
  <sheetFormatPr baseColWidth="10" defaultRowHeight="12.75" x14ac:dyDescent="0.2"/>
  <cols>
    <col min="1" max="1" width="18.140625" customWidth="1"/>
    <col min="2" max="2" width="17.7109375" customWidth="1"/>
    <col min="3" max="3" width="19" customWidth="1"/>
    <col min="4" max="4" width="22.7109375" customWidth="1"/>
    <col min="5" max="5" width="17" customWidth="1"/>
    <col min="6" max="6" width="15.42578125" customWidth="1"/>
  </cols>
  <sheetData>
    <row r="1" spans="1:6" s="57" customFormat="1" ht="13.5" customHeight="1" x14ac:dyDescent="0.2"/>
    <row r="2" spans="1:6" ht="13.5" thickBot="1" x14ac:dyDescent="0.25"/>
    <row r="3" spans="1:6" x14ac:dyDescent="0.2">
      <c r="C3" s="710" t="s">
        <v>113</v>
      </c>
      <c r="D3" s="711"/>
    </row>
    <row r="4" spans="1:6" ht="13.5" thickBot="1" x14ac:dyDescent="0.25">
      <c r="C4" s="712"/>
      <c r="D4" s="713"/>
    </row>
    <row r="5" spans="1:6" ht="13.5" thickBot="1" x14ac:dyDescent="0.25"/>
    <row r="6" spans="1:6" ht="16.5" thickBot="1" x14ac:dyDescent="0.3">
      <c r="A6" s="182" t="s">
        <v>11</v>
      </c>
      <c r="B6" s="135" t="s">
        <v>61</v>
      </c>
      <c r="C6" s="135" t="s">
        <v>62</v>
      </c>
      <c r="D6" s="135" t="s">
        <v>63</v>
      </c>
      <c r="E6" s="135" t="s">
        <v>95</v>
      </c>
      <c r="F6" s="135" t="s">
        <v>64</v>
      </c>
    </row>
    <row r="7" spans="1:6" ht="15.75" x14ac:dyDescent="0.25">
      <c r="A7" s="138">
        <v>0</v>
      </c>
      <c r="B7" s="430">
        <v>0</v>
      </c>
      <c r="C7" s="184">
        <v>0</v>
      </c>
      <c r="D7" s="184">
        <v>0</v>
      </c>
      <c r="E7" s="184">
        <v>0</v>
      </c>
      <c r="F7" s="185">
        <v>0</v>
      </c>
    </row>
    <row r="8" spans="1:6" ht="15.75" x14ac:dyDescent="0.25">
      <c r="A8" s="183">
        <v>1</v>
      </c>
      <c r="B8" s="186">
        <v>2419950</v>
      </c>
      <c r="C8" s="136">
        <v>2277600</v>
      </c>
      <c r="D8" s="136">
        <v>2135250</v>
      </c>
      <c r="E8" s="136">
        <v>1850550</v>
      </c>
      <c r="F8" s="137">
        <v>1565850</v>
      </c>
    </row>
    <row r="9" spans="1:6" ht="15.75" x14ac:dyDescent="0.25">
      <c r="A9" s="138">
        <v>2</v>
      </c>
      <c r="B9" s="187">
        <v>2540948</v>
      </c>
      <c r="C9" s="129">
        <v>2391480</v>
      </c>
      <c r="D9" s="129">
        <v>2242013</v>
      </c>
      <c r="E9" s="129">
        <v>1943078</v>
      </c>
      <c r="F9" s="131">
        <v>1644143</v>
      </c>
    </row>
    <row r="10" spans="1:6" ht="15.75" x14ac:dyDescent="0.25">
      <c r="A10" s="138">
        <v>3</v>
      </c>
      <c r="B10" s="187">
        <v>2667995</v>
      </c>
      <c r="C10" s="129">
        <v>2511054</v>
      </c>
      <c r="D10" s="129">
        <v>2354113</v>
      </c>
      <c r="E10" s="129">
        <v>2040231</v>
      </c>
      <c r="F10" s="131">
        <v>1726350</v>
      </c>
    </row>
    <row r="11" spans="1:6" ht="15.75" x14ac:dyDescent="0.25">
      <c r="A11" s="138">
        <v>4</v>
      </c>
      <c r="B11" s="187">
        <v>2801395</v>
      </c>
      <c r="C11" s="129">
        <v>2636607</v>
      </c>
      <c r="D11" s="129">
        <v>2471819</v>
      </c>
      <c r="E11" s="129">
        <v>2142243</v>
      </c>
      <c r="F11" s="131">
        <v>1812667</v>
      </c>
    </row>
    <row r="12" spans="1:6" ht="15.75" x14ac:dyDescent="0.25">
      <c r="A12" s="138">
        <v>5</v>
      </c>
      <c r="B12" s="187">
        <v>2941464</v>
      </c>
      <c r="C12" s="129">
        <v>2768437</v>
      </c>
      <c r="D12" s="129">
        <v>2595410</v>
      </c>
      <c r="E12" s="129">
        <v>2249355</v>
      </c>
      <c r="F12" s="131">
        <v>1903300</v>
      </c>
    </row>
    <row r="13" spans="1:6" ht="15" x14ac:dyDescent="0.2">
      <c r="A13" s="139">
        <v>6</v>
      </c>
      <c r="B13" s="188">
        <v>3088538</v>
      </c>
      <c r="C13" s="130">
        <v>2906859</v>
      </c>
      <c r="D13" s="130">
        <v>2725180</v>
      </c>
      <c r="E13" s="130">
        <v>2361823</v>
      </c>
      <c r="F13" s="132">
        <v>1998465</v>
      </c>
    </row>
    <row r="14" spans="1:6" ht="15" x14ac:dyDescent="0.2">
      <c r="A14" s="139">
        <v>7</v>
      </c>
      <c r="B14" s="188">
        <v>3242964</v>
      </c>
      <c r="C14" s="130">
        <v>3052202</v>
      </c>
      <c r="D14" s="130">
        <v>2861439</v>
      </c>
      <c r="E14" s="130">
        <v>2479914</v>
      </c>
      <c r="F14" s="132">
        <v>2098389</v>
      </c>
    </row>
    <row r="15" spans="1:6" ht="15" x14ac:dyDescent="0.2">
      <c r="A15" s="139">
        <v>8</v>
      </c>
      <c r="B15" s="188">
        <v>3405113</v>
      </c>
      <c r="C15" s="130">
        <v>3204812</v>
      </c>
      <c r="D15" s="130">
        <v>3004511</v>
      </c>
      <c r="E15" s="130">
        <v>2603910</v>
      </c>
      <c r="F15" s="132">
        <v>2203308</v>
      </c>
    </row>
    <row r="16" spans="1:6" ht="15" x14ac:dyDescent="0.2">
      <c r="A16" s="139">
        <v>9</v>
      </c>
      <c r="B16" s="188">
        <v>3575368</v>
      </c>
      <c r="C16" s="130">
        <v>3365053</v>
      </c>
      <c r="D16" s="130">
        <v>3154737</v>
      </c>
      <c r="E16" s="130">
        <v>2734105</v>
      </c>
      <c r="F16" s="132">
        <v>2313474</v>
      </c>
    </row>
    <row r="17" spans="1:6" ht="15" x14ac:dyDescent="0.2">
      <c r="A17" s="139">
        <v>10</v>
      </c>
      <c r="B17" s="188">
        <v>3754137</v>
      </c>
      <c r="C17" s="130">
        <v>3533305</v>
      </c>
      <c r="D17" s="130">
        <v>3312474</v>
      </c>
      <c r="E17" s="130">
        <v>2870810</v>
      </c>
      <c r="F17" s="132">
        <v>2429147</v>
      </c>
    </row>
    <row r="18" spans="1:6" ht="15" x14ac:dyDescent="0.2">
      <c r="A18" s="139">
        <v>11</v>
      </c>
      <c r="B18" s="188">
        <v>3941844</v>
      </c>
      <c r="C18" s="130">
        <v>3709970</v>
      </c>
      <c r="D18" s="130">
        <v>3478097</v>
      </c>
      <c r="E18" s="130">
        <v>3104351</v>
      </c>
      <c r="F18" s="132">
        <v>2550605</v>
      </c>
    </row>
    <row r="19" spans="1:6" ht="15" x14ac:dyDescent="0.2">
      <c r="A19" s="139">
        <v>12</v>
      </c>
      <c r="B19" s="188">
        <v>4138936</v>
      </c>
      <c r="C19" s="130">
        <v>3895469</v>
      </c>
      <c r="D19" s="130">
        <v>3652002</v>
      </c>
      <c r="E19" s="130">
        <v>3165068</v>
      </c>
      <c r="F19" s="132">
        <v>2678135</v>
      </c>
    </row>
    <row r="20" spans="1:6" ht="15" x14ac:dyDescent="0.2">
      <c r="A20" s="139">
        <v>13</v>
      </c>
      <c r="B20" s="188">
        <v>4345883</v>
      </c>
      <c r="C20" s="130">
        <v>4090242</v>
      </c>
      <c r="D20" s="130">
        <v>3834602</v>
      </c>
      <c r="E20" s="130">
        <v>3323322</v>
      </c>
      <c r="F20" s="132">
        <v>2812042</v>
      </c>
    </row>
    <row r="21" spans="1:6" ht="15" x14ac:dyDescent="0.2">
      <c r="A21" s="139">
        <v>14</v>
      </c>
      <c r="B21" s="188">
        <v>4563177</v>
      </c>
      <c r="C21" s="130">
        <v>4294754</v>
      </c>
      <c r="D21" s="130">
        <v>4026332</v>
      </c>
      <c r="E21" s="130">
        <v>3489488</v>
      </c>
      <c r="F21" s="132">
        <v>2952644</v>
      </c>
    </row>
    <row r="22" spans="1:6" ht="15" x14ac:dyDescent="0.2">
      <c r="A22" s="139">
        <v>15</v>
      </c>
      <c r="B22" s="188">
        <v>4791335</v>
      </c>
      <c r="C22" s="130">
        <v>4509492</v>
      </c>
      <c r="D22" s="130">
        <v>4227649</v>
      </c>
      <c r="E22" s="130">
        <v>3663962</v>
      </c>
      <c r="F22" s="132">
        <v>3100276</v>
      </c>
    </row>
    <row r="23" spans="1:6" ht="15.75" thickBot="1" x14ac:dyDescent="0.25">
      <c r="A23" s="140">
        <v>16</v>
      </c>
      <c r="B23" s="189">
        <v>5030902</v>
      </c>
      <c r="C23" s="133">
        <v>4734967</v>
      </c>
      <c r="D23" s="133">
        <v>4439031</v>
      </c>
      <c r="E23" s="133">
        <v>3847161</v>
      </c>
      <c r="F23" s="134">
        <v>3255290</v>
      </c>
    </row>
    <row r="24" spans="1:6" ht="14.25" x14ac:dyDescent="0.2">
      <c r="A24" s="431" t="s">
        <v>111</v>
      </c>
      <c r="B24" s="124">
        <v>6378254</v>
      </c>
      <c r="C24" s="124"/>
      <c r="D24" s="124"/>
      <c r="E24" s="124"/>
      <c r="F24" s="124"/>
    </row>
    <row r="25" spans="1:6" ht="14.25" x14ac:dyDescent="0.2">
      <c r="A25" s="123"/>
      <c r="B25" s="124"/>
      <c r="C25" s="124"/>
      <c r="D25" s="124"/>
      <c r="E25" s="124"/>
      <c r="F25" s="124"/>
    </row>
    <row r="26" spans="1:6" ht="14.25" x14ac:dyDescent="0.2">
      <c r="A26" s="123"/>
      <c r="B26" s="124"/>
      <c r="C26" s="125"/>
      <c r="D26" s="124"/>
      <c r="E26" s="125"/>
      <c r="F26" s="124"/>
    </row>
    <row r="27" spans="1:6" ht="14.25" x14ac:dyDescent="0.2">
      <c r="A27" s="123"/>
      <c r="B27" s="124"/>
      <c r="C27" s="125"/>
      <c r="D27" s="124"/>
      <c r="E27" s="125"/>
      <c r="F27" s="124"/>
    </row>
    <row r="28" spans="1:6" ht="14.25" x14ac:dyDescent="0.2">
      <c r="A28" s="123"/>
      <c r="B28" s="124"/>
      <c r="C28" s="125"/>
      <c r="D28" s="124"/>
      <c r="E28" s="125"/>
      <c r="F28" s="124"/>
    </row>
    <row r="29" spans="1:6" ht="14.25" x14ac:dyDescent="0.2">
      <c r="A29" s="123"/>
      <c r="B29" s="124"/>
      <c r="C29" s="125"/>
      <c r="D29" s="124"/>
      <c r="E29" s="125"/>
      <c r="F29" s="124"/>
    </row>
    <row r="30" spans="1:6" ht="14.25" x14ac:dyDescent="0.2">
      <c r="A30" s="123"/>
      <c r="B30" s="124"/>
      <c r="C30" s="125"/>
      <c r="D30" s="124"/>
      <c r="E30" s="125"/>
      <c r="F30" s="124"/>
    </row>
    <row r="31" spans="1:6" ht="14.25" x14ac:dyDescent="0.2">
      <c r="A31" s="123"/>
      <c r="B31" s="124"/>
      <c r="C31" s="125"/>
      <c r="D31" s="124"/>
      <c r="E31" s="125"/>
      <c r="F31" s="124"/>
    </row>
    <row r="32" spans="1:6" ht="14.25" x14ac:dyDescent="0.2">
      <c r="A32" s="123"/>
      <c r="B32" s="124"/>
      <c r="C32" s="125"/>
      <c r="D32" s="125"/>
      <c r="E32" s="125"/>
      <c r="F32" s="124"/>
    </row>
    <row r="33" spans="1:6" ht="14.25" x14ac:dyDescent="0.2">
      <c r="A33" s="123"/>
      <c r="B33" s="124"/>
      <c r="C33" s="125"/>
      <c r="D33" s="125"/>
      <c r="E33" s="125"/>
      <c r="F33" s="124"/>
    </row>
    <row r="34" spans="1:6" ht="14.25" x14ac:dyDescent="0.2">
      <c r="A34" s="123"/>
      <c r="B34" s="124"/>
      <c r="C34" s="125"/>
      <c r="D34" s="125"/>
      <c r="E34" s="125"/>
      <c r="F34" s="125"/>
    </row>
    <row r="35" spans="1:6" ht="14.25" x14ac:dyDescent="0.2">
      <c r="A35" s="432"/>
      <c r="B35" s="124"/>
      <c r="C35" s="125"/>
      <c r="D35" s="125"/>
      <c r="E35" s="125"/>
      <c r="F35" s="125"/>
    </row>
  </sheetData>
  <mergeCells count="1">
    <mergeCell ref="C3:D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6" tint="0.39997558519241921"/>
  </sheetPr>
  <dimension ref="A1:EN240"/>
  <sheetViews>
    <sheetView tabSelected="1" topLeftCell="BH1" zoomScaleNormal="100" workbookViewId="0">
      <pane ySplit="12" topLeftCell="A16" activePane="bottomLeft" state="frozen"/>
      <selection pane="bottomLeft" activeCell="BO26" sqref="BO26"/>
    </sheetView>
  </sheetViews>
  <sheetFormatPr baseColWidth="10" defaultColWidth="11.5703125" defaultRowHeight="12.75" outlineLevelCol="3" x14ac:dyDescent="0.2"/>
  <cols>
    <col min="1" max="1" width="22.7109375" style="41" customWidth="1"/>
    <col min="2" max="2" width="16.7109375" style="41" customWidth="1"/>
    <col min="3" max="3" width="39.5703125" customWidth="1"/>
    <col min="4" max="4" width="11.42578125" style="94" customWidth="1" outlineLevel="3"/>
    <col min="5" max="5" width="11.42578125" customWidth="1"/>
    <col min="6" max="6" width="12.28515625" style="67" bestFit="1" customWidth="1"/>
    <col min="7" max="7" width="20" style="64" customWidth="1"/>
    <col min="8" max="8" width="16.28515625" style="64" customWidth="1"/>
    <col min="9" max="9" width="20" customWidth="1"/>
    <col min="10" max="10" width="27.85546875" customWidth="1"/>
    <col min="11" max="12" width="11.42578125" customWidth="1"/>
    <col min="13" max="13" width="16.85546875" customWidth="1"/>
    <col min="14" max="14" width="16.28515625" customWidth="1"/>
    <col min="15" max="15" width="11.42578125" customWidth="1"/>
    <col min="16" max="16" width="29.28515625" customWidth="1"/>
    <col min="17" max="17" width="38.7109375" customWidth="1"/>
    <col min="18" max="18" width="11.42578125" style="30" customWidth="1"/>
    <col min="19" max="19" width="11.42578125" style="94" customWidth="1"/>
    <col min="20" max="20" width="14.140625" customWidth="1"/>
    <col min="21" max="21" width="19.7109375" style="70" customWidth="1"/>
    <col min="22" max="22" width="17.140625" style="70" customWidth="1"/>
    <col min="23" max="23" width="12.7109375" customWidth="1"/>
    <col min="24" max="24" width="33.42578125" customWidth="1"/>
    <col min="25" max="25" width="16.5703125" style="30" customWidth="1"/>
    <col min="26" max="26" width="13.28515625" style="94" customWidth="1"/>
    <col min="27" max="27" width="12.85546875" style="64" customWidth="1"/>
    <col min="28" max="28" width="17.85546875" customWidth="1"/>
    <col min="29" max="29" width="14.85546875" style="67" customWidth="1"/>
    <col min="30" max="30" width="12.7109375" customWidth="1"/>
    <col min="31" max="31" width="37.5703125" customWidth="1"/>
    <col min="32" max="32" width="11.42578125" style="30" customWidth="1"/>
    <col min="33" max="33" width="11.42578125" style="94" customWidth="1"/>
    <col min="34" max="34" width="11.42578125" customWidth="1"/>
    <col min="35" max="35" width="19.42578125" style="64" customWidth="1"/>
    <col min="36" max="36" width="20.28515625" style="67" customWidth="1"/>
    <col min="37" max="37" width="11.42578125" customWidth="1"/>
    <col min="38" max="38" width="22.7109375" customWidth="1"/>
    <col min="39" max="39" width="11.42578125" customWidth="1"/>
    <col min="40" max="40" width="11.42578125" style="94" customWidth="1"/>
    <col min="41" max="41" width="11.42578125" customWidth="1"/>
    <col min="42" max="42" width="22.28515625" style="64" customWidth="1"/>
    <col min="43" max="43" width="14" style="67" customWidth="1"/>
    <col min="44" max="44" width="19.7109375" customWidth="1"/>
    <col min="45" max="45" width="15" customWidth="1"/>
    <col min="46" max="46" width="11.42578125" customWidth="1"/>
    <col min="47" max="47" width="22.7109375" customWidth="1"/>
    <col min="48" max="48" width="15.7109375" customWidth="1"/>
    <col min="49" max="49" width="19.7109375" customWidth="1"/>
    <col min="50" max="51" width="15.140625" customWidth="1"/>
    <col min="52" max="53" width="23.42578125" customWidth="1"/>
    <col min="54" max="57" width="19.5703125" customWidth="1"/>
    <col min="58" max="59" width="17.5703125" customWidth="1"/>
    <col min="60" max="61" width="21.85546875" customWidth="1"/>
    <col min="62" max="62" width="18.7109375" customWidth="1"/>
    <col min="63" max="63" width="11.42578125" customWidth="1"/>
    <col min="64" max="64" width="20.5703125" customWidth="1"/>
    <col min="65" max="67" width="22.7109375" customWidth="1"/>
    <col min="68" max="71" width="29.42578125" style="64" customWidth="1"/>
    <col min="72" max="72" width="19.28515625" style="64" customWidth="1"/>
    <col min="73" max="73" width="17.42578125" style="64" customWidth="1"/>
    <col min="74" max="75" width="22.28515625" style="64" customWidth="1"/>
    <col min="76" max="76" width="17.28515625" style="64" customWidth="1"/>
    <col min="77" max="77" width="15.140625" style="64" customWidth="1"/>
    <col min="78" max="78" width="14.85546875" style="64" customWidth="1"/>
    <col min="79" max="80" width="18.5703125" customWidth="1"/>
    <col min="81" max="82" width="22.42578125" customWidth="1"/>
    <col min="83" max="83" width="18.5703125" customWidth="1"/>
    <col min="84" max="84" width="17" style="75" customWidth="1"/>
    <col min="85" max="16384" width="11.5703125" style="24"/>
  </cols>
  <sheetData>
    <row r="1" spans="1:144" x14ac:dyDescent="0.2">
      <c r="C1" s="69" t="s">
        <v>80</v>
      </c>
      <c r="CF1" s="64"/>
    </row>
    <row r="2" spans="1:144" x14ac:dyDescent="0.2">
      <c r="C2" s="650" t="s">
        <v>78</v>
      </c>
      <c r="D2" s="651"/>
      <c r="E2" s="651"/>
      <c r="F2" s="651"/>
      <c r="G2" s="651"/>
      <c r="CF2" s="64"/>
    </row>
    <row r="3" spans="1:144" x14ac:dyDescent="0.2">
      <c r="CF3" s="64"/>
    </row>
    <row r="4" spans="1:144" x14ac:dyDescent="0.2">
      <c r="A4" s="647" t="s">
        <v>98</v>
      </c>
      <c r="B4" s="647"/>
      <c r="C4" s="647"/>
      <c r="D4" s="647"/>
      <c r="E4" s="647"/>
      <c r="F4" s="647"/>
      <c r="G4" s="647"/>
      <c r="H4" s="647"/>
      <c r="I4" s="647"/>
      <c r="J4" s="652" t="s">
        <v>0</v>
      </c>
      <c r="K4" s="653"/>
      <c r="L4" s="653"/>
      <c r="M4" s="653"/>
      <c r="N4" s="653"/>
      <c r="O4" s="653"/>
      <c r="P4" s="653"/>
      <c r="Q4" s="654"/>
      <c r="R4" s="101"/>
      <c r="S4" s="102"/>
      <c r="T4" s="103"/>
      <c r="U4" s="642" t="s">
        <v>76</v>
      </c>
      <c r="V4" s="642"/>
      <c r="W4" s="642"/>
      <c r="X4" s="643" t="s">
        <v>101</v>
      </c>
      <c r="Y4" s="645" t="s">
        <v>102</v>
      </c>
      <c r="CF4" s="64"/>
    </row>
    <row r="5" spans="1:144" ht="15.75" x14ac:dyDescent="0.2">
      <c r="A5" s="647"/>
      <c r="B5" s="647"/>
      <c r="C5" s="647"/>
      <c r="D5" s="647"/>
      <c r="E5" s="647"/>
      <c r="F5" s="647"/>
      <c r="G5" s="647"/>
      <c r="H5" s="647"/>
      <c r="I5" s="647"/>
      <c r="J5" s="648" t="s">
        <v>2</v>
      </c>
      <c r="K5" s="649"/>
      <c r="L5" s="104" t="s">
        <v>99</v>
      </c>
      <c r="M5" s="657" t="s">
        <v>3</v>
      </c>
      <c r="N5" s="658"/>
      <c r="O5" s="659"/>
      <c r="P5" s="105"/>
      <c r="Q5" s="106"/>
      <c r="R5" s="101"/>
      <c r="S5" s="102"/>
      <c r="T5" s="103"/>
      <c r="U5" s="642"/>
      <c r="V5" s="642"/>
      <c r="W5" s="642"/>
      <c r="X5" s="644"/>
      <c r="Y5" s="646"/>
      <c r="AX5" s="436"/>
      <c r="AY5" s="436"/>
      <c r="CF5" s="64"/>
    </row>
    <row r="6" spans="1:144" ht="15.75" x14ac:dyDescent="0.2">
      <c r="A6" s="647"/>
      <c r="B6" s="647"/>
      <c r="C6" s="647"/>
      <c r="D6" s="647"/>
      <c r="E6" s="647"/>
      <c r="F6" s="647"/>
      <c r="G6" s="647"/>
      <c r="H6" s="647"/>
      <c r="I6" s="647"/>
      <c r="J6" s="655" t="s">
        <v>35</v>
      </c>
      <c r="K6" s="656"/>
      <c r="L6" s="104"/>
      <c r="M6" s="657" t="s">
        <v>4</v>
      </c>
      <c r="N6" s="658"/>
      <c r="O6" s="659"/>
      <c r="P6" s="105"/>
      <c r="Q6" s="107"/>
      <c r="R6" s="101"/>
      <c r="S6" s="102"/>
      <c r="T6" s="103"/>
      <c r="U6" s="642"/>
      <c r="V6" s="642"/>
      <c r="W6" s="642"/>
      <c r="X6" s="141" t="s">
        <v>77</v>
      </c>
      <c r="Y6" s="143">
        <v>45293</v>
      </c>
      <c r="AX6" s="433"/>
      <c r="AY6" s="433"/>
      <c r="BD6" s="150"/>
      <c r="BF6" s="150"/>
      <c r="CF6" s="64"/>
    </row>
    <row r="7" spans="1:144" x14ac:dyDescent="0.2">
      <c r="A7" s="40"/>
      <c r="B7" s="40"/>
      <c r="C7" s="1"/>
      <c r="D7" s="99"/>
      <c r="E7" s="1"/>
      <c r="F7" s="2"/>
      <c r="G7" s="63"/>
      <c r="H7" s="63"/>
      <c r="AQ7" s="73"/>
      <c r="AR7" s="24"/>
      <c r="AS7" s="24"/>
      <c r="AU7" s="24"/>
      <c r="AV7" s="24"/>
      <c r="AW7" s="24"/>
      <c r="AX7" s="24"/>
      <c r="AY7" s="24"/>
      <c r="AZ7" s="24"/>
      <c r="BA7" s="24"/>
      <c r="BB7" s="24"/>
      <c r="BC7" s="24"/>
      <c r="BD7" s="24"/>
      <c r="BE7" s="24"/>
      <c r="BF7" s="24"/>
      <c r="BG7" s="24"/>
      <c r="BH7" s="24"/>
      <c r="BI7" s="24"/>
      <c r="BJ7" s="24"/>
      <c r="BK7" s="24"/>
      <c r="BL7" s="24"/>
      <c r="BM7" s="24"/>
      <c r="BN7" s="24"/>
      <c r="BO7" s="24"/>
      <c r="BP7" s="74"/>
      <c r="BQ7" s="74"/>
      <c r="BR7" s="74"/>
      <c r="BS7" s="74"/>
      <c r="BT7" s="74"/>
      <c r="BU7" s="74"/>
      <c r="BV7" s="74"/>
      <c r="BW7" s="74"/>
      <c r="BX7" s="74"/>
      <c r="BY7" s="74"/>
      <c r="BZ7" s="74"/>
      <c r="CA7" s="24"/>
      <c r="CB7" s="24"/>
      <c r="CC7" s="24"/>
      <c r="CD7" s="24"/>
      <c r="CE7" s="24"/>
      <c r="CF7" s="74"/>
    </row>
    <row r="8" spans="1:144" s="122" customFormat="1" ht="20.45" customHeight="1" thickBot="1" x14ac:dyDescent="0.25">
      <c r="A8" s="175" t="s">
        <v>75</v>
      </c>
      <c r="B8" s="174"/>
      <c r="C8" s="174"/>
      <c r="D8" s="174"/>
      <c r="E8" s="174"/>
      <c r="F8" s="174"/>
      <c r="G8" s="174"/>
      <c r="H8" s="174"/>
      <c r="I8" s="174"/>
      <c r="J8" s="174"/>
      <c r="K8" s="174"/>
      <c r="L8" s="174"/>
      <c r="M8" s="174"/>
      <c r="N8" s="174"/>
      <c r="O8" s="174"/>
      <c r="P8" s="174"/>
      <c r="Q8" s="174"/>
      <c r="R8" s="174"/>
      <c r="S8" s="174"/>
      <c r="T8" s="174"/>
      <c r="U8" s="174"/>
      <c r="V8" s="174"/>
      <c r="W8" s="120"/>
      <c r="X8" s="174"/>
      <c r="Y8" s="174"/>
      <c r="Z8" s="174"/>
      <c r="AA8" s="174"/>
      <c r="AB8" s="174"/>
      <c r="AC8" s="174"/>
      <c r="AD8" s="120"/>
      <c r="AE8" s="174"/>
      <c r="AF8" s="174"/>
      <c r="AG8" s="174"/>
      <c r="AH8" s="174"/>
      <c r="AI8" s="174"/>
      <c r="AJ8" s="174"/>
      <c r="AK8" s="120"/>
      <c r="AL8" s="174"/>
      <c r="AM8" s="174"/>
      <c r="AN8" s="174"/>
      <c r="AO8" s="174"/>
      <c r="AP8" s="174"/>
      <c r="AQ8" s="174"/>
      <c r="AR8" s="174"/>
      <c r="AS8" s="174"/>
      <c r="AT8" s="120"/>
      <c r="AU8" s="174"/>
      <c r="AV8" s="174"/>
      <c r="AW8" s="174"/>
      <c r="AX8" s="174"/>
      <c r="AY8" s="174"/>
      <c r="AZ8" s="174"/>
      <c r="BA8" s="174"/>
      <c r="BB8" s="174"/>
      <c r="BC8" s="174"/>
      <c r="BD8" s="174"/>
      <c r="BE8" s="174"/>
      <c r="BF8" s="174"/>
      <c r="BG8" s="174"/>
      <c r="BH8" s="174"/>
      <c r="BI8" s="174"/>
      <c r="BJ8" s="174"/>
      <c r="BK8" s="174"/>
      <c r="BL8" s="174"/>
      <c r="BM8" s="174"/>
      <c r="BN8" s="174"/>
      <c r="BO8" s="174"/>
      <c r="BP8" s="174"/>
      <c r="BQ8" s="174"/>
      <c r="BR8" s="174"/>
      <c r="BS8" s="174"/>
      <c r="BT8" s="174"/>
      <c r="BU8" s="174"/>
      <c r="BV8" s="174"/>
      <c r="BW8" s="174"/>
      <c r="BX8" s="174"/>
      <c r="BY8" s="174"/>
      <c r="BZ8" s="174"/>
      <c r="CA8" s="174"/>
      <c r="CB8" s="174"/>
      <c r="CC8" s="174"/>
      <c r="CD8" s="174"/>
      <c r="CE8" s="174"/>
      <c r="CF8" s="307"/>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1"/>
      <c r="DU8" s="121"/>
      <c r="DV8" s="121"/>
      <c r="DW8" s="121"/>
      <c r="DX8" s="121"/>
      <c r="DY8" s="121"/>
      <c r="DZ8" s="121"/>
      <c r="EA8" s="121"/>
      <c r="EB8" s="121"/>
      <c r="EC8" s="121"/>
      <c r="ED8" s="121"/>
      <c r="EE8" s="121"/>
      <c r="EF8" s="121"/>
      <c r="EG8" s="121"/>
      <c r="EH8" s="121"/>
      <c r="EI8" s="121"/>
      <c r="EJ8" s="121"/>
      <c r="EK8" s="121"/>
      <c r="EL8" s="121"/>
      <c r="EM8" s="121"/>
      <c r="EN8" s="121"/>
    </row>
    <row r="9" spans="1:144" ht="15.6" customHeight="1" thickBot="1" x14ac:dyDescent="0.25">
      <c r="A9" s="617"/>
      <c r="B9" s="618"/>
      <c r="C9" s="618"/>
      <c r="D9" s="618"/>
      <c r="E9" s="618"/>
      <c r="F9" s="618"/>
      <c r="G9" s="618"/>
      <c r="H9" s="618"/>
      <c r="I9" s="618"/>
      <c r="J9" s="618"/>
      <c r="K9" s="618"/>
      <c r="L9" s="618"/>
      <c r="M9" s="618"/>
      <c r="N9" s="618"/>
      <c r="O9" s="618"/>
      <c r="P9" s="619"/>
      <c r="Q9" s="605" t="s">
        <v>5</v>
      </c>
      <c r="R9" s="606"/>
      <c r="S9" s="606"/>
      <c r="T9" s="606"/>
      <c r="U9" s="606"/>
      <c r="V9" s="607"/>
      <c r="W9" s="46"/>
      <c r="X9" s="605" t="s">
        <v>6</v>
      </c>
      <c r="Y9" s="606"/>
      <c r="Z9" s="606"/>
      <c r="AA9" s="606"/>
      <c r="AB9" s="606"/>
      <c r="AC9" s="607"/>
      <c r="AD9" s="46"/>
      <c r="AE9" s="605" t="s">
        <v>7</v>
      </c>
      <c r="AF9" s="606"/>
      <c r="AG9" s="606"/>
      <c r="AH9" s="606"/>
      <c r="AI9" s="606"/>
      <c r="AJ9" s="607"/>
      <c r="AK9" s="46"/>
      <c r="AL9" s="578" t="s">
        <v>8</v>
      </c>
      <c r="AM9" s="579"/>
      <c r="AN9" s="579"/>
      <c r="AO9" s="579"/>
      <c r="AP9" s="579"/>
      <c r="AQ9" s="580"/>
      <c r="AR9" s="682" t="s">
        <v>37</v>
      </c>
      <c r="AS9" s="683"/>
      <c r="AT9" s="46"/>
      <c r="AU9" s="617" t="s">
        <v>40</v>
      </c>
      <c r="AV9" s="618"/>
      <c r="AW9" s="618"/>
      <c r="AX9" s="618"/>
      <c r="AY9" s="618"/>
      <c r="AZ9" s="618"/>
      <c r="BA9" s="618"/>
      <c r="BB9" s="618"/>
      <c r="BC9" s="618"/>
      <c r="BD9" s="618"/>
      <c r="BE9" s="618"/>
      <c r="BF9" s="618"/>
      <c r="BG9" s="618"/>
      <c r="BH9" s="618"/>
      <c r="BI9" s="618"/>
      <c r="BJ9" s="618"/>
      <c r="BK9" s="618"/>
      <c r="BL9" s="618"/>
      <c r="BM9" s="618"/>
      <c r="BN9" s="618"/>
      <c r="BO9" s="619"/>
      <c r="BP9" s="504" t="s">
        <v>50</v>
      </c>
      <c r="BQ9" s="505"/>
      <c r="BR9" s="505"/>
      <c r="BS9" s="505"/>
      <c r="BT9" s="505"/>
      <c r="BU9" s="505"/>
      <c r="BV9" s="505"/>
      <c r="BW9" s="505"/>
      <c r="BX9" s="505"/>
      <c r="BY9" s="505"/>
      <c r="BZ9" s="505"/>
      <c r="CA9" s="505"/>
      <c r="CB9" s="505"/>
      <c r="CC9" s="505"/>
      <c r="CD9" s="505"/>
      <c r="CE9" s="504" t="s">
        <v>145</v>
      </c>
      <c r="CF9" s="506"/>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row>
    <row r="10" spans="1:144" ht="48" customHeight="1" x14ac:dyDescent="0.2">
      <c r="A10" s="623" t="s">
        <v>103</v>
      </c>
      <c r="B10" s="636" t="s">
        <v>58</v>
      </c>
      <c r="C10" s="625" t="s">
        <v>9</v>
      </c>
      <c r="D10" s="627" t="s">
        <v>10</v>
      </c>
      <c r="E10" s="629" t="s">
        <v>11</v>
      </c>
      <c r="F10" s="631" t="s">
        <v>19</v>
      </c>
      <c r="G10" s="640" t="s">
        <v>59</v>
      </c>
      <c r="H10" s="660" t="s">
        <v>56</v>
      </c>
      <c r="I10" s="633" t="s">
        <v>14</v>
      </c>
      <c r="J10" s="634"/>
      <c r="K10" s="634"/>
      <c r="L10" s="635"/>
      <c r="M10" s="691" t="s">
        <v>15</v>
      </c>
      <c r="N10" s="692"/>
      <c r="O10" s="693"/>
      <c r="P10" s="689" t="s">
        <v>16</v>
      </c>
      <c r="Q10" s="672" t="s">
        <v>9</v>
      </c>
      <c r="R10" s="670" t="s">
        <v>10</v>
      </c>
      <c r="S10" s="638" t="s">
        <v>11</v>
      </c>
      <c r="T10" s="674" t="s">
        <v>17</v>
      </c>
      <c r="U10" s="668" t="s">
        <v>12</v>
      </c>
      <c r="V10" s="676" t="s">
        <v>13</v>
      </c>
      <c r="W10" s="45"/>
      <c r="X10" s="672" t="s">
        <v>9</v>
      </c>
      <c r="Y10" s="670" t="s">
        <v>10</v>
      </c>
      <c r="Z10" s="638" t="s">
        <v>11</v>
      </c>
      <c r="AA10" s="662" t="s">
        <v>18</v>
      </c>
      <c r="AB10" s="664" t="s">
        <v>12</v>
      </c>
      <c r="AC10" s="666" t="s">
        <v>13</v>
      </c>
      <c r="AD10" s="45"/>
      <c r="AE10" s="672" t="s">
        <v>9</v>
      </c>
      <c r="AF10" s="670" t="s">
        <v>10</v>
      </c>
      <c r="AG10" s="638" t="s">
        <v>11</v>
      </c>
      <c r="AH10" s="674" t="s">
        <v>19</v>
      </c>
      <c r="AI10" s="668" t="s">
        <v>12</v>
      </c>
      <c r="AJ10" s="666" t="s">
        <v>13</v>
      </c>
      <c r="AK10" s="45"/>
      <c r="AL10" s="672" t="s">
        <v>9</v>
      </c>
      <c r="AM10" s="700" t="s">
        <v>10</v>
      </c>
      <c r="AN10" s="638" t="s">
        <v>11</v>
      </c>
      <c r="AO10" s="674" t="s">
        <v>19</v>
      </c>
      <c r="AP10" s="678" t="s">
        <v>12</v>
      </c>
      <c r="AQ10" s="680" t="s">
        <v>13</v>
      </c>
      <c r="AR10" s="695" t="s">
        <v>109</v>
      </c>
      <c r="AS10" s="698" t="s">
        <v>38</v>
      </c>
      <c r="AT10" s="45"/>
      <c r="AU10" s="623" t="s">
        <v>41</v>
      </c>
      <c r="AV10" s="636" t="s">
        <v>149</v>
      </c>
      <c r="AW10" s="684" t="s">
        <v>148</v>
      </c>
      <c r="AX10" s="684" t="s">
        <v>114</v>
      </c>
      <c r="AY10" s="686" t="s">
        <v>129</v>
      </c>
      <c r="AZ10" s="684" t="s">
        <v>115</v>
      </c>
      <c r="BA10" s="686" t="s">
        <v>130</v>
      </c>
      <c r="BB10" s="684" t="s">
        <v>116</v>
      </c>
      <c r="BC10" s="686" t="s">
        <v>131</v>
      </c>
      <c r="BD10" s="684" t="s">
        <v>118</v>
      </c>
      <c r="BE10" s="686" t="s">
        <v>132</v>
      </c>
      <c r="BF10" s="684" t="s">
        <v>117</v>
      </c>
      <c r="BG10" s="686" t="s">
        <v>133</v>
      </c>
      <c r="BH10" s="684" t="s">
        <v>119</v>
      </c>
      <c r="BI10" s="686" t="s">
        <v>134</v>
      </c>
      <c r="BJ10" s="684" t="s">
        <v>44</v>
      </c>
      <c r="BK10" s="684" t="s">
        <v>45</v>
      </c>
      <c r="BL10" s="260" t="s">
        <v>47</v>
      </c>
      <c r="BM10" s="467" t="s">
        <v>49</v>
      </c>
      <c r="BN10" s="510" t="s">
        <v>152</v>
      </c>
      <c r="BO10" s="561" t="s">
        <v>123</v>
      </c>
      <c r="BP10" s="548" t="s">
        <v>122</v>
      </c>
      <c r="BQ10" s="529" t="s">
        <v>121</v>
      </c>
      <c r="BR10" s="510" t="s">
        <v>135</v>
      </c>
      <c r="BS10" s="550" t="s">
        <v>127</v>
      </c>
      <c r="BT10" s="548" t="s">
        <v>52</v>
      </c>
      <c r="BU10" s="529" t="s">
        <v>53</v>
      </c>
      <c r="BV10" s="529" t="s">
        <v>94</v>
      </c>
      <c r="BW10" s="527" t="s">
        <v>126</v>
      </c>
      <c r="BX10" s="531" t="s">
        <v>60</v>
      </c>
      <c r="BY10" s="529" t="s">
        <v>54</v>
      </c>
      <c r="BZ10" s="529" t="s">
        <v>55</v>
      </c>
      <c r="CA10" s="533" t="s">
        <v>120</v>
      </c>
      <c r="CB10" s="519" t="s">
        <v>128</v>
      </c>
      <c r="CC10" s="536" t="s">
        <v>154</v>
      </c>
      <c r="CD10" s="512" t="s">
        <v>155</v>
      </c>
      <c r="CE10" s="521" t="s">
        <v>146</v>
      </c>
      <c r="CF10" s="525" t="s">
        <v>124</v>
      </c>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row>
    <row r="11" spans="1:144" ht="36" customHeight="1" thickBot="1" x14ac:dyDescent="0.25">
      <c r="A11" s="624"/>
      <c r="B11" s="637"/>
      <c r="C11" s="626"/>
      <c r="D11" s="628"/>
      <c r="E11" s="630"/>
      <c r="F11" s="632"/>
      <c r="G11" s="641"/>
      <c r="H11" s="661"/>
      <c r="I11" s="166" t="s">
        <v>20</v>
      </c>
      <c r="J11" s="167" t="s">
        <v>21</v>
      </c>
      <c r="K11" s="167" t="s">
        <v>22</v>
      </c>
      <c r="L11" s="176" t="s">
        <v>23</v>
      </c>
      <c r="M11" s="177" t="s">
        <v>24</v>
      </c>
      <c r="N11" s="167" t="s">
        <v>25</v>
      </c>
      <c r="O11" s="176" t="s">
        <v>26</v>
      </c>
      <c r="P11" s="690"/>
      <c r="Q11" s="673"/>
      <c r="R11" s="671"/>
      <c r="S11" s="639"/>
      <c r="T11" s="675"/>
      <c r="U11" s="669"/>
      <c r="V11" s="677"/>
      <c r="W11" s="45"/>
      <c r="X11" s="673"/>
      <c r="Y11" s="671"/>
      <c r="Z11" s="639"/>
      <c r="AA11" s="663"/>
      <c r="AB11" s="665"/>
      <c r="AC11" s="667"/>
      <c r="AD11" s="45"/>
      <c r="AE11" s="673"/>
      <c r="AF11" s="671"/>
      <c r="AG11" s="639"/>
      <c r="AH11" s="675"/>
      <c r="AI11" s="669"/>
      <c r="AJ11" s="667"/>
      <c r="AK11" s="45"/>
      <c r="AL11" s="673"/>
      <c r="AM11" s="701"/>
      <c r="AN11" s="639"/>
      <c r="AO11" s="675"/>
      <c r="AP11" s="679"/>
      <c r="AQ11" s="681"/>
      <c r="AR11" s="696"/>
      <c r="AS11" s="699"/>
      <c r="AT11" s="45"/>
      <c r="AU11" s="697"/>
      <c r="AV11" s="694"/>
      <c r="AW11" s="685"/>
      <c r="AX11" s="685"/>
      <c r="AY11" s="687"/>
      <c r="AZ11" s="685"/>
      <c r="BA11" s="687"/>
      <c r="BB11" s="685"/>
      <c r="BC11" s="687"/>
      <c r="BD11" s="685"/>
      <c r="BE11" s="687"/>
      <c r="BF11" s="685"/>
      <c r="BG11" s="687"/>
      <c r="BH11" s="685"/>
      <c r="BI11" s="687"/>
      <c r="BJ11" s="685"/>
      <c r="BK11" s="685"/>
      <c r="BL11" s="460"/>
      <c r="BM11" s="468"/>
      <c r="BN11" s="511"/>
      <c r="BO11" s="562"/>
      <c r="BP11" s="553"/>
      <c r="BQ11" s="552"/>
      <c r="BR11" s="511"/>
      <c r="BS11" s="551"/>
      <c r="BT11" s="549"/>
      <c r="BU11" s="530"/>
      <c r="BV11" s="530"/>
      <c r="BW11" s="528"/>
      <c r="BX11" s="532"/>
      <c r="BY11" s="530"/>
      <c r="BZ11" s="530"/>
      <c r="CA11" s="534"/>
      <c r="CB11" s="520"/>
      <c r="CC11" s="537"/>
      <c r="CD11" s="513"/>
      <c r="CE11" s="522"/>
      <c r="CF11" s="526"/>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row>
    <row r="12" spans="1:144" s="211" customFormat="1" ht="13.5" thickBot="1" x14ac:dyDescent="0.25">
      <c r="A12" s="572"/>
      <c r="B12" s="573"/>
      <c r="C12" s="573"/>
      <c r="D12" s="573"/>
      <c r="E12" s="573"/>
      <c r="F12" s="573"/>
      <c r="G12" s="573"/>
      <c r="H12" s="574"/>
      <c r="I12" s="599"/>
      <c r="J12" s="600"/>
      <c r="K12" s="600"/>
      <c r="L12" s="601"/>
      <c r="M12" s="599"/>
      <c r="N12" s="600"/>
      <c r="O12" s="601"/>
      <c r="P12" s="209"/>
      <c r="Q12" s="572"/>
      <c r="R12" s="573"/>
      <c r="S12" s="573"/>
      <c r="T12" s="573"/>
      <c r="U12" s="573"/>
      <c r="V12" s="574"/>
      <c r="W12" s="210"/>
      <c r="X12" s="572"/>
      <c r="Y12" s="573"/>
      <c r="Z12" s="573"/>
      <c r="AA12" s="573"/>
      <c r="AB12" s="573"/>
      <c r="AC12" s="574"/>
      <c r="AD12" s="210"/>
      <c r="AE12" s="572"/>
      <c r="AF12" s="573"/>
      <c r="AG12" s="573"/>
      <c r="AH12" s="573"/>
      <c r="AI12" s="573"/>
      <c r="AJ12" s="574"/>
      <c r="AK12" s="210"/>
      <c r="AL12" s="572"/>
      <c r="AM12" s="573"/>
      <c r="AN12" s="573"/>
      <c r="AO12" s="573"/>
      <c r="AP12" s="573"/>
      <c r="AQ12" s="574"/>
      <c r="AR12" s="538"/>
      <c r="AS12" s="539"/>
      <c r="AT12" s="210"/>
      <c r="AU12" s="542"/>
      <c r="AV12" s="543"/>
      <c r="AW12" s="543"/>
      <c r="AX12" s="543"/>
      <c r="AY12" s="543"/>
      <c r="AZ12" s="543"/>
      <c r="BA12" s="543"/>
      <c r="BB12" s="543"/>
      <c r="BC12" s="543"/>
      <c r="BD12" s="543"/>
      <c r="BE12" s="543"/>
      <c r="BF12" s="543"/>
      <c r="BG12" s="543"/>
      <c r="BH12" s="543"/>
      <c r="BI12" s="543"/>
      <c r="BJ12" s="543"/>
      <c r="BK12" s="543"/>
      <c r="BL12" s="461" t="s">
        <v>46</v>
      </c>
      <c r="BM12" s="543"/>
      <c r="BN12" s="543"/>
      <c r="BO12" s="560"/>
      <c r="BP12" s="507"/>
      <c r="BQ12" s="507"/>
      <c r="BR12" s="507"/>
      <c r="BS12" s="507"/>
      <c r="BT12" s="514"/>
      <c r="BU12" s="535"/>
      <c r="BV12" s="535"/>
      <c r="BW12" s="515"/>
      <c r="BX12" s="514"/>
      <c r="BY12" s="535"/>
      <c r="BZ12" s="535"/>
      <c r="CA12" s="535"/>
      <c r="CB12" s="515"/>
      <c r="CC12" s="514"/>
      <c r="CD12" s="515"/>
      <c r="CE12" s="523"/>
      <c r="CF12" s="524"/>
      <c r="CG12" s="150"/>
      <c r="CH12" s="150"/>
      <c r="CI12" s="150"/>
      <c r="CJ12" s="150"/>
      <c r="CK12" s="150"/>
      <c r="CL12" s="150"/>
      <c r="CM12" s="150"/>
      <c r="CN12" s="150"/>
      <c r="CO12" s="150"/>
      <c r="CP12" s="150"/>
      <c r="CQ12" s="150"/>
      <c r="CR12" s="150"/>
      <c r="CS12" s="150"/>
      <c r="CT12" s="150"/>
      <c r="CU12" s="150"/>
      <c r="CV12" s="150"/>
      <c r="CW12" s="150"/>
      <c r="CX12" s="150"/>
      <c r="CY12" s="150"/>
      <c r="CZ12" s="150"/>
      <c r="DA12" s="150"/>
      <c r="DB12" s="150"/>
      <c r="DC12" s="150"/>
      <c r="DD12" s="150"/>
      <c r="DE12" s="150"/>
      <c r="DF12" s="150"/>
      <c r="DG12" s="150"/>
      <c r="DH12" s="150"/>
      <c r="DI12" s="150"/>
      <c r="DJ12" s="150"/>
      <c r="DK12" s="150"/>
      <c r="DL12" s="150"/>
      <c r="DM12" s="150"/>
      <c r="DN12" s="150"/>
      <c r="DO12" s="150"/>
      <c r="DP12" s="150"/>
      <c r="DQ12" s="150"/>
      <c r="DR12" s="150"/>
      <c r="DS12" s="150"/>
      <c r="DT12" s="150"/>
      <c r="DU12" s="150"/>
      <c r="DV12" s="150"/>
      <c r="DW12" s="150"/>
      <c r="DX12" s="150"/>
      <c r="DY12" s="150"/>
      <c r="DZ12" s="150"/>
      <c r="EA12" s="150"/>
      <c r="EB12" s="150"/>
      <c r="EC12" s="150"/>
      <c r="ED12" s="150"/>
      <c r="EE12" s="150"/>
      <c r="EF12" s="150"/>
      <c r="EG12" s="150"/>
      <c r="EH12" s="150"/>
      <c r="EI12" s="150"/>
      <c r="EJ12" s="150"/>
      <c r="EK12" s="150"/>
      <c r="EL12" s="150"/>
      <c r="EM12" s="150"/>
      <c r="EN12" s="150"/>
    </row>
    <row r="13" spans="1:144" s="211" customFormat="1" ht="13.5" thickBot="1" x14ac:dyDescent="0.25">
      <c r="A13" s="156">
        <f>(SUM(A14:A14))</f>
        <v>1</v>
      </c>
      <c r="B13" s="127">
        <f>(SUM(B14:B14))</f>
        <v>1</v>
      </c>
      <c r="C13" s="605" t="s">
        <v>27</v>
      </c>
      <c r="D13" s="606"/>
      <c r="E13" s="607"/>
      <c r="F13" s="153">
        <f>(SUM(F14:F14))</f>
        <v>1</v>
      </c>
      <c r="G13" s="281">
        <f>SUM(G14:G14)</f>
        <v>6378254</v>
      </c>
      <c r="H13" s="282">
        <f t="shared" ref="H13:P13" si="0">(SUM(H14:H14))</f>
        <v>6378254</v>
      </c>
      <c r="I13" s="162">
        <f t="shared" si="0"/>
        <v>0</v>
      </c>
      <c r="J13" s="38">
        <f t="shared" si="0"/>
        <v>0</v>
      </c>
      <c r="K13" s="38">
        <f t="shared" si="0"/>
        <v>0</v>
      </c>
      <c r="L13" s="163">
        <f t="shared" si="0"/>
        <v>0</v>
      </c>
      <c r="M13" s="162">
        <f t="shared" si="0"/>
        <v>0</v>
      </c>
      <c r="N13" s="38">
        <f t="shared" si="0"/>
        <v>0</v>
      </c>
      <c r="O13" s="163">
        <f t="shared" si="0"/>
        <v>0</v>
      </c>
      <c r="P13" s="178">
        <f t="shared" si="0"/>
        <v>0</v>
      </c>
      <c r="Q13" s="602" t="s">
        <v>27</v>
      </c>
      <c r="R13" s="603"/>
      <c r="S13" s="604"/>
      <c r="T13" s="128">
        <f>SUM(T14:T14)</f>
        <v>0</v>
      </c>
      <c r="U13" s="281">
        <f>SUM(U14:U14)</f>
        <v>0</v>
      </c>
      <c r="V13" s="287">
        <f>(SUM(V14:V14))</f>
        <v>0</v>
      </c>
      <c r="W13" s="212"/>
      <c r="X13" s="605" t="s">
        <v>27</v>
      </c>
      <c r="Y13" s="606"/>
      <c r="Z13" s="607"/>
      <c r="AA13" s="324">
        <f>(SUM(AA14:AA14))</f>
        <v>0</v>
      </c>
      <c r="AB13" s="281">
        <f>SUM(AB14:AB14)</f>
        <v>0</v>
      </c>
      <c r="AC13" s="287">
        <f>(SUM(AC14:AC14))</f>
        <v>0</v>
      </c>
      <c r="AD13" s="212"/>
      <c r="AE13" s="605" t="s">
        <v>27</v>
      </c>
      <c r="AF13" s="606"/>
      <c r="AG13" s="607"/>
      <c r="AH13" s="205">
        <f>SUM(AH14:AH14)</f>
        <v>0</v>
      </c>
      <c r="AI13" s="281">
        <f>SUM(AI14:AI14)</f>
        <v>0</v>
      </c>
      <c r="AJ13" s="287">
        <f>(SUM(AJ14:AJ14))</f>
        <v>0</v>
      </c>
      <c r="AK13" s="210"/>
      <c r="AL13" s="578" t="s">
        <v>27</v>
      </c>
      <c r="AM13" s="579"/>
      <c r="AN13" s="580"/>
      <c r="AO13" s="475" t="str">
        <f>AO14</f>
        <v>1</v>
      </c>
      <c r="AP13" s="323">
        <f>SUM(AP14:AP14)</f>
        <v>6378254</v>
      </c>
      <c r="AQ13" s="353">
        <f>(SUM(AQ14:AQ14))</f>
        <v>6378254</v>
      </c>
      <c r="AR13" s="283">
        <f>G13</f>
        <v>6378254</v>
      </c>
      <c r="AS13" s="287">
        <f>H13</f>
        <v>6378254</v>
      </c>
      <c r="AT13" s="210"/>
      <c r="AU13" s="283">
        <f t="shared" ref="AU13:CF13" si="1">(SUM(AU14:AU14))</f>
        <v>0</v>
      </c>
      <c r="AV13" s="281">
        <f t="shared" si="1"/>
        <v>0</v>
      </c>
      <c r="AW13" s="281">
        <f t="shared" si="1"/>
        <v>0</v>
      </c>
      <c r="AX13" s="281">
        <f t="shared" si="1"/>
        <v>2232388.9</v>
      </c>
      <c r="AY13" s="281">
        <f t="shared" si="1"/>
        <v>186032.40833333333</v>
      </c>
      <c r="AZ13" s="281">
        <f t="shared" si="1"/>
        <v>3282143.2041666666</v>
      </c>
      <c r="BA13" s="281">
        <f t="shared" si="1"/>
        <v>273511.93368055555</v>
      </c>
      <c r="BB13" s="281">
        <f t="shared" si="1"/>
        <v>3418899.1710069445</v>
      </c>
      <c r="BC13" s="281">
        <f t="shared" si="1"/>
        <v>284908.26425057871</v>
      </c>
      <c r="BD13" s="281"/>
      <c r="BE13" s="281"/>
      <c r="BF13" s="281">
        <f t="shared" si="1"/>
        <v>7122706.6062644674</v>
      </c>
      <c r="BG13" s="281">
        <f t="shared" si="1"/>
        <v>593558.88385537232</v>
      </c>
      <c r="BH13" s="281">
        <f t="shared" si="1"/>
        <v>425216.93333333335</v>
      </c>
      <c r="BI13" s="281">
        <f t="shared" si="1"/>
        <v>35434.744444444448</v>
      </c>
      <c r="BJ13" s="281">
        <f t="shared" si="1"/>
        <v>0</v>
      </c>
      <c r="BK13" s="281">
        <f t="shared" si="1"/>
        <v>0</v>
      </c>
      <c r="BL13" s="281">
        <f t="shared" si="1"/>
        <v>0</v>
      </c>
      <c r="BM13" s="281">
        <f t="shared" si="1"/>
        <v>0</v>
      </c>
      <c r="BN13" s="281">
        <f t="shared" si="1"/>
        <v>1810305.5730818387</v>
      </c>
      <c r="BO13" s="287">
        <f t="shared" si="1"/>
        <v>21723666.876982059</v>
      </c>
      <c r="BP13" s="449">
        <f t="shared" si="1"/>
        <v>7716265.49011984</v>
      </c>
      <c r="BQ13" s="281">
        <f t="shared" si="1"/>
        <v>925951.85881438071</v>
      </c>
      <c r="BR13" s="449"/>
      <c r="BS13" s="449">
        <f t="shared" si="1"/>
        <v>8642217.3489342202</v>
      </c>
      <c r="BT13" s="283">
        <f t="shared" si="1"/>
        <v>765390.48</v>
      </c>
      <c r="BU13" s="281">
        <f t="shared" si="1"/>
        <v>542151.59000000008</v>
      </c>
      <c r="BV13" s="281">
        <f t="shared" si="1"/>
        <v>33294.48588</v>
      </c>
      <c r="BW13" s="282">
        <f t="shared" si="1"/>
        <v>1340836.5558800001</v>
      </c>
      <c r="BX13" s="283">
        <f t="shared" si="1"/>
        <v>255130.16</v>
      </c>
      <c r="BY13" s="281">
        <f t="shared" si="1"/>
        <v>191347.62</v>
      </c>
      <c r="BZ13" s="281">
        <f t="shared" si="1"/>
        <v>127565.08</v>
      </c>
      <c r="CA13" s="281">
        <f t="shared" si="1"/>
        <v>63782.54</v>
      </c>
      <c r="CB13" s="282">
        <f t="shared" si="1"/>
        <v>637825.4</v>
      </c>
      <c r="CC13" s="283">
        <f t="shared" si="1"/>
        <v>1978661.9558800003</v>
      </c>
      <c r="CD13" s="283">
        <f t="shared" si="1"/>
        <v>23743943.470560003</v>
      </c>
      <c r="CE13" s="283">
        <f t="shared" si="1"/>
        <v>10887406.308039691</v>
      </c>
      <c r="CF13" s="292">
        <f t="shared" si="1"/>
        <v>130648875.69647628</v>
      </c>
      <c r="CG13" s="150"/>
      <c r="CH13" s="150"/>
      <c r="CI13" s="150"/>
      <c r="CJ13" s="150"/>
      <c r="CK13" s="150"/>
      <c r="CL13" s="150"/>
      <c r="CM13" s="150"/>
      <c r="CN13" s="150"/>
      <c r="CO13" s="150"/>
      <c r="CP13" s="150"/>
      <c r="CQ13" s="150"/>
      <c r="CR13" s="150"/>
      <c r="CS13" s="150"/>
      <c r="CT13" s="150"/>
      <c r="CU13" s="150"/>
      <c r="CV13" s="150"/>
      <c r="CW13" s="150"/>
      <c r="CX13" s="150"/>
      <c r="CY13" s="150"/>
      <c r="CZ13" s="150"/>
      <c r="DA13" s="150"/>
      <c r="DB13" s="150"/>
      <c r="DC13" s="150"/>
      <c r="DD13" s="150"/>
      <c r="DE13" s="150"/>
      <c r="DF13" s="150"/>
      <c r="DG13" s="150"/>
      <c r="DH13" s="150"/>
      <c r="DI13" s="150"/>
      <c r="DJ13" s="150"/>
      <c r="DK13" s="150"/>
      <c r="DL13" s="150"/>
      <c r="DM13" s="150"/>
      <c r="DN13" s="150"/>
      <c r="DO13" s="150"/>
      <c r="DP13" s="150"/>
      <c r="DQ13" s="150"/>
      <c r="DR13" s="150"/>
      <c r="DS13" s="150"/>
      <c r="DT13" s="150"/>
      <c r="DU13" s="150"/>
      <c r="DV13" s="150"/>
      <c r="DW13" s="150"/>
      <c r="DX13" s="150"/>
      <c r="DY13" s="150"/>
      <c r="DZ13" s="150"/>
      <c r="EA13" s="150"/>
      <c r="EB13" s="150"/>
      <c r="EC13" s="150"/>
      <c r="ED13" s="150"/>
      <c r="EE13" s="150"/>
      <c r="EF13" s="150"/>
      <c r="EG13" s="150"/>
      <c r="EH13" s="150"/>
      <c r="EI13" s="150"/>
      <c r="EJ13" s="150"/>
      <c r="EK13" s="150"/>
      <c r="EL13" s="150"/>
      <c r="EM13" s="150"/>
      <c r="EN13" s="150"/>
    </row>
    <row r="14" spans="1:144" s="151" customFormat="1" x14ac:dyDescent="0.2">
      <c r="A14" s="337">
        <v>1</v>
      </c>
      <c r="B14" s="263">
        <v>1</v>
      </c>
      <c r="C14" s="338" t="s">
        <v>107</v>
      </c>
      <c r="D14" s="339" t="s">
        <v>108</v>
      </c>
      <c r="E14" s="330" t="s">
        <v>111</v>
      </c>
      <c r="F14" s="340">
        <v>1</v>
      </c>
      <c r="G14" s="293">
        <f>VLOOKUP(E14,'ESCALA SALARIAL'!$A$7:$F35,2)</f>
        <v>6378254</v>
      </c>
      <c r="H14" s="277">
        <f>(G14*F14)</f>
        <v>6378254</v>
      </c>
      <c r="I14" s="157"/>
      <c r="J14" s="147"/>
      <c r="K14" s="147"/>
      <c r="L14" s="159"/>
      <c r="M14" s="157"/>
      <c r="N14" s="147"/>
      <c r="O14" s="159"/>
      <c r="P14" s="179"/>
      <c r="Q14" s="198"/>
      <c r="R14" s="199"/>
      <c r="S14" s="208">
        <v>0</v>
      </c>
      <c r="T14" s="147">
        <v>0</v>
      </c>
      <c r="U14" s="269">
        <f>VLOOKUP(S14,'ESCALA SALARIAL'!$A$7:$F35,2)</f>
        <v>0</v>
      </c>
      <c r="V14" s="271">
        <f t="shared" ref="V14" si="2">(U14*T14)</f>
        <v>0</v>
      </c>
      <c r="W14" s="190"/>
      <c r="X14" s="203"/>
      <c r="Y14" s="204"/>
      <c r="Z14" s="208">
        <v>0</v>
      </c>
      <c r="AA14" s="248">
        <v>0</v>
      </c>
      <c r="AB14" s="279">
        <f>VLOOKUP(Z14,'ESCALA SALARIAL'!$A$7:$F35,2)</f>
        <v>0</v>
      </c>
      <c r="AC14" s="271">
        <f t="shared" ref="AC14" si="3">(AB14*AA14)</f>
        <v>0</v>
      </c>
      <c r="AD14" s="190"/>
      <c r="AE14" s="206"/>
      <c r="AF14" s="207"/>
      <c r="AG14" s="230">
        <v>0</v>
      </c>
      <c r="AH14" s="149">
        <v>0</v>
      </c>
      <c r="AI14" s="289">
        <f>VLOOKUP(AG14,'ESCALA SALARIAL'!$A$7:$F35,2)</f>
        <v>0</v>
      </c>
      <c r="AJ14" s="271">
        <f t="shared" ref="AJ14" si="4">AI14*AH14</f>
        <v>0</v>
      </c>
      <c r="AK14" s="445"/>
      <c r="AL14" s="337" t="s">
        <v>107</v>
      </c>
      <c r="AM14" s="365" t="s">
        <v>108</v>
      </c>
      <c r="AN14" s="365" t="s">
        <v>111</v>
      </c>
      <c r="AO14" s="365" t="s">
        <v>112</v>
      </c>
      <c r="AP14" s="276">
        <f>VLOOKUP(AN14,'ESCALA SALARIAL'!$A$7:$F35,2)</f>
        <v>6378254</v>
      </c>
      <c r="AQ14" s="362">
        <f>(AO14*AP14)</f>
        <v>6378254</v>
      </c>
      <c r="AR14" s="278">
        <f>G14</f>
        <v>6378254</v>
      </c>
      <c r="AS14" s="440">
        <f>H14</f>
        <v>6378254</v>
      </c>
      <c r="AT14" s="445"/>
      <c r="AU14" s="268"/>
      <c r="AV14" s="269"/>
      <c r="AW14" s="269"/>
      <c r="AX14" s="267">
        <f>G14*0.35</f>
        <v>2232388.9</v>
      </c>
      <c r="AY14" s="447">
        <f>AX14/12</f>
        <v>186032.40833333333</v>
      </c>
      <c r="AZ14" s="267">
        <f>((G14+AV14+AW14)+(AX14/12))/2</f>
        <v>3282143.2041666666</v>
      </c>
      <c r="BA14" s="447">
        <f>AZ14/12</f>
        <v>273511.93368055555</v>
      </c>
      <c r="BB14" s="267">
        <f>(G14+AV14+AW14+AY14+BA14)/2</f>
        <v>3418899.1710069445</v>
      </c>
      <c r="BC14" s="447">
        <f>BB14/12</f>
        <v>284908.26425057871</v>
      </c>
      <c r="BD14" s="267">
        <f>((G14+AV14+AW14+AY14+BA14)/30)*23</f>
        <v>5242312.0622106483</v>
      </c>
      <c r="BE14" s="447">
        <f>BD14/12</f>
        <v>436859.33851755405</v>
      </c>
      <c r="BF14" s="267">
        <f>(G14+AV14+AW14)+(AY14+BA14+BC14)</f>
        <v>7122706.6062644674</v>
      </c>
      <c r="BG14" s="447">
        <f>BF14/12</f>
        <v>593558.88385537232</v>
      </c>
      <c r="BH14" s="267">
        <f>(G14/30)*2</f>
        <v>425216.93333333335</v>
      </c>
      <c r="BI14" s="447">
        <f>BH14/12</f>
        <v>35434.744444444448</v>
      </c>
      <c r="BJ14" s="269"/>
      <c r="BK14" s="272"/>
      <c r="BL14" s="269"/>
      <c r="BM14" s="267">
        <v>0</v>
      </c>
      <c r="BN14" s="464">
        <f>AY14+BA14+BC14+BE14+BG14+BI14</f>
        <v>1810305.5730818387</v>
      </c>
      <c r="BO14" s="469">
        <f>AX14+AZ14+BB14+BD14+BF14+BH14</f>
        <v>21723666.876982059</v>
      </c>
      <c r="BP14" s="453">
        <f>(G14+AV14+AW14+AY14+BA14+BC14+BG14)</f>
        <v>7716265.49011984</v>
      </c>
      <c r="BQ14" s="452">
        <f>BP14*0.12</f>
        <v>925951.85881438071</v>
      </c>
      <c r="BR14" s="478">
        <f>BS14/12</f>
        <v>720184.77907785168</v>
      </c>
      <c r="BS14" s="457">
        <f>BP14+BQ14</f>
        <v>8642217.3489342202</v>
      </c>
      <c r="BT14" s="451">
        <f>G14*0.12</f>
        <v>765390.48</v>
      </c>
      <c r="BU14" s="293">
        <f>G14*0.085</f>
        <v>542151.59000000008</v>
      </c>
      <c r="BV14" s="293">
        <f>G14*0.00522</f>
        <v>33294.48588</v>
      </c>
      <c r="BW14" s="502">
        <f>BT14+BU14+BV14</f>
        <v>1340836.5558800001</v>
      </c>
      <c r="BX14" s="451">
        <f>G14*0.04</f>
        <v>255130.16</v>
      </c>
      <c r="BY14" s="293">
        <f>G14*0.03</f>
        <v>191347.62</v>
      </c>
      <c r="BZ14" s="293">
        <f>G14*0.02</f>
        <v>127565.08</v>
      </c>
      <c r="CA14" s="293">
        <f>G14*0.01</f>
        <v>63782.54</v>
      </c>
      <c r="CB14" s="502">
        <f>BX14+BY14+BZ14+CA14</f>
        <v>637825.4</v>
      </c>
      <c r="CC14" s="472">
        <f>BW14+CB14</f>
        <v>1978661.9558800003</v>
      </c>
      <c r="CD14" s="454">
        <f>CC14*12</f>
        <v>23743943.470560003</v>
      </c>
      <c r="CE14" s="472">
        <f>(G14)+(BN14)+(BR14)+(CC14)</f>
        <v>10887406.308039691</v>
      </c>
      <c r="CF14" s="491">
        <f>(G14*12)+(BO14)+(BS14)+(CD14)</f>
        <v>130648875.69647628</v>
      </c>
      <c r="CG14" s="150"/>
      <c r="CH14" s="150"/>
      <c r="CI14" s="150"/>
      <c r="CJ14" s="150"/>
      <c r="CK14" s="150"/>
      <c r="CL14" s="150"/>
      <c r="CM14" s="150"/>
      <c r="CN14" s="150"/>
      <c r="CO14" s="150"/>
      <c r="CP14" s="150"/>
      <c r="CQ14" s="150"/>
      <c r="CR14" s="150"/>
      <c r="CS14" s="150"/>
      <c r="CT14" s="150"/>
      <c r="CU14" s="150"/>
      <c r="CV14" s="150"/>
      <c r="CW14" s="150"/>
      <c r="CX14" s="150"/>
      <c r="CY14" s="150"/>
      <c r="CZ14" s="150"/>
      <c r="DA14" s="150"/>
      <c r="DB14" s="150"/>
      <c r="DC14" s="150"/>
      <c r="DD14" s="150"/>
      <c r="DE14" s="150"/>
      <c r="DF14" s="150"/>
      <c r="DG14" s="150"/>
      <c r="DH14" s="150"/>
      <c r="DI14" s="150"/>
      <c r="DJ14" s="150"/>
      <c r="DK14" s="150"/>
      <c r="DL14" s="150"/>
      <c r="DM14" s="150"/>
      <c r="DN14" s="150"/>
      <c r="DO14" s="150"/>
      <c r="DP14" s="150"/>
      <c r="DQ14" s="150"/>
      <c r="DR14" s="150"/>
      <c r="DS14" s="150"/>
      <c r="DT14" s="150"/>
      <c r="DU14" s="150"/>
      <c r="DV14" s="150"/>
      <c r="DW14" s="150"/>
      <c r="DX14" s="150"/>
      <c r="DY14" s="150"/>
      <c r="DZ14" s="150"/>
      <c r="EA14" s="150"/>
      <c r="EB14" s="150"/>
      <c r="EC14" s="150"/>
      <c r="ED14" s="150"/>
      <c r="EE14" s="150"/>
      <c r="EF14" s="150"/>
      <c r="EG14" s="150"/>
      <c r="EH14" s="150"/>
      <c r="EI14" s="150"/>
      <c r="EJ14" s="150"/>
      <c r="EK14" s="150"/>
      <c r="EL14" s="150"/>
      <c r="EM14" s="150"/>
      <c r="EN14" s="150"/>
    </row>
    <row r="15" spans="1:144" s="151" customFormat="1" ht="13.5" thickBot="1" x14ac:dyDescent="0.25">
      <c r="A15" s="584"/>
      <c r="B15" s="585"/>
      <c r="C15" s="585"/>
      <c r="D15" s="585"/>
      <c r="E15" s="585"/>
      <c r="F15" s="585"/>
      <c r="G15" s="585"/>
      <c r="H15" s="586"/>
      <c r="I15" s="596"/>
      <c r="J15" s="597"/>
      <c r="K15" s="597"/>
      <c r="L15" s="598"/>
      <c r="M15" s="596"/>
      <c r="N15" s="597"/>
      <c r="O15" s="598"/>
      <c r="P15" s="155"/>
      <c r="Q15" s="575"/>
      <c r="R15" s="576"/>
      <c r="S15" s="576"/>
      <c r="T15" s="576"/>
      <c r="U15" s="576"/>
      <c r="V15" s="577"/>
      <c r="W15" s="210"/>
      <c r="X15" s="575"/>
      <c r="Y15" s="576"/>
      <c r="Z15" s="576"/>
      <c r="AA15" s="576"/>
      <c r="AB15" s="576"/>
      <c r="AC15" s="577"/>
      <c r="AD15" s="210"/>
      <c r="AE15" s="575"/>
      <c r="AF15" s="576"/>
      <c r="AG15" s="576"/>
      <c r="AH15" s="576"/>
      <c r="AI15" s="576"/>
      <c r="AJ15" s="577"/>
      <c r="AK15" s="210"/>
      <c r="AL15" s="575"/>
      <c r="AM15" s="576"/>
      <c r="AN15" s="576"/>
      <c r="AO15" s="576"/>
      <c r="AP15" s="576"/>
      <c r="AQ15" s="577"/>
      <c r="AR15" s="544"/>
      <c r="AS15" s="545"/>
      <c r="AT15" s="210"/>
      <c r="AU15" s="540"/>
      <c r="AV15" s="541"/>
      <c r="AW15" s="541"/>
      <c r="AX15" s="541"/>
      <c r="AY15" s="541"/>
      <c r="AZ15" s="541"/>
      <c r="BA15" s="541"/>
      <c r="BB15" s="541"/>
      <c r="BC15" s="541"/>
      <c r="BD15" s="541"/>
      <c r="BE15" s="541"/>
      <c r="BF15" s="541"/>
      <c r="BG15" s="541"/>
      <c r="BH15" s="541"/>
      <c r="BI15" s="541"/>
      <c r="BJ15" s="541"/>
      <c r="BK15" s="541"/>
      <c r="BL15" s="541"/>
      <c r="BM15" s="541"/>
      <c r="BN15" s="281"/>
      <c r="BO15" s="287"/>
      <c r="BP15" s="507"/>
      <c r="BQ15" s="507"/>
      <c r="BR15" s="507"/>
      <c r="BS15" s="507"/>
      <c r="BT15" s="516"/>
      <c r="BU15" s="518"/>
      <c r="BV15" s="518"/>
      <c r="BW15" s="517"/>
      <c r="BX15" s="516"/>
      <c r="BY15" s="518"/>
      <c r="BZ15" s="518"/>
      <c r="CA15" s="518"/>
      <c r="CB15" s="517"/>
      <c r="CC15" s="516"/>
      <c r="CD15" s="517"/>
      <c r="CE15" s="508"/>
      <c r="CF15" s="509"/>
      <c r="CG15" s="150"/>
      <c r="CH15" s="150"/>
      <c r="CI15" s="150"/>
      <c r="CJ15" s="150"/>
      <c r="CK15" s="150"/>
      <c r="CL15" s="150"/>
      <c r="CM15" s="150"/>
      <c r="CN15" s="150"/>
      <c r="CO15" s="150"/>
      <c r="CP15" s="150"/>
      <c r="CQ15" s="150"/>
      <c r="CR15" s="150"/>
      <c r="CS15" s="150"/>
      <c r="CT15" s="150"/>
      <c r="CU15" s="150"/>
      <c r="CV15" s="150"/>
      <c r="CW15" s="150"/>
      <c r="CX15" s="150"/>
      <c r="CY15" s="150"/>
      <c r="CZ15" s="150"/>
      <c r="DA15" s="150"/>
      <c r="DB15" s="150"/>
      <c r="DC15" s="150"/>
      <c r="DD15" s="150"/>
      <c r="DE15" s="150"/>
      <c r="DF15" s="150"/>
      <c r="DG15" s="150"/>
      <c r="DH15" s="150"/>
      <c r="DI15" s="150"/>
      <c r="DJ15" s="150"/>
      <c r="DK15" s="150"/>
      <c r="DL15" s="150"/>
      <c r="DM15" s="150"/>
      <c r="DN15" s="150"/>
      <c r="DO15" s="150"/>
      <c r="DP15" s="150"/>
      <c r="DQ15" s="150"/>
      <c r="DR15" s="150"/>
      <c r="DS15" s="150"/>
      <c r="DT15" s="150"/>
      <c r="DU15" s="150"/>
      <c r="DV15" s="150"/>
      <c r="DW15" s="150"/>
      <c r="DX15" s="150"/>
      <c r="DY15" s="150"/>
      <c r="DZ15" s="150"/>
      <c r="EA15" s="150"/>
      <c r="EB15" s="150"/>
      <c r="EC15" s="150"/>
      <c r="ED15" s="150"/>
      <c r="EE15" s="150"/>
      <c r="EF15" s="150"/>
      <c r="EG15" s="150"/>
      <c r="EH15" s="150"/>
      <c r="EI15" s="150"/>
      <c r="EJ15" s="150"/>
      <c r="EK15" s="150"/>
      <c r="EL15" s="150"/>
      <c r="EM15" s="150"/>
      <c r="EN15" s="150"/>
    </row>
    <row r="16" spans="1:144" s="211" customFormat="1" ht="13.5" thickBot="1" x14ac:dyDescent="0.25">
      <c r="A16" s="156">
        <f>(SUM(A17:A17))</f>
        <v>0</v>
      </c>
      <c r="B16" s="127">
        <f>(SUM(B17:B17))</f>
        <v>0</v>
      </c>
      <c r="C16" s="605" t="s">
        <v>28</v>
      </c>
      <c r="D16" s="606"/>
      <c r="E16" s="607"/>
      <c r="F16" s="153">
        <f>(SUM(F17:F17))</f>
        <v>0</v>
      </c>
      <c r="G16" s="281">
        <f>SUM(G17:G17)</f>
        <v>0</v>
      </c>
      <c r="H16" s="282">
        <f t="shared" ref="H16:P16" si="5">(SUM(H17:H17))</f>
        <v>0</v>
      </c>
      <c r="I16" s="162">
        <f t="shared" si="5"/>
        <v>0</v>
      </c>
      <c r="J16" s="38">
        <f t="shared" si="5"/>
        <v>0</v>
      </c>
      <c r="K16" s="38">
        <f t="shared" si="5"/>
        <v>0</v>
      </c>
      <c r="L16" s="163">
        <f t="shared" si="5"/>
        <v>0</v>
      </c>
      <c r="M16" s="162">
        <f t="shared" si="5"/>
        <v>0</v>
      </c>
      <c r="N16" s="38">
        <f t="shared" si="5"/>
        <v>0</v>
      </c>
      <c r="O16" s="163">
        <f t="shared" si="5"/>
        <v>0</v>
      </c>
      <c r="P16" s="178">
        <f t="shared" si="5"/>
        <v>0</v>
      </c>
      <c r="Q16" s="605" t="s">
        <v>28</v>
      </c>
      <c r="R16" s="606"/>
      <c r="S16" s="607"/>
      <c r="T16" s="128">
        <f>(SUM(T17:T17))</f>
        <v>0</v>
      </c>
      <c r="U16" s="281">
        <f>SUM(U17:U17)</f>
        <v>0</v>
      </c>
      <c r="V16" s="287">
        <f>(SUM(V17:V17))</f>
        <v>0</v>
      </c>
      <c r="W16" s="212"/>
      <c r="X16" s="605" t="s">
        <v>28</v>
      </c>
      <c r="Y16" s="606"/>
      <c r="Z16" s="607"/>
      <c r="AA16" s="324">
        <f>(SUM(AA17:AA17))</f>
        <v>0</v>
      </c>
      <c r="AB16" s="281">
        <f>SUM(AB17:AB17)</f>
        <v>0</v>
      </c>
      <c r="AC16" s="287">
        <f>(SUM(AC17:AC17))</f>
        <v>0</v>
      </c>
      <c r="AD16" s="212"/>
      <c r="AE16" s="605" t="s">
        <v>28</v>
      </c>
      <c r="AF16" s="606"/>
      <c r="AG16" s="607"/>
      <c r="AH16" s="128">
        <f>(SUM(AH17:AH17))</f>
        <v>0</v>
      </c>
      <c r="AI16" s="281">
        <f>SUM(AI17:AI17)</f>
        <v>0</v>
      </c>
      <c r="AJ16" s="287">
        <f>(SUM(AJ17:AJ17))</f>
        <v>0</v>
      </c>
      <c r="AK16" s="210"/>
      <c r="AL16" s="581" t="s">
        <v>28</v>
      </c>
      <c r="AM16" s="582"/>
      <c r="AN16" s="583"/>
      <c r="AO16" s="128">
        <f>(SUM(AO17:AO17))</f>
        <v>0</v>
      </c>
      <c r="AP16" s="281">
        <f>SUM(AP17:AP17)</f>
        <v>0</v>
      </c>
      <c r="AQ16" s="287">
        <f>(SUM(AQ17:AQ17))</f>
        <v>0</v>
      </c>
      <c r="AR16" s="283">
        <f>G16</f>
        <v>0</v>
      </c>
      <c r="AS16" s="287">
        <f>H16</f>
        <v>0</v>
      </c>
      <c r="AT16" s="210"/>
      <c r="AU16" s="283">
        <f t="shared" ref="AU16:CF16" si="6">(SUM(AU17:AU17))</f>
        <v>0</v>
      </c>
      <c r="AV16" s="281">
        <f t="shared" si="6"/>
        <v>0</v>
      </c>
      <c r="AW16" s="281">
        <f t="shared" si="6"/>
        <v>0</v>
      </c>
      <c r="AX16" s="281">
        <f t="shared" si="6"/>
        <v>0</v>
      </c>
      <c r="AY16" s="281">
        <f t="shared" si="6"/>
        <v>0</v>
      </c>
      <c r="AZ16" s="281">
        <f t="shared" si="6"/>
        <v>0</v>
      </c>
      <c r="BA16" s="281">
        <f t="shared" si="6"/>
        <v>0</v>
      </c>
      <c r="BB16" s="281">
        <f t="shared" si="6"/>
        <v>0</v>
      </c>
      <c r="BC16" s="281">
        <f t="shared" si="6"/>
        <v>0</v>
      </c>
      <c r="BD16" s="281"/>
      <c r="BE16" s="281"/>
      <c r="BF16" s="281">
        <f t="shared" si="6"/>
        <v>0</v>
      </c>
      <c r="BG16" s="281">
        <f t="shared" si="6"/>
        <v>0</v>
      </c>
      <c r="BH16" s="281">
        <f t="shared" si="6"/>
        <v>0</v>
      </c>
      <c r="BI16" s="281">
        <f t="shared" si="6"/>
        <v>0</v>
      </c>
      <c r="BJ16" s="281">
        <f t="shared" si="6"/>
        <v>0</v>
      </c>
      <c r="BK16" s="281">
        <f t="shared" si="6"/>
        <v>0</v>
      </c>
      <c r="BL16" s="281">
        <f t="shared" si="6"/>
        <v>0</v>
      </c>
      <c r="BM16" s="281">
        <f t="shared" si="6"/>
        <v>0</v>
      </c>
      <c r="BN16" s="281">
        <f t="shared" si="6"/>
        <v>0</v>
      </c>
      <c r="BO16" s="287">
        <f t="shared" si="6"/>
        <v>0</v>
      </c>
      <c r="BP16" s="449">
        <f t="shared" si="6"/>
        <v>0</v>
      </c>
      <c r="BQ16" s="281">
        <f t="shared" si="6"/>
        <v>0</v>
      </c>
      <c r="BR16" s="449"/>
      <c r="BS16" s="449">
        <f t="shared" si="6"/>
        <v>0</v>
      </c>
      <c r="BT16" s="283">
        <f t="shared" si="6"/>
        <v>0</v>
      </c>
      <c r="BU16" s="281">
        <f t="shared" si="6"/>
        <v>0</v>
      </c>
      <c r="BV16" s="281">
        <f t="shared" si="6"/>
        <v>0</v>
      </c>
      <c r="BW16" s="282">
        <f t="shared" si="6"/>
        <v>0</v>
      </c>
      <c r="BX16" s="283">
        <f t="shared" si="6"/>
        <v>0</v>
      </c>
      <c r="BY16" s="281">
        <f t="shared" si="6"/>
        <v>0</v>
      </c>
      <c r="BZ16" s="281">
        <f t="shared" si="6"/>
        <v>0</v>
      </c>
      <c r="CA16" s="281">
        <f t="shared" si="6"/>
        <v>0</v>
      </c>
      <c r="CB16" s="282">
        <f t="shared" si="6"/>
        <v>0</v>
      </c>
      <c r="CC16" s="448">
        <f t="shared" ref="CC16:CE16" si="7">(SUM(CC17:CC17))</f>
        <v>0</v>
      </c>
      <c r="CD16" s="282">
        <f t="shared" si="7"/>
        <v>0</v>
      </c>
      <c r="CE16" s="448">
        <f t="shared" si="7"/>
        <v>0</v>
      </c>
      <c r="CF16" s="292">
        <f t="shared" si="6"/>
        <v>0</v>
      </c>
      <c r="CG16" s="150"/>
      <c r="CH16" s="150"/>
      <c r="CI16" s="150"/>
      <c r="CJ16" s="150"/>
      <c r="CK16" s="150"/>
      <c r="CL16" s="150"/>
      <c r="CM16" s="150"/>
      <c r="CN16" s="150"/>
      <c r="CO16" s="150"/>
      <c r="CP16" s="150"/>
      <c r="CQ16" s="150"/>
      <c r="CR16" s="150"/>
      <c r="CS16" s="150"/>
      <c r="CT16" s="150"/>
      <c r="CU16" s="150"/>
      <c r="CV16" s="150"/>
      <c r="CW16" s="150"/>
      <c r="CX16" s="150"/>
      <c r="CY16" s="150"/>
      <c r="CZ16" s="150"/>
      <c r="DA16" s="150"/>
      <c r="DB16" s="150"/>
      <c r="DC16" s="150"/>
      <c r="DD16" s="150"/>
      <c r="DE16" s="150"/>
      <c r="DF16" s="150"/>
      <c r="DG16" s="150"/>
      <c r="DH16" s="150"/>
      <c r="DI16" s="150"/>
      <c r="DJ16" s="150"/>
      <c r="DK16" s="150"/>
      <c r="DL16" s="150"/>
      <c r="DM16" s="150"/>
      <c r="DN16" s="150"/>
      <c r="DO16" s="150"/>
      <c r="DP16" s="150"/>
      <c r="DQ16" s="150"/>
      <c r="DR16" s="150"/>
      <c r="DS16" s="150"/>
      <c r="DT16" s="150"/>
      <c r="DU16" s="150"/>
      <c r="DV16" s="150"/>
      <c r="DW16" s="150"/>
      <c r="DX16" s="150"/>
      <c r="DY16" s="150"/>
      <c r="DZ16" s="150"/>
      <c r="EA16" s="150"/>
      <c r="EB16" s="150"/>
      <c r="EC16" s="150"/>
      <c r="ED16" s="150"/>
      <c r="EE16" s="150"/>
      <c r="EF16" s="150"/>
      <c r="EG16" s="150"/>
      <c r="EH16" s="150"/>
      <c r="EI16" s="150"/>
      <c r="EJ16" s="150"/>
      <c r="EK16" s="150"/>
      <c r="EL16" s="150"/>
      <c r="EM16" s="150"/>
      <c r="EN16" s="150"/>
    </row>
    <row r="17" spans="1:144" s="151" customFormat="1" x14ac:dyDescent="0.2">
      <c r="A17" s="173"/>
      <c r="B17" s="144"/>
      <c r="C17" s="196"/>
      <c r="D17" s="208"/>
      <c r="E17" s="213">
        <v>0</v>
      </c>
      <c r="F17" s="152">
        <v>0</v>
      </c>
      <c r="G17" s="269">
        <f>VLOOKUP(E17,'ESCALA SALARIAL'!$A$7:$F35,3)</f>
        <v>0</v>
      </c>
      <c r="H17" s="303">
        <f t="shared" ref="H17:H26" si="8">(G17*F17)</f>
        <v>0</v>
      </c>
      <c r="I17" s="160"/>
      <c r="J17" s="19"/>
      <c r="K17" s="19"/>
      <c r="L17" s="161"/>
      <c r="M17" s="160"/>
      <c r="N17" s="19"/>
      <c r="O17" s="161"/>
      <c r="P17" s="180"/>
      <c r="Q17" s="200"/>
      <c r="R17" s="204"/>
      <c r="S17" s="208">
        <v>0</v>
      </c>
      <c r="T17" s="147">
        <v>0</v>
      </c>
      <c r="U17" s="269">
        <f>VLOOKUP(S17,'ESCALA SALARIAL'!$A$6:$F35,3)</f>
        <v>0</v>
      </c>
      <c r="V17" s="290">
        <f>(U17*T17)</f>
        <v>0</v>
      </c>
      <c r="W17" s="190"/>
      <c r="X17" s="200"/>
      <c r="Y17" s="204"/>
      <c r="Z17" s="208">
        <v>0</v>
      </c>
      <c r="AA17" s="248">
        <v>0</v>
      </c>
      <c r="AB17" s="279">
        <f>VLOOKUP(Z17,'ESCALA SALARIAL'!$A$7:$F35,3)</f>
        <v>0</v>
      </c>
      <c r="AC17" s="290">
        <f>(AB17*AA17)</f>
        <v>0</v>
      </c>
      <c r="AD17" s="190"/>
      <c r="AE17" s="200"/>
      <c r="AF17" s="204"/>
      <c r="AG17" s="208">
        <v>0</v>
      </c>
      <c r="AH17" s="147">
        <v>0</v>
      </c>
      <c r="AI17" s="279">
        <f>VLOOKUP(AG17,'ESCALA SALARIAL'!$A$7:$F35,3)</f>
        <v>0</v>
      </c>
      <c r="AJ17" s="290">
        <f>(AI17*AH17)</f>
        <v>0</v>
      </c>
      <c r="AK17" s="445"/>
      <c r="AL17" s="314"/>
      <c r="AM17" s="246"/>
      <c r="AN17" s="341">
        <v>0</v>
      </c>
      <c r="AO17" s="321">
        <v>0</v>
      </c>
      <c r="AP17" s="378">
        <f>VLOOKUP(AN17,'ESCALA SALARIAL'!$A$7:$F35,3)</f>
        <v>0</v>
      </c>
      <c r="AQ17" s="380">
        <f>(AP17*AO17)</f>
        <v>0</v>
      </c>
      <c r="AR17" s="268">
        <f>G17</f>
        <v>0</v>
      </c>
      <c r="AS17" s="441">
        <f>H17</f>
        <v>0</v>
      </c>
      <c r="AT17" s="445"/>
      <c r="AU17" s="268"/>
      <c r="AV17" s="269"/>
      <c r="AW17" s="269"/>
      <c r="AX17" s="269"/>
      <c r="AY17" s="447"/>
      <c r="AZ17" s="269"/>
      <c r="BA17" s="447"/>
      <c r="BB17" s="269"/>
      <c r="BC17" s="447"/>
      <c r="BD17" s="269"/>
      <c r="BE17" s="447"/>
      <c r="BF17" s="269"/>
      <c r="BG17" s="447"/>
      <c r="BH17" s="269"/>
      <c r="BI17" s="447"/>
      <c r="BJ17" s="270"/>
      <c r="BK17" s="269"/>
      <c r="BL17" s="269"/>
      <c r="BM17" s="269"/>
      <c r="BN17" s="447"/>
      <c r="BO17" s="470"/>
      <c r="BP17" s="434"/>
      <c r="BQ17" s="437"/>
      <c r="BR17" s="479"/>
      <c r="BS17" s="458"/>
      <c r="BT17" s="308"/>
      <c r="BU17" s="280"/>
      <c r="BV17" s="280"/>
      <c r="BW17" s="502"/>
      <c r="BX17" s="308"/>
      <c r="BY17" s="280"/>
      <c r="BZ17" s="280"/>
      <c r="CA17" s="280"/>
      <c r="CB17" s="502"/>
      <c r="CC17" s="472"/>
      <c r="CD17" s="455"/>
      <c r="CE17" s="472"/>
      <c r="CF17" s="309"/>
      <c r="CG17" s="150"/>
      <c r="CH17" s="150"/>
      <c r="CI17" s="150"/>
      <c r="CJ17" s="150"/>
      <c r="CK17" s="150"/>
      <c r="CL17" s="150"/>
      <c r="CM17" s="150"/>
      <c r="CN17" s="150"/>
      <c r="CO17" s="150"/>
      <c r="CP17" s="150"/>
      <c r="CQ17" s="150"/>
      <c r="CR17" s="150"/>
      <c r="CS17" s="150"/>
      <c r="CT17" s="150"/>
      <c r="CU17" s="150"/>
      <c r="CV17" s="150"/>
      <c r="CW17" s="150"/>
      <c r="CX17" s="150"/>
      <c r="CY17" s="150"/>
      <c r="CZ17" s="150"/>
      <c r="DA17" s="150"/>
      <c r="DB17" s="150"/>
      <c r="DC17" s="150"/>
      <c r="DD17" s="150"/>
      <c r="DE17" s="150"/>
      <c r="DF17" s="150"/>
      <c r="DG17" s="150"/>
      <c r="DH17" s="150"/>
      <c r="DI17" s="150"/>
      <c r="DJ17" s="150"/>
      <c r="DK17" s="150"/>
      <c r="DL17" s="150"/>
      <c r="DM17" s="150"/>
      <c r="DN17" s="150"/>
      <c r="DO17" s="150"/>
      <c r="DP17" s="150"/>
      <c r="DQ17" s="150"/>
      <c r="DR17" s="150"/>
      <c r="DS17" s="150"/>
      <c r="DT17" s="150"/>
      <c r="DU17" s="150"/>
      <c r="DV17" s="150"/>
      <c r="DW17" s="150"/>
      <c r="DX17" s="150"/>
      <c r="DY17" s="150"/>
      <c r="DZ17" s="150"/>
      <c r="EA17" s="150"/>
      <c r="EB17" s="150"/>
      <c r="EC17" s="150"/>
      <c r="ED17" s="150"/>
      <c r="EE17" s="150"/>
      <c r="EF17" s="150"/>
      <c r="EG17" s="150"/>
      <c r="EH17" s="150"/>
      <c r="EI17" s="150"/>
      <c r="EJ17" s="150"/>
      <c r="EK17" s="150"/>
      <c r="EL17" s="150"/>
      <c r="EM17" s="150"/>
      <c r="EN17" s="150"/>
    </row>
    <row r="18" spans="1:144" s="151" customFormat="1" ht="13.5" thickBot="1" x14ac:dyDescent="0.25">
      <c r="A18" s="575"/>
      <c r="B18" s="576"/>
      <c r="C18" s="576"/>
      <c r="D18" s="576"/>
      <c r="E18" s="576"/>
      <c r="F18" s="576"/>
      <c r="G18" s="576"/>
      <c r="H18" s="577"/>
      <c r="I18" s="593"/>
      <c r="J18" s="594"/>
      <c r="K18" s="594"/>
      <c r="L18" s="595"/>
      <c r="M18" s="593"/>
      <c r="N18" s="594"/>
      <c r="O18" s="595"/>
      <c r="P18" s="209"/>
      <c r="Q18" s="575"/>
      <c r="R18" s="576"/>
      <c r="S18" s="576"/>
      <c r="T18" s="576"/>
      <c r="U18" s="576"/>
      <c r="V18" s="577"/>
      <c r="W18" s="210"/>
      <c r="X18" s="575"/>
      <c r="Y18" s="576"/>
      <c r="Z18" s="576"/>
      <c r="AA18" s="576"/>
      <c r="AB18" s="576"/>
      <c r="AC18" s="577"/>
      <c r="AD18" s="210"/>
      <c r="AE18" s="575"/>
      <c r="AF18" s="576"/>
      <c r="AG18" s="576"/>
      <c r="AH18" s="576"/>
      <c r="AI18" s="576"/>
      <c r="AJ18" s="577"/>
      <c r="AK18" s="210"/>
      <c r="AL18" s="569"/>
      <c r="AM18" s="570"/>
      <c r="AN18" s="570"/>
      <c r="AO18" s="570"/>
      <c r="AP18" s="570"/>
      <c r="AQ18" s="571"/>
      <c r="AR18" s="544"/>
      <c r="AS18" s="545"/>
      <c r="AT18" s="210"/>
      <c r="AU18" s="554"/>
      <c r="AV18" s="555"/>
      <c r="AW18" s="555"/>
      <c r="AX18" s="555"/>
      <c r="AY18" s="555"/>
      <c r="AZ18" s="555"/>
      <c r="BA18" s="555"/>
      <c r="BB18" s="555"/>
      <c r="BC18" s="555"/>
      <c r="BD18" s="555"/>
      <c r="BE18" s="555"/>
      <c r="BF18" s="555"/>
      <c r="BG18" s="555"/>
      <c r="BH18" s="555"/>
      <c r="BI18" s="555"/>
      <c r="BJ18" s="555"/>
      <c r="BK18" s="555"/>
      <c r="BL18" s="555"/>
      <c r="BM18" s="555"/>
      <c r="BN18" s="555"/>
      <c r="BO18" s="556"/>
      <c r="BP18" s="507"/>
      <c r="BQ18" s="507"/>
      <c r="BR18" s="507"/>
      <c r="BS18" s="507"/>
      <c r="BT18" s="516"/>
      <c r="BU18" s="518"/>
      <c r="BV18" s="518"/>
      <c r="BW18" s="517"/>
      <c r="BX18" s="516"/>
      <c r="BY18" s="518"/>
      <c r="BZ18" s="518"/>
      <c r="CA18" s="518"/>
      <c r="CB18" s="517"/>
      <c r="CC18" s="516"/>
      <c r="CD18" s="517"/>
      <c r="CE18" s="508"/>
      <c r="CF18" s="509"/>
      <c r="CG18" s="150"/>
      <c r="CH18" s="150"/>
      <c r="CI18" s="150"/>
      <c r="CJ18" s="150"/>
      <c r="CK18" s="150"/>
      <c r="CL18" s="150"/>
      <c r="CM18" s="150"/>
      <c r="CN18" s="150"/>
      <c r="CO18" s="150"/>
      <c r="CP18" s="150"/>
      <c r="CQ18" s="150"/>
      <c r="CR18" s="150"/>
      <c r="CS18" s="150"/>
      <c r="CT18" s="150"/>
      <c r="CU18" s="150"/>
      <c r="CV18" s="150"/>
      <c r="CW18" s="150"/>
      <c r="CX18" s="150"/>
      <c r="CY18" s="150"/>
      <c r="CZ18" s="150"/>
      <c r="DA18" s="150"/>
      <c r="DB18" s="150"/>
      <c r="DC18" s="150"/>
      <c r="DD18" s="150"/>
      <c r="DE18" s="150"/>
      <c r="DF18" s="150"/>
      <c r="DG18" s="150"/>
      <c r="DH18" s="150"/>
      <c r="DI18" s="150"/>
      <c r="DJ18" s="150"/>
      <c r="DK18" s="150"/>
      <c r="DL18" s="150"/>
      <c r="DM18" s="150"/>
      <c r="DN18" s="150"/>
      <c r="DO18" s="150"/>
      <c r="DP18" s="150"/>
      <c r="DQ18" s="150"/>
      <c r="DR18" s="150"/>
      <c r="DS18" s="150"/>
      <c r="DT18" s="150"/>
      <c r="DU18" s="150"/>
      <c r="DV18" s="150"/>
      <c r="DW18" s="150"/>
      <c r="DX18" s="150"/>
      <c r="DY18" s="150"/>
      <c r="DZ18" s="150"/>
      <c r="EA18" s="150"/>
      <c r="EB18" s="150"/>
      <c r="EC18" s="150"/>
      <c r="ED18" s="150"/>
      <c r="EE18" s="150"/>
      <c r="EF18" s="150"/>
      <c r="EG18" s="150"/>
      <c r="EH18" s="150"/>
      <c r="EI18" s="150"/>
      <c r="EJ18" s="150"/>
      <c r="EK18" s="150"/>
      <c r="EL18" s="150"/>
      <c r="EM18" s="150"/>
      <c r="EN18" s="150"/>
    </row>
    <row r="19" spans="1:144" s="211" customFormat="1" ht="13.5" thickBot="1" x14ac:dyDescent="0.25">
      <c r="A19" s="156">
        <f>(SUM(A20:A20))</f>
        <v>0</v>
      </c>
      <c r="B19" s="127">
        <f>(SUM(B20:B20))</f>
        <v>0</v>
      </c>
      <c r="C19" s="605" t="s">
        <v>29</v>
      </c>
      <c r="D19" s="606"/>
      <c r="E19" s="607"/>
      <c r="F19" s="153">
        <f>(SUM(F20:F20))</f>
        <v>0</v>
      </c>
      <c r="G19" s="281">
        <f>SUM(G20:G20)</f>
        <v>0</v>
      </c>
      <c r="H19" s="302">
        <f t="shared" ref="H19:P19" si="9">(SUM(H20:H20))</f>
        <v>0</v>
      </c>
      <c r="I19" s="162">
        <f t="shared" si="9"/>
        <v>0</v>
      </c>
      <c r="J19" s="38">
        <f t="shared" si="9"/>
        <v>0</v>
      </c>
      <c r="K19" s="38">
        <f t="shared" si="9"/>
        <v>0</v>
      </c>
      <c r="L19" s="163">
        <f t="shared" si="9"/>
        <v>0</v>
      </c>
      <c r="M19" s="162">
        <f t="shared" si="9"/>
        <v>0</v>
      </c>
      <c r="N19" s="38">
        <f t="shared" si="9"/>
        <v>0</v>
      </c>
      <c r="O19" s="163">
        <f t="shared" si="9"/>
        <v>0</v>
      </c>
      <c r="P19" s="178">
        <f t="shared" si="9"/>
        <v>0</v>
      </c>
      <c r="Q19" s="605" t="s">
        <v>29</v>
      </c>
      <c r="R19" s="606"/>
      <c r="S19" s="607"/>
      <c r="T19" s="153">
        <f>(SUM(T20:T20))</f>
        <v>0</v>
      </c>
      <c r="U19" s="281">
        <f>(SUM(U20:U20))</f>
        <v>0</v>
      </c>
      <c r="V19" s="287">
        <f>(SUM(V20:V20))</f>
        <v>0</v>
      </c>
      <c r="W19" s="214"/>
      <c r="X19" s="605" t="s">
        <v>29</v>
      </c>
      <c r="Y19" s="606"/>
      <c r="Z19" s="607"/>
      <c r="AA19" s="324">
        <f>(SUM(AA20:AA20))</f>
        <v>0</v>
      </c>
      <c r="AB19" s="281">
        <f>SUM(AB20:AB20)</f>
        <v>0</v>
      </c>
      <c r="AC19" s="287">
        <f>(SUM(AC20:AC20))</f>
        <v>0</v>
      </c>
      <c r="AD19" s="214"/>
      <c r="AE19" s="605" t="s">
        <v>29</v>
      </c>
      <c r="AF19" s="606"/>
      <c r="AG19" s="607"/>
      <c r="AH19" s="128">
        <f>(SUM(AH20:AH20))</f>
        <v>0</v>
      </c>
      <c r="AI19" s="281">
        <f>SUM(AI20:AI20)</f>
        <v>0</v>
      </c>
      <c r="AJ19" s="287">
        <f>(SUM(AJ20:AJ20))</f>
        <v>0</v>
      </c>
      <c r="AK19" s="210"/>
      <c r="AL19" s="581" t="s">
        <v>29</v>
      </c>
      <c r="AM19" s="582"/>
      <c r="AN19" s="583"/>
      <c r="AO19" s="128">
        <f>(SUM(AO20:AO20))</f>
        <v>0</v>
      </c>
      <c r="AP19" s="281">
        <f>SUM(AP20:AP20)</f>
        <v>0</v>
      </c>
      <c r="AQ19" s="287">
        <f>(SUM(AQ20:AQ20))</f>
        <v>0</v>
      </c>
      <c r="AR19" s="283">
        <f>G19</f>
        <v>0</v>
      </c>
      <c r="AS19" s="287">
        <f>H19</f>
        <v>0</v>
      </c>
      <c r="AT19" s="210"/>
      <c r="AU19" s="283">
        <f t="shared" ref="AU19:CF19" si="10">(SUM(AU20:AU20))</f>
        <v>0</v>
      </c>
      <c r="AV19" s="281">
        <f t="shared" si="10"/>
        <v>0</v>
      </c>
      <c r="AW19" s="281">
        <f t="shared" si="10"/>
        <v>0</v>
      </c>
      <c r="AX19" s="281">
        <f t="shared" si="10"/>
        <v>0</v>
      </c>
      <c r="AY19" s="281">
        <f t="shared" si="10"/>
        <v>0</v>
      </c>
      <c r="AZ19" s="281">
        <f t="shared" si="10"/>
        <v>0</v>
      </c>
      <c r="BA19" s="281">
        <f t="shared" si="10"/>
        <v>0</v>
      </c>
      <c r="BB19" s="281">
        <f t="shared" si="10"/>
        <v>0</v>
      </c>
      <c r="BC19" s="281">
        <f t="shared" si="10"/>
        <v>0</v>
      </c>
      <c r="BD19" s="281"/>
      <c r="BE19" s="281"/>
      <c r="BF19" s="281">
        <f t="shared" si="10"/>
        <v>0</v>
      </c>
      <c r="BG19" s="281">
        <f t="shared" si="10"/>
        <v>0</v>
      </c>
      <c r="BH19" s="281">
        <f t="shared" si="10"/>
        <v>0</v>
      </c>
      <c r="BI19" s="281">
        <f t="shared" si="10"/>
        <v>0</v>
      </c>
      <c r="BJ19" s="281">
        <f t="shared" si="10"/>
        <v>0</v>
      </c>
      <c r="BK19" s="281">
        <f t="shared" si="10"/>
        <v>0</v>
      </c>
      <c r="BL19" s="281">
        <f t="shared" si="10"/>
        <v>0</v>
      </c>
      <c r="BM19" s="281">
        <f t="shared" si="10"/>
        <v>0</v>
      </c>
      <c r="BN19" s="281">
        <f t="shared" si="10"/>
        <v>0</v>
      </c>
      <c r="BO19" s="287">
        <f t="shared" si="10"/>
        <v>0</v>
      </c>
      <c r="BP19" s="449">
        <f t="shared" si="10"/>
        <v>0</v>
      </c>
      <c r="BQ19" s="281">
        <f t="shared" si="10"/>
        <v>0</v>
      </c>
      <c r="BR19" s="449"/>
      <c r="BS19" s="449">
        <f t="shared" ref="BS19" si="11">(SUM(BS20:BS20))</f>
        <v>0</v>
      </c>
      <c r="BT19" s="283">
        <f t="shared" si="10"/>
        <v>0</v>
      </c>
      <c r="BU19" s="281">
        <f t="shared" si="10"/>
        <v>0</v>
      </c>
      <c r="BV19" s="281">
        <f t="shared" si="10"/>
        <v>0</v>
      </c>
      <c r="BW19" s="282">
        <f t="shared" si="10"/>
        <v>0</v>
      </c>
      <c r="BX19" s="283">
        <f t="shared" si="10"/>
        <v>0</v>
      </c>
      <c r="BY19" s="281">
        <f t="shared" si="10"/>
        <v>0</v>
      </c>
      <c r="BZ19" s="281">
        <f t="shared" si="10"/>
        <v>0</v>
      </c>
      <c r="CA19" s="281">
        <f t="shared" si="10"/>
        <v>0</v>
      </c>
      <c r="CB19" s="282">
        <f t="shared" si="10"/>
        <v>0</v>
      </c>
      <c r="CC19" s="448">
        <f t="shared" ref="CC19:CE19" si="12">(SUM(CC20:CC20))</f>
        <v>0</v>
      </c>
      <c r="CD19" s="282">
        <f t="shared" si="12"/>
        <v>0</v>
      </c>
      <c r="CE19" s="448">
        <f t="shared" si="12"/>
        <v>0</v>
      </c>
      <c r="CF19" s="292">
        <f t="shared" si="10"/>
        <v>0</v>
      </c>
      <c r="CG19" s="150"/>
      <c r="CH19" s="150"/>
      <c r="CI19" s="150"/>
      <c r="CJ19" s="150"/>
      <c r="CK19" s="150"/>
      <c r="CL19" s="150"/>
      <c r="CM19" s="150"/>
      <c r="CN19" s="150"/>
      <c r="CO19" s="150"/>
      <c r="CP19" s="150"/>
      <c r="CQ19" s="150"/>
      <c r="CR19" s="150"/>
      <c r="CS19" s="150"/>
      <c r="CT19" s="150"/>
      <c r="CU19" s="150"/>
      <c r="CV19" s="150"/>
      <c r="CW19" s="150"/>
      <c r="CX19" s="150"/>
      <c r="CY19" s="150"/>
      <c r="CZ19" s="150"/>
      <c r="DA19" s="150"/>
      <c r="DB19" s="150"/>
      <c r="DC19" s="150"/>
      <c r="DD19" s="150"/>
      <c r="DE19" s="150"/>
      <c r="DF19" s="150"/>
      <c r="DG19" s="150"/>
      <c r="DH19" s="150"/>
      <c r="DI19" s="150"/>
      <c r="DJ19" s="150"/>
      <c r="DK19" s="150"/>
      <c r="DL19" s="150"/>
      <c r="DM19" s="150"/>
      <c r="DN19" s="150"/>
      <c r="DO19" s="150"/>
      <c r="DP19" s="150"/>
      <c r="DQ19" s="150"/>
      <c r="DR19" s="150"/>
      <c r="DS19" s="150"/>
      <c r="DT19" s="150"/>
      <c r="DU19" s="150"/>
      <c r="DV19" s="150"/>
      <c r="DW19" s="150"/>
      <c r="DX19" s="150"/>
      <c r="DY19" s="150"/>
      <c r="DZ19" s="150"/>
      <c r="EA19" s="150"/>
      <c r="EB19" s="150"/>
      <c r="EC19" s="150"/>
      <c r="ED19" s="150"/>
      <c r="EE19" s="150"/>
      <c r="EF19" s="150"/>
      <c r="EG19" s="150"/>
      <c r="EH19" s="150"/>
      <c r="EI19" s="150"/>
      <c r="EJ19" s="150"/>
      <c r="EK19" s="150"/>
      <c r="EL19" s="150"/>
      <c r="EM19" s="150"/>
      <c r="EN19" s="150"/>
    </row>
    <row r="20" spans="1:144" s="151" customFormat="1" x14ac:dyDescent="0.2">
      <c r="A20" s="173"/>
      <c r="B20" s="144"/>
      <c r="C20" s="196"/>
      <c r="D20" s="208"/>
      <c r="E20" s="213">
        <v>0</v>
      </c>
      <c r="F20" s="152">
        <v>0</v>
      </c>
      <c r="G20" s="269">
        <f>VLOOKUP(E20,'ESCALA SALARIAL'!$A$7:$F35,4)</f>
        <v>0</v>
      </c>
      <c r="H20" s="304">
        <f t="shared" si="8"/>
        <v>0</v>
      </c>
      <c r="I20" s="160"/>
      <c r="J20" s="19"/>
      <c r="K20" s="19"/>
      <c r="L20" s="161"/>
      <c r="M20" s="160"/>
      <c r="N20" s="19"/>
      <c r="O20" s="161"/>
      <c r="P20" s="180"/>
      <c r="Q20" s="200"/>
      <c r="R20" s="204"/>
      <c r="S20" s="208">
        <v>0</v>
      </c>
      <c r="T20" s="147">
        <v>0</v>
      </c>
      <c r="U20" s="269">
        <f>(VLOOKUP(S20,'ESCALA SALARIAL'!$A$7:$F35,4))</f>
        <v>0</v>
      </c>
      <c r="V20" s="290">
        <f>(U20*T20)</f>
        <v>0</v>
      </c>
      <c r="W20" s="190"/>
      <c r="X20" s="200"/>
      <c r="Y20" s="204"/>
      <c r="Z20" s="208">
        <v>0</v>
      </c>
      <c r="AA20" s="248">
        <v>0</v>
      </c>
      <c r="AB20" s="279">
        <f>VLOOKUP(Z20,'ESCALA SALARIAL'!$A$7:$F35,4)</f>
        <v>0</v>
      </c>
      <c r="AC20" s="290">
        <f>(AB20*AA20)</f>
        <v>0</v>
      </c>
      <c r="AD20" s="190"/>
      <c r="AE20" s="200"/>
      <c r="AF20" s="204"/>
      <c r="AG20" s="208">
        <v>0</v>
      </c>
      <c r="AH20" s="147">
        <v>0</v>
      </c>
      <c r="AI20" s="279">
        <f>VLOOKUP(AG20,'ESCALA SALARIAL'!$A$7:$F35,4)</f>
        <v>0</v>
      </c>
      <c r="AJ20" s="290">
        <f>(AI20*AH20)</f>
        <v>0</v>
      </c>
      <c r="AK20" s="445"/>
      <c r="AL20" s="200"/>
      <c r="AM20" s="204"/>
      <c r="AN20" s="208">
        <v>0</v>
      </c>
      <c r="AO20" s="213">
        <v>0</v>
      </c>
      <c r="AP20" s="379">
        <f>VLOOKUP(AN20,'ESCALA SALARIAL'!$A$7:$F35,4)</f>
        <v>0</v>
      </c>
      <c r="AQ20" s="381">
        <f>(AP20*AO20)</f>
        <v>0</v>
      </c>
      <c r="AR20" s="442">
        <f>G20</f>
        <v>0</v>
      </c>
      <c r="AS20" s="441">
        <f>H20</f>
        <v>0</v>
      </c>
      <c r="AT20" s="445"/>
      <c r="AU20" s="268"/>
      <c r="AV20" s="269"/>
      <c r="AW20" s="269"/>
      <c r="AX20" s="269"/>
      <c r="AY20" s="447"/>
      <c r="AZ20" s="269"/>
      <c r="BA20" s="447"/>
      <c r="BB20" s="269"/>
      <c r="BC20" s="447"/>
      <c r="BD20" s="269"/>
      <c r="BE20" s="447"/>
      <c r="BF20" s="269"/>
      <c r="BG20" s="447"/>
      <c r="BH20" s="269"/>
      <c r="BI20" s="447"/>
      <c r="BJ20" s="270"/>
      <c r="BK20" s="269"/>
      <c r="BL20" s="269"/>
      <c r="BM20" s="269"/>
      <c r="BN20" s="447"/>
      <c r="BO20" s="470"/>
      <c r="BP20" s="434"/>
      <c r="BQ20" s="437"/>
      <c r="BR20" s="479"/>
      <c r="BS20" s="458"/>
      <c r="BT20" s="308"/>
      <c r="BU20" s="280"/>
      <c r="BV20" s="280"/>
      <c r="BW20" s="502"/>
      <c r="BX20" s="308"/>
      <c r="BY20" s="280"/>
      <c r="BZ20" s="280"/>
      <c r="CA20" s="280"/>
      <c r="CB20" s="502"/>
      <c r="CC20" s="472"/>
      <c r="CD20" s="455"/>
      <c r="CE20" s="472"/>
      <c r="CF20" s="309"/>
      <c r="CG20" s="150"/>
      <c r="CH20" s="150"/>
      <c r="CI20" s="150"/>
      <c r="CJ20" s="150"/>
      <c r="CK20" s="150"/>
      <c r="CL20" s="150"/>
      <c r="CM20" s="150"/>
      <c r="CN20" s="150"/>
      <c r="CO20" s="150"/>
      <c r="CP20" s="150"/>
      <c r="CQ20" s="150"/>
      <c r="CR20" s="150"/>
      <c r="CS20" s="150"/>
      <c r="CT20" s="150"/>
      <c r="CU20" s="150"/>
      <c r="CV20" s="150"/>
      <c r="CW20" s="150"/>
      <c r="CX20" s="150"/>
      <c r="CY20" s="150"/>
      <c r="CZ20" s="150"/>
      <c r="DA20" s="150"/>
      <c r="DB20" s="150"/>
      <c r="DC20" s="150"/>
      <c r="DD20" s="150"/>
      <c r="DE20" s="150"/>
      <c r="DF20" s="150"/>
      <c r="DG20" s="150"/>
      <c r="DH20" s="150"/>
      <c r="DI20" s="150"/>
      <c r="DJ20" s="150"/>
      <c r="DK20" s="150"/>
      <c r="DL20" s="150"/>
      <c r="DM20" s="150"/>
      <c r="DN20" s="150"/>
      <c r="DO20" s="150"/>
      <c r="DP20" s="150"/>
      <c r="DQ20" s="150"/>
      <c r="DR20" s="150"/>
      <c r="DS20" s="150"/>
      <c r="DT20" s="150"/>
      <c r="DU20" s="150"/>
      <c r="DV20" s="150"/>
      <c r="DW20" s="150"/>
      <c r="DX20" s="150"/>
      <c r="DY20" s="150"/>
      <c r="DZ20" s="150"/>
      <c r="EA20" s="150"/>
      <c r="EB20" s="150"/>
      <c r="EC20" s="150"/>
      <c r="ED20" s="150"/>
      <c r="EE20" s="150"/>
      <c r="EF20" s="150"/>
      <c r="EG20" s="150"/>
      <c r="EH20" s="150"/>
      <c r="EI20" s="150"/>
      <c r="EJ20" s="150"/>
      <c r="EK20" s="150"/>
      <c r="EL20" s="150"/>
      <c r="EM20" s="150"/>
      <c r="EN20" s="150"/>
    </row>
    <row r="21" spans="1:144" s="219" customFormat="1" ht="13.5" thickBot="1" x14ac:dyDescent="0.25">
      <c r="A21" s="611" t="s">
        <v>32</v>
      </c>
      <c r="B21" s="612"/>
      <c r="C21" s="612"/>
      <c r="D21" s="612"/>
      <c r="E21" s="612"/>
      <c r="F21" s="612"/>
      <c r="G21" s="612"/>
      <c r="H21" s="613"/>
      <c r="I21" s="590"/>
      <c r="J21" s="591"/>
      <c r="K21" s="591"/>
      <c r="L21" s="592"/>
      <c r="M21" s="590"/>
      <c r="N21" s="591"/>
      <c r="O21" s="592"/>
      <c r="P21" s="216"/>
      <c r="Q21" s="566"/>
      <c r="R21" s="567"/>
      <c r="S21" s="567"/>
      <c r="T21" s="567"/>
      <c r="U21" s="567"/>
      <c r="V21" s="568"/>
      <c r="W21" s="217"/>
      <c r="X21" s="566"/>
      <c r="Y21" s="567"/>
      <c r="Z21" s="567"/>
      <c r="AA21" s="567"/>
      <c r="AB21" s="567"/>
      <c r="AC21" s="568"/>
      <c r="AD21" s="217"/>
      <c r="AE21" s="566"/>
      <c r="AF21" s="567"/>
      <c r="AG21" s="567"/>
      <c r="AH21" s="567"/>
      <c r="AI21" s="567"/>
      <c r="AJ21" s="568"/>
      <c r="AK21" s="217"/>
      <c r="AL21" s="566"/>
      <c r="AM21" s="567"/>
      <c r="AN21" s="567"/>
      <c r="AO21" s="567"/>
      <c r="AP21" s="567"/>
      <c r="AQ21" s="568"/>
      <c r="AR21" s="546"/>
      <c r="AS21" s="547"/>
      <c r="AT21" s="217"/>
      <c r="AU21" s="557"/>
      <c r="AV21" s="558"/>
      <c r="AW21" s="558"/>
      <c r="AX21" s="558"/>
      <c r="AY21" s="558"/>
      <c r="AZ21" s="558"/>
      <c r="BA21" s="558"/>
      <c r="BB21" s="558"/>
      <c r="BC21" s="558"/>
      <c r="BD21" s="558"/>
      <c r="BE21" s="558"/>
      <c r="BF21" s="558"/>
      <c r="BG21" s="558"/>
      <c r="BH21" s="558"/>
      <c r="BI21" s="558"/>
      <c r="BJ21" s="558"/>
      <c r="BK21" s="558"/>
      <c r="BL21" s="558"/>
      <c r="BM21" s="558"/>
      <c r="BN21" s="558"/>
      <c r="BO21" s="559"/>
      <c r="BP21" s="507"/>
      <c r="BQ21" s="507"/>
      <c r="BR21" s="507"/>
      <c r="BS21" s="507"/>
      <c r="BT21" s="516"/>
      <c r="BU21" s="518"/>
      <c r="BV21" s="518"/>
      <c r="BW21" s="517"/>
      <c r="BX21" s="516"/>
      <c r="BY21" s="518"/>
      <c r="BZ21" s="518"/>
      <c r="CA21" s="518"/>
      <c r="CB21" s="517"/>
      <c r="CC21" s="516"/>
      <c r="CD21" s="517"/>
      <c r="CE21" s="508"/>
      <c r="CF21" s="509"/>
      <c r="CG21" s="218"/>
      <c r="CH21" s="218"/>
      <c r="CI21" s="218"/>
      <c r="CJ21" s="218"/>
      <c r="CK21" s="218"/>
      <c r="CL21" s="218"/>
      <c r="CM21" s="218"/>
      <c r="CN21" s="218"/>
      <c r="CO21" s="218"/>
      <c r="CP21" s="218"/>
      <c r="CQ21" s="218"/>
      <c r="CR21" s="218"/>
      <c r="CS21" s="218"/>
      <c r="CT21" s="218"/>
      <c r="CU21" s="218"/>
      <c r="CV21" s="218"/>
      <c r="CW21" s="218"/>
      <c r="CX21" s="218"/>
      <c r="CY21" s="218"/>
      <c r="CZ21" s="218"/>
      <c r="DA21" s="218"/>
      <c r="DB21" s="218"/>
      <c r="DC21" s="218"/>
      <c r="DD21" s="218"/>
      <c r="DE21" s="218"/>
      <c r="DF21" s="218"/>
      <c r="DG21" s="218"/>
      <c r="DH21" s="218"/>
      <c r="DI21" s="218"/>
      <c r="DJ21" s="218"/>
      <c r="DK21" s="218"/>
      <c r="DL21" s="218"/>
      <c r="DM21" s="218"/>
      <c r="DN21" s="218"/>
      <c r="DO21" s="218"/>
      <c r="DP21" s="218"/>
      <c r="DQ21" s="218"/>
      <c r="DR21" s="218"/>
      <c r="DS21" s="218"/>
      <c r="DT21" s="218"/>
      <c r="DU21" s="218"/>
      <c r="DV21" s="218"/>
      <c r="DW21" s="218"/>
      <c r="DX21" s="218"/>
      <c r="DY21" s="218"/>
      <c r="DZ21" s="218"/>
      <c r="EA21" s="218"/>
      <c r="EB21" s="218"/>
      <c r="EC21" s="218"/>
      <c r="ED21" s="218"/>
      <c r="EE21" s="218"/>
      <c r="EF21" s="218"/>
      <c r="EG21" s="218"/>
      <c r="EH21" s="218"/>
      <c r="EI21" s="218"/>
      <c r="EJ21" s="218"/>
      <c r="EK21" s="218"/>
      <c r="EL21" s="218"/>
      <c r="EM21" s="218"/>
      <c r="EN21" s="218"/>
    </row>
    <row r="22" spans="1:144" s="219" customFormat="1" ht="13.5" thickBot="1" x14ac:dyDescent="0.25">
      <c r="A22" s="172">
        <f>(SUM(A23:A23))</f>
        <v>0</v>
      </c>
      <c r="B22" s="254">
        <f>(SUM(B23:B23))</f>
        <v>0</v>
      </c>
      <c r="C22" s="602" t="s">
        <v>30</v>
      </c>
      <c r="D22" s="603"/>
      <c r="E22" s="604"/>
      <c r="F22" s="154">
        <f>(SUM(F23:F23))</f>
        <v>0</v>
      </c>
      <c r="G22" s="284">
        <f>SUM(G23:G23)</f>
        <v>0</v>
      </c>
      <c r="H22" s="305">
        <f t="shared" ref="H22:P22" si="13">(SUM(H23:H23))</f>
        <v>0</v>
      </c>
      <c r="I22" s="164">
        <f t="shared" si="13"/>
        <v>0</v>
      </c>
      <c r="J22" s="39">
        <f t="shared" si="13"/>
        <v>0</v>
      </c>
      <c r="K22" s="39">
        <f t="shared" si="13"/>
        <v>0</v>
      </c>
      <c r="L22" s="165">
        <f t="shared" si="13"/>
        <v>0</v>
      </c>
      <c r="M22" s="164">
        <f t="shared" si="13"/>
        <v>0</v>
      </c>
      <c r="N22" s="39">
        <f t="shared" si="13"/>
        <v>0</v>
      </c>
      <c r="O22" s="165">
        <f t="shared" si="13"/>
        <v>0</v>
      </c>
      <c r="P22" s="181">
        <f t="shared" si="13"/>
        <v>0</v>
      </c>
      <c r="Q22" s="602" t="s">
        <v>30</v>
      </c>
      <c r="R22" s="603"/>
      <c r="S22" s="604"/>
      <c r="T22" s="158">
        <f>(SUM(T23:T23))</f>
        <v>0</v>
      </c>
      <c r="U22" s="284">
        <f>(SUM(U23:U23))</f>
        <v>0</v>
      </c>
      <c r="V22" s="288">
        <f>(SUM(V23:V23))</f>
        <v>0</v>
      </c>
      <c r="W22" s="220"/>
      <c r="X22" s="602" t="s">
        <v>30</v>
      </c>
      <c r="Y22" s="603"/>
      <c r="Z22" s="604"/>
      <c r="AA22" s="325">
        <f>(SUM(AA23:AA23))</f>
        <v>0</v>
      </c>
      <c r="AB22" s="296">
        <f>SUM(AB23:AB23)</f>
        <v>0</v>
      </c>
      <c r="AC22" s="297">
        <f>(SUM(AC23:AC23))</f>
        <v>0</v>
      </c>
      <c r="AD22" s="220"/>
      <c r="AE22" s="602" t="s">
        <v>30</v>
      </c>
      <c r="AF22" s="603"/>
      <c r="AG22" s="604"/>
      <c r="AH22" s="191">
        <f>(SUM(AH23:AH23))</f>
        <v>0</v>
      </c>
      <c r="AI22" s="284">
        <f>SUM(AI23:AI23)</f>
        <v>0</v>
      </c>
      <c r="AJ22" s="288">
        <f>(SUM(AJ23:AJ23))</f>
        <v>0</v>
      </c>
      <c r="AK22" s="446"/>
      <c r="AL22" s="614" t="s">
        <v>30</v>
      </c>
      <c r="AM22" s="615"/>
      <c r="AN22" s="616"/>
      <c r="AO22" s="158">
        <f>(SUM(AO23:AO23))</f>
        <v>0</v>
      </c>
      <c r="AP22" s="284">
        <f>SUM(AP23:AP23)</f>
        <v>0</v>
      </c>
      <c r="AQ22" s="288">
        <f>(SUM(AQ23:AQ23))</f>
        <v>0</v>
      </c>
      <c r="AR22" s="285">
        <f>G22</f>
        <v>0</v>
      </c>
      <c r="AS22" s="288">
        <f>H22</f>
        <v>0</v>
      </c>
      <c r="AT22" s="446"/>
      <c r="AU22" s="285">
        <f t="shared" ref="AU22:CF22" si="14">(SUM(AU23:AU23))</f>
        <v>0</v>
      </c>
      <c r="AV22" s="284">
        <f t="shared" si="14"/>
        <v>0</v>
      </c>
      <c r="AW22" s="284">
        <f t="shared" si="14"/>
        <v>0</v>
      </c>
      <c r="AX22" s="284">
        <f t="shared" si="14"/>
        <v>0</v>
      </c>
      <c r="AY22" s="284">
        <f t="shared" si="14"/>
        <v>0</v>
      </c>
      <c r="AZ22" s="284">
        <f t="shared" si="14"/>
        <v>0</v>
      </c>
      <c r="BA22" s="284">
        <f t="shared" si="14"/>
        <v>0</v>
      </c>
      <c r="BB22" s="284">
        <f t="shared" si="14"/>
        <v>0</v>
      </c>
      <c r="BC22" s="284">
        <f t="shared" si="14"/>
        <v>0</v>
      </c>
      <c r="BD22" s="284"/>
      <c r="BE22" s="284"/>
      <c r="BF22" s="284">
        <f t="shared" si="14"/>
        <v>0</v>
      </c>
      <c r="BG22" s="284">
        <f t="shared" si="14"/>
        <v>0</v>
      </c>
      <c r="BH22" s="284">
        <f t="shared" si="14"/>
        <v>0</v>
      </c>
      <c r="BI22" s="284">
        <f t="shared" si="14"/>
        <v>0</v>
      </c>
      <c r="BJ22" s="284">
        <f t="shared" si="14"/>
        <v>0</v>
      </c>
      <c r="BK22" s="284">
        <f t="shared" si="14"/>
        <v>0</v>
      </c>
      <c r="BL22" s="284">
        <f t="shared" si="14"/>
        <v>0</v>
      </c>
      <c r="BM22" s="284">
        <f t="shared" si="14"/>
        <v>0</v>
      </c>
      <c r="BN22" s="281">
        <f t="shared" si="14"/>
        <v>0</v>
      </c>
      <c r="BO22" s="287">
        <f t="shared" si="14"/>
        <v>0</v>
      </c>
      <c r="BP22" s="438">
        <f t="shared" si="14"/>
        <v>0</v>
      </c>
      <c r="BQ22" s="281">
        <f t="shared" si="14"/>
        <v>0</v>
      </c>
      <c r="BR22" s="449"/>
      <c r="BS22" s="449">
        <f t="shared" si="14"/>
        <v>0</v>
      </c>
      <c r="BT22" s="285">
        <f t="shared" si="14"/>
        <v>0</v>
      </c>
      <c r="BU22" s="284">
        <f t="shared" si="14"/>
        <v>0</v>
      </c>
      <c r="BV22" s="284">
        <f t="shared" si="14"/>
        <v>0</v>
      </c>
      <c r="BW22" s="282">
        <f t="shared" si="14"/>
        <v>0</v>
      </c>
      <c r="BX22" s="285">
        <f t="shared" si="14"/>
        <v>0</v>
      </c>
      <c r="BY22" s="284">
        <f t="shared" si="14"/>
        <v>0</v>
      </c>
      <c r="BZ22" s="284">
        <f t="shared" si="14"/>
        <v>0</v>
      </c>
      <c r="CA22" s="284">
        <f t="shared" si="14"/>
        <v>0</v>
      </c>
      <c r="CB22" s="282">
        <f t="shared" si="14"/>
        <v>0</v>
      </c>
      <c r="CC22" s="448">
        <f t="shared" si="14"/>
        <v>0</v>
      </c>
      <c r="CD22" s="282">
        <f t="shared" si="14"/>
        <v>0</v>
      </c>
      <c r="CE22" s="448">
        <f t="shared" si="14"/>
        <v>0</v>
      </c>
      <c r="CF22" s="473">
        <f t="shared" si="14"/>
        <v>0</v>
      </c>
      <c r="CG22" s="218"/>
      <c r="CH22" s="218"/>
      <c r="CI22" s="218"/>
      <c r="CJ22" s="218"/>
      <c r="CK22" s="218"/>
      <c r="CL22" s="218"/>
      <c r="CM22" s="218"/>
      <c r="CN22" s="218"/>
      <c r="CO22" s="218"/>
      <c r="CP22" s="218"/>
      <c r="CQ22" s="218"/>
      <c r="CR22" s="218"/>
      <c r="CS22" s="218"/>
      <c r="CT22" s="218"/>
      <c r="CU22" s="218"/>
      <c r="CV22" s="218"/>
      <c r="CW22" s="218"/>
      <c r="CX22" s="218"/>
      <c r="CY22" s="218"/>
      <c r="CZ22" s="218"/>
      <c r="DA22" s="218"/>
      <c r="DB22" s="218"/>
      <c r="DC22" s="218"/>
      <c r="DD22" s="218"/>
      <c r="DE22" s="218"/>
      <c r="DF22" s="218"/>
      <c r="DG22" s="218"/>
      <c r="DH22" s="218"/>
      <c r="DI22" s="218"/>
      <c r="DJ22" s="218"/>
      <c r="DK22" s="218"/>
      <c r="DL22" s="218"/>
      <c r="DM22" s="218"/>
      <c r="DN22" s="218"/>
      <c r="DO22" s="218"/>
      <c r="DP22" s="218"/>
      <c r="DQ22" s="218"/>
      <c r="DR22" s="218"/>
      <c r="DS22" s="218"/>
      <c r="DT22" s="218"/>
      <c r="DU22" s="218"/>
      <c r="DV22" s="218"/>
      <c r="DW22" s="218"/>
      <c r="DX22" s="218"/>
      <c r="DY22" s="218"/>
      <c r="DZ22" s="218"/>
      <c r="EA22" s="218"/>
      <c r="EB22" s="218"/>
      <c r="EC22" s="218"/>
      <c r="ED22" s="218"/>
      <c r="EE22" s="218"/>
      <c r="EF22" s="218"/>
      <c r="EG22" s="218"/>
      <c r="EH22" s="218"/>
      <c r="EI22" s="218"/>
      <c r="EJ22" s="218"/>
      <c r="EK22" s="218"/>
      <c r="EL22" s="218"/>
      <c r="EM22" s="218"/>
      <c r="EN22" s="218"/>
    </row>
    <row r="23" spans="1:144" s="151" customFormat="1" x14ac:dyDescent="0.2">
      <c r="A23" s="173"/>
      <c r="B23" s="144"/>
      <c r="C23" s="197"/>
      <c r="D23" s="221"/>
      <c r="E23" s="213">
        <v>0</v>
      </c>
      <c r="F23" s="152">
        <v>0</v>
      </c>
      <c r="G23" s="269">
        <f>VLOOKUP(E23,'ESCALA SALARIAL'!$A$7:$F35,5)</f>
        <v>0</v>
      </c>
      <c r="H23" s="304">
        <f t="shared" si="8"/>
        <v>0</v>
      </c>
      <c r="I23" s="157"/>
      <c r="J23" s="147"/>
      <c r="K23" s="147"/>
      <c r="L23" s="159"/>
      <c r="M23" s="157"/>
      <c r="N23" s="147"/>
      <c r="O23" s="159"/>
      <c r="P23" s="179"/>
      <c r="Q23" s="222"/>
      <c r="R23" s="199"/>
      <c r="S23" s="208">
        <v>0</v>
      </c>
      <c r="T23" s="147">
        <v>0</v>
      </c>
      <c r="U23" s="269">
        <f>VLOOKUP(S23,'ESCALA SALARIAL'!$A$7:$F35,5)</f>
        <v>0</v>
      </c>
      <c r="V23" s="290">
        <f>(U23*T23)</f>
        <v>0</v>
      </c>
      <c r="W23" s="190"/>
      <c r="X23" s="223"/>
      <c r="Y23" s="224"/>
      <c r="Z23" s="225">
        <v>0</v>
      </c>
      <c r="AA23" s="326">
        <v>0</v>
      </c>
      <c r="AB23" s="298">
        <f>VLOOKUP(Z23,'ESCALA SALARIAL'!$A$7:$F35,5)</f>
        <v>0</v>
      </c>
      <c r="AC23" s="299">
        <f>(AB23*AA23)</f>
        <v>0</v>
      </c>
      <c r="AD23" s="190"/>
      <c r="AE23" s="223"/>
      <c r="AF23" s="226"/>
      <c r="AG23" s="230">
        <v>0</v>
      </c>
      <c r="AH23" s="149">
        <v>0</v>
      </c>
      <c r="AI23" s="289">
        <f>VLOOKUP(AG23,'ESCALA SALARIAL'!$A$7:$F35,5)</f>
        <v>0</v>
      </c>
      <c r="AJ23" s="291">
        <f>(AI23*AH23)</f>
        <v>0</v>
      </c>
      <c r="AK23" s="445"/>
      <c r="AL23" s="157"/>
      <c r="AM23" s="148"/>
      <c r="AN23" s="248">
        <v>0</v>
      </c>
      <c r="AO23" s="147">
        <v>0</v>
      </c>
      <c r="AP23" s="279">
        <f>VLOOKUP(AN23,'ESCALA SALARIAL'!$A$7:$F35,5)</f>
        <v>0</v>
      </c>
      <c r="AQ23" s="290">
        <f>(AP23*AO23)</f>
        <v>0</v>
      </c>
      <c r="AR23" s="268">
        <f>G23</f>
        <v>0</v>
      </c>
      <c r="AS23" s="443">
        <f>H23</f>
        <v>0</v>
      </c>
      <c r="AT23" s="445"/>
      <c r="AU23" s="268"/>
      <c r="AV23" s="269"/>
      <c r="AW23" s="269"/>
      <c r="AX23" s="269"/>
      <c r="AY23" s="447"/>
      <c r="AZ23" s="269"/>
      <c r="BA23" s="447"/>
      <c r="BB23" s="269"/>
      <c r="BC23" s="447"/>
      <c r="BD23" s="269"/>
      <c r="BE23" s="447"/>
      <c r="BF23" s="269"/>
      <c r="BG23" s="447"/>
      <c r="BH23" s="269"/>
      <c r="BI23" s="447"/>
      <c r="BJ23" s="270"/>
      <c r="BK23" s="269"/>
      <c r="BL23" s="269"/>
      <c r="BM23" s="269"/>
      <c r="BN23" s="447"/>
      <c r="BO23" s="470"/>
      <c r="BP23" s="434"/>
      <c r="BQ23" s="437"/>
      <c r="BR23" s="479"/>
      <c r="BS23" s="458"/>
      <c r="BT23" s="308"/>
      <c r="BU23" s="280"/>
      <c r="BV23" s="280"/>
      <c r="BW23" s="502"/>
      <c r="BX23" s="308"/>
      <c r="BY23" s="280"/>
      <c r="BZ23" s="280"/>
      <c r="CA23" s="280"/>
      <c r="CB23" s="502"/>
      <c r="CC23" s="472"/>
      <c r="CD23" s="455"/>
      <c r="CE23" s="472"/>
      <c r="CF23" s="309"/>
      <c r="CG23" s="150"/>
      <c r="CH23" s="150"/>
      <c r="CI23" s="150"/>
      <c r="CJ23" s="150"/>
      <c r="CK23" s="150"/>
      <c r="CL23" s="150"/>
      <c r="CM23" s="150"/>
      <c r="CN23" s="150"/>
      <c r="CO23" s="150"/>
      <c r="CP23" s="150"/>
      <c r="CQ23" s="150"/>
      <c r="CR23" s="150"/>
      <c r="CS23" s="150"/>
      <c r="CT23" s="150"/>
      <c r="CU23" s="150"/>
      <c r="CV23" s="150"/>
      <c r="CW23" s="150"/>
      <c r="CX23" s="150"/>
      <c r="CY23" s="150"/>
      <c r="CZ23" s="150"/>
      <c r="DA23" s="150"/>
      <c r="DB23" s="150"/>
      <c r="DC23" s="150"/>
      <c r="DD23" s="150"/>
      <c r="DE23" s="150"/>
      <c r="DF23" s="150"/>
      <c r="DG23" s="150"/>
      <c r="DH23" s="150"/>
      <c r="DI23" s="150"/>
      <c r="DJ23" s="150"/>
      <c r="DK23" s="150"/>
      <c r="DL23" s="150"/>
      <c r="DM23" s="150"/>
      <c r="DN23" s="150"/>
      <c r="DO23" s="150"/>
      <c r="DP23" s="150"/>
      <c r="DQ23" s="150"/>
      <c r="DR23" s="150"/>
      <c r="DS23" s="150"/>
      <c r="DT23" s="150"/>
      <c r="DU23" s="150"/>
      <c r="DV23" s="150"/>
      <c r="DW23" s="150"/>
      <c r="DX23" s="150"/>
      <c r="DY23" s="150"/>
      <c r="DZ23" s="150"/>
      <c r="EA23" s="150"/>
      <c r="EB23" s="150"/>
      <c r="EC23" s="150"/>
      <c r="ED23" s="150"/>
      <c r="EE23" s="150"/>
      <c r="EF23" s="150"/>
      <c r="EG23" s="150"/>
      <c r="EH23" s="150"/>
      <c r="EI23" s="150"/>
      <c r="EJ23" s="150"/>
      <c r="EK23" s="150"/>
      <c r="EL23" s="150"/>
      <c r="EM23" s="150"/>
      <c r="EN23" s="150"/>
    </row>
    <row r="24" spans="1:144" s="151" customFormat="1" ht="13.5" thickBot="1" x14ac:dyDescent="0.25">
      <c r="A24" s="575"/>
      <c r="B24" s="576"/>
      <c r="C24" s="576"/>
      <c r="D24" s="576"/>
      <c r="E24" s="576"/>
      <c r="F24" s="576"/>
      <c r="G24" s="576"/>
      <c r="H24" s="577"/>
      <c r="I24" s="587"/>
      <c r="J24" s="588"/>
      <c r="K24" s="588"/>
      <c r="L24" s="589"/>
      <c r="M24" s="587"/>
      <c r="N24" s="588"/>
      <c r="O24" s="589"/>
      <c r="P24" s="210"/>
      <c r="Q24" s="563"/>
      <c r="R24" s="564"/>
      <c r="S24" s="564"/>
      <c r="T24" s="564"/>
      <c r="U24" s="564"/>
      <c r="V24" s="565"/>
      <c r="W24" s="210"/>
      <c r="X24" s="563"/>
      <c r="Y24" s="564"/>
      <c r="Z24" s="564"/>
      <c r="AA24" s="564"/>
      <c r="AB24" s="564"/>
      <c r="AC24" s="565"/>
      <c r="AD24" s="210"/>
      <c r="AE24" s="563"/>
      <c r="AF24" s="564"/>
      <c r="AG24" s="564"/>
      <c r="AH24" s="564"/>
      <c r="AI24" s="564"/>
      <c r="AJ24" s="565"/>
      <c r="AK24" s="210"/>
      <c r="AL24" s="563"/>
      <c r="AM24" s="564"/>
      <c r="AN24" s="564"/>
      <c r="AO24" s="564"/>
      <c r="AP24" s="564"/>
      <c r="AQ24" s="565"/>
      <c r="AR24" s="544"/>
      <c r="AS24" s="545"/>
      <c r="AT24" s="210"/>
      <c r="AU24" s="554"/>
      <c r="AV24" s="555"/>
      <c r="AW24" s="555"/>
      <c r="AX24" s="555"/>
      <c r="AY24" s="555"/>
      <c r="AZ24" s="555"/>
      <c r="BA24" s="555"/>
      <c r="BB24" s="555"/>
      <c r="BC24" s="555"/>
      <c r="BD24" s="555"/>
      <c r="BE24" s="555"/>
      <c r="BF24" s="555"/>
      <c r="BG24" s="555"/>
      <c r="BH24" s="555"/>
      <c r="BI24" s="555"/>
      <c r="BJ24" s="555"/>
      <c r="BK24" s="555"/>
      <c r="BL24" s="555"/>
      <c r="BM24" s="555"/>
      <c r="BN24" s="555"/>
      <c r="BO24" s="556"/>
      <c r="BP24" s="507"/>
      <c r="BQ24" s="507"/>
      <c r="BR24" s="507"/>
      <c r="BS24" s="507"/>
      <c r="BT24" s="516"/>
      <c r="BU24" s="518"/>
      <c r="BV24" s="518"/>
      <c r="BW24" s="517"/>
      <c r="BX24" s="516"/>
      <c r="BY24" s="518"/>
      <c r="BZ24" s="518"/>
      <c r="CA24" s="518"/>
      <c r="CB24" s="517"/>
      <c r="CC24" s="516"/>
      <c r="CD24" s="517"/>
      <c r="CE24" s="508"/>
      <c r="CF24" s="509"/>
      <c r="CG24" s="150"/>
      <c r="CH24" s="150"/>
      <c r="CI24" s="150"/>
      <c r="CJ24" s="150"/>
      <c r="CK24" s="150"/>
      <c r="CL24" s="150"/>
      <c r="CM24" s="150"/>
      <c r="CN24" s="150"/>
      <c r="CO24" s="150"/>
      <c r="CP24" s="150"/>
      <c r="CQ24" s="150"/>
      <c r="CR24" s="150"/>
      <c r="CS24" s="150"/>
      <c r="CT24" s="150"/>
      <c r="CU24" s="150"/>
      <c r="CV24" s="150"/>
      <c r="CW24" s="150"/>
      <c r="CX24" s="150"/>
      <c r="CY24" s="150"/>
      <c r="CZ24" s="150"/>
      <c r="DA24" s="150"/>
      <c r="DB24" s="150"/>
      <c r="DC24" s="150"/>
      <c r="DD24" s="150"/>
      <c r="DE24" s="150"/>
      <c r="DF24" s="150"/>
      <c r="DG24" s="150"/>
      <c r="DH24" s="150"/>
      <c r="DI24" s="150"/>
      <c r="DJ24" s="150"/>
      <c r="DK24" s="150"/>
      <c r="DL24" s="150"/>
      <c r="DM24" s="150"/>
      <c r="DN24" s="150"/>
      <c r="DO24" s="150"/>
      <c r="DP24" s="150"/>
      <c r="DQ24" s="150"/>
      <c r="DR24" s="150"/>
      <c r="DS24" s="150"/>
      <c r="DT24" s="150"/>
      <c r="DU24" s="150"/>
      <c r="DV24" s="150"/>
      <c r="DW24" s="150"/>
      <c r="DX24" s="150"/>
      <c r="DY24" s="150"/>
      <c r="DZ24" s="150"/>
      <c r="EA24" s="150"/>
      <c r="EB24" s="150"/>
      <c r="EC24" s="150"/>
      <c r="ED24" s="150"/>
      <c r="EE24" s="150"/>
      <c r="EF24" s="150"/>
      <c r="EG24" s="150"/>
      <c r="EH24" s="150"/>
      <c r="EI24" s="150"/>
      <c r="EJ24" s="150"/>
      <c r="EK24" s="150"/>
      <c r="EL24" s="150"/>
      <c r="EM24" s="150"/>
      <c r="EN24" s="150"/>
    </row>
    <row r="25" spans="1:144" s="211" customFormat="1" ht="13.5" thickBot="1" x14ac:dyDescent="0.25">
      <c r="A25" s="156">
        <f>(SUM(A26:A26))</f>
        <v>1</v>
      </c>
      <c r="B25" s="127">
        <f>(SUM(B26:B26))</f>
        <v>1</v>
      </c>
      <c r="C25" s="605" t="s">
        <v>31</v>
      </c>
      <c r="D25" s="606"/>
      <c r="E25" s="607"/>
      <c r="F25" s="153">
        <f>(SUM(F26:F26))</f>
        <v>1</v>
      </c>
      <c r="G25" s="281">
        <f>SUM(G26:G26)</f>
        <v>2678135</v>
      </c>
      <c r="H25" s="282">
        <f t="shared" ref="H25:P25" si="15">(SUM(H26:H26))</f>
        <v>2678135</v>
      </c>
      <c r="I25" s="193">
        <f t="shared" si="15"/>
        <v>0</v>
      </c>
      <c r="J25" s="194">
        <f t="shared" si="15"/>
        <v>0</v>
      </c>
      <c r="K25" s="194">
        <f t="shared" si="15"/>
        <v>1</v>
      </c>
      <c r="L25" s="249">
        <f t="shared" si="15"/>
        <v>0</v>
      </c>
      <c r="M25" s="193">
        <f t="shared" si="15"/>
        <v>0</v>
      </c>
      <c r="N25" s="194">
        <f t="shared" si="15"/>
        <v>0</v>
      </c>
      <c r="O25" s="249">
        <f t="shared" si="15"/>
        <v>0</v>
      </c>
      <c r="P25" s="214">
        <f t="shared" si="15"/>
        <v>0</v>
      </c>
      <c r="Q25" s="605" t="s">
        <v>31</v>
      </c>
      <c r="R25" s="606"/>
      <c r="S25" s="607"/>
      <c r="T25" s="126">
        <f>(SUM(T26:T26))</f>
        <v>1</v>
      </c>
      <c r="U25" s="286">
        <f>(SUM(U26:U26))</f>
        <v>2678135</v>
      </c>
      <c r="V25" s="292">
        <f>(SUM(V26:V26))</f>
        <v>2678135</v>
      </c>
      <c r="W25" s="214"/>
      <c r="X25" s="608" t="s">
        <v>31</v>
      </c>
      <c r="Y25" s="609"/>
      <c r="Z25" s="610"/>
      <c r="AA25" s="327">
        <f>(SUM(AA26:AA26))</f>
        <v>1</v>
      </c>
      <c r="AB25" s="286">
        <f>SUM(AB26:AB26)</f>
        <v>2203308</v>
      </c>
      <c r="AC25" s="301">
        <f>(SUM(AC26:AC26))</f>
        <v>2203308</v>
      </c>
      <c r="AD25" s="214"/>
      <c r="AE25" s="620" t="s">
        <v>31</v>
      </c>
      <c r="AF25" s="621"/>
      <c r="AG25" s="622"/>
      <c r="AH25" s="126">
        <f>(SUM(AH26:AH26))</f>
        <v>0</v>
      </c>
      <c r="AI25" s="286">
        <f>SUM(AI26:AI26)</f>
        <v>0</v>
      </c>
      <c r="AJ25" s="292">
        <f>(SUM(AJ26:AJ26))</f>
        <v>0</v>
      </c>
      <c r="AK25" s="210"/>
      <c r="AL25" s="605" t="s">
        <v>31</v>
      </c>
      <c r="AM25" s="606"/>
      <c r="AN25" s="607"/>
      <c r="AO25" s="215">
        <f>(SUM(AO26:AO26))</f>
        <v>0</v>
      </c>
      <c r="AP25" s="286">
        <f>SUM(AP26:AP26)</f>
        <v>0</v>
      </c>
      <c r="AQ25" s="292">
        <f>(SUM(AQ26:AQ26))</f>
        <v>0</v>
      </c>
      <c r="AR25" s="283">
        <f>G25</f>
        <v>2678135</v>
      </c>
      <c r="AS25" s="287">
        <f>H25</f>
        <v>2678135</v>
      </c>
      <c r="AT25" s="210"/>
      <c r="AU25" s="283">
        <f t="shared" ref="AU25:CF25" si="16">(SUM(AU26:AU26))</f>
        <v>0</v>
      </c>
      <c r="AV25" s="281">
        <f t="shared" si="16"/>
        <v>200000</v>
      </c>
      <c r="AW25" s="281">
        <f t="shared" si="16"/>
        <v>98931</v>
      </c>
      <c r="AX25" s="281">
        <f t="shared" si="16"/>
        <v>1339067.5</v>
      </c>
      <c r="AY25" s="281">
        <f t="shared" si="16"/>
        <v>111588.95833333333</v>
      </c>
      <c r="AZ25" s="281">
        <f t="shared" si="16"/>
        <v>1544327.4791666667</v>
      </c>
      <c r="BA25" s="281">
        <f t="shared" si="16"/>
        <v>128693.95659722223</v>
      </c>
      <c r="BB25" s="281">
        <f t="shared" si="16"/>
        <v>1608674.4574652778</v>
      </c>
      <c r="BC25" s="281">
        <f>(SUM(BC26:BC26))</f>
        <v>134056.20478877315</v>
      </c>
      <c r="BD25" s="281">
        <f t="shared" ref="BD25:BE25" si="17">(SUM(BD26:BD26))</f>
        <v>2466634.1681134258</v>
      </c>
      <c r="BE25" s="281">
        <f t="shared" si="17"/>
        <v>205552.84734278548</v>
      </c>
      <c r="BF25" s="281">
        <f t="shared" si="16"/>
        <v>3351405.1197193288</v>
      </c>
      <c r="BG25" s="281">
        <f t="shared" si="16"/>
        <v>279283.75997661072</v>
      </c>
      <c r="BH25" s="281">
        <f t="shared" si="16"/>
        <v>178542.33333333334</v>
      </c>
      <c r="BI25" s="281">
        <f t="shared" si="16"/>
        <v>14878.527777777779</v>
      </c>
      <c r="BJ25" s="281">
        <f t="shared" si="16"/>
        <v>0</v>
      </c>
      <c r="BK25" s="281">
        <f t="shared" si="16"/>
        <v>0</v>
      </c>
      <c r="BL25" s="281">
        <f t="shared" si="16"/>
        <v>0</v>
      </c>
      <c r="BM25" s="281">
        <f t="shared" si="16"/>
        <v>0</v>
      </c>
      <c r="BN25" s="281">
        <f t="shared" si="16"/>
        <v>1172985.2548165026</v>
      </c>
      <c r="BO25" s="287">
        <f t="shared" si="16"/>
        <v>14075823.057798034</v>
      </c>
      <c r="BP25" s="449">
        <f t="shared" si="16"/>
        <v>3630688.8796959394</v>
      </c>
      <c r="BQ25" s="281">
        <f t="shared" si="16"/>
        <v>435682.66556351271</v>
      </c>
      <c r="BR25" s="449"/>
      <c r="BS25" s="449">
        <f t="shared" ref="BS25" si="18">(SUM(BS26:BS26))</f>
        <v>4066371.545259452</v>
      </c>
      <c r="BT25" s="283">
        <f t="shared" si="16"/>
        <v>321376.2</v>
      </c>
      <c r="BU25" s="281">
        <f t="shared" si="16"/>
        <v>227641.47500000001</v>
      </c>
      <c r="BV25" s="281">
        <f t="shared" si="16"/>
        <v>13979.8647</v>
      </c>
      <c r="BW25" s="282">
        <f t="shared" si="16"/>
        <v>562997.53970000008</v>
      </c>
      <c r="BX25" s="283">
        <f t="shared" si="16"/>
        <v>107125.40000000001</v>
      </c>
      <c r="BY25" s="281">
        <f t="shared" si="16"/>
        <v>80344.05</v>
      </c>
      <c r="BZ25" s="281">
        <f t="shared" si="16"/>
        <v>53562.700000000004</v>
      </c>
      <c r="CA25" s="281">
        <f t="shared" si="16"/>
        <v>26781.350000000002</v>
      </c>
      <c r="CB25" s="282">
        <f t="shared" si="16"/>
        <v>267813.5</v>
      </c>
      <c r="CC25" s="448">
        <f t="shared" ref="CC25:CE25" si="19">(SUM(CC26:CC26))</f>
        <v>830811.03970000008</v>
      </c>
      <c r="CD25" s="282">
        <f t="shared" si="19"/>
        <v>9969732.476400001</v>
      </c>
      <c r="CE25" s="448">
        <f t="shared" si="19"/>
        <v>5020795.5899547897</v>
      </c>
      <c r="CF25" s="292">
        <f t="shared" si="16"/>
        <v>60249547.079457492</v>
      </c>
      <c r="CG25" s="150"/>
      <c r="CH25" s="150"/>
      <c r="CI25" s="150"/>
      <c r="CJ25" s="150"/>
      <c r="CK25" s="150"/>
      <c r="CL25" s="150"/>
      <c r="CM25" s="150"/>
      <c r="CN25" s="150"/>
      <c r="CO25" s="150"/>
      <c r="CP25" s="150"/>
      <c r="CQ25" s="150"/>
      <c r="CR25" s="150"/>
      <c r="CS25" s="150"/>
      <c r="CT25" s="150"/>
      <c r="CU25" s="150"/>
      <c r="CV25" s="150"/>
      <c r="CW25" s="150"/>
      <c r="CX25" s="150"/>
      <c r="CY25" s="150"/>
      <c r="CZ25" s="150"/>
      <c r="DA25" s="150"/>
      <c r="DB25" s="150"/>
      <c r="DC25" s="150"/>
      <c r="DD25" s="150"/>
      <c r="DE25" s="150"/>
      <c r="DF25" s="150"/>
      <c r="DG25" s="150"/>
      <c r="DH25" s="150"/>
      <c r="DI25" s="150"/>
      <c r="DJ25" s="150"/>
      <c r="DK25" s="150"/>
      <c r="DL25" s="150"/>
      <c r="DM25" s="150"/>
      <c r="DN25" s="150"/>
      <c r="DO25" s="150"/>
      <c r="DP25" s="150"/>
      <c r="DQ25" s="150"/>
      <c r="DR25" s="150"/>
      <c r="DS25" s="150"/>
      <c r="DT25" s="150"/>
      <c r="DU25" s="150"/>
      <c r="DV25" s="150"/>
      <c r="DW25" s="150"/>
      <c r="DX25" s="150"/>
      <c r="DY25" s="150"/>
      <c r="DZ25" s="150"/>
      <c r="EA25" s="150"/>
      <c r="EB25" s="150"/>
      <c r="EC25" s="150"/>
      <c r="ED25" s="150"/>
      <c r="EE25" s="150"/>
      <c r="EF25" s="150"/>
      <c r="EG25" s="150"/>
      <c r="EH25" s="150"/>
      <c r="EI25" s="150"/>
      <c r="EJ25" s="150"/>
      <c r="EK25" s="150"/>
      <c r="EL25" s="150"/>
      <c r="EM25" s="150"/>
      <c r="EN25" s="150"/>
    </row>
    <row r="26" spans="1:144" s="151" customFormat="1" x14ac:dyDescent="0.2">
      <c r="A26" s="334">
        <v>1</v>
      </c>
      <c r="B26" s="243">
        <v>1</v>
      </c>
      <c r="C26" s="335" t="s">
        <v>100</v>
      </c>
      <c r="D26" s="333">
        <v>535</v>
      </c>
      <c r="E26" s="336">
        <v>12</v>
      </c>
      <c r="F26" s="262">
        <v>1</v>
      </c>
      <c r="G26" s="267">
        <f>VLOOKUP(E26,'ESCALA SALARIAL'!$A$8:$F35,6)</f>
        <v>2678135</v>
      </c>
      <c r="H26" s="277">
        <f t="shared" si="8"/>
        <v>2678135</v>
      </c>
      <c r="I26" s="173"/>
      <c r="J26" s="144"/>
      <c r="K26" s="243">
        <v>1</v>
      </c>
      <c r="L26" s="229"/>
      <c r="M26" s="173"/>
      <c r="N26" s="144"/>
      <c r="O26" s="229"/>
      <c r="P26" s="190"/>
      <c r="Q26" s="329" t="s">
        <v>100</v>
      </c>
      <c r="R26" s="330" t="s">
        <v>104</v>
      </c>
      <c r="S26" s="331">
        <v>12</v>
      </c>
      <c r="T26" s="243">
        <v>1</v>
      </c>
      <c r="U26" s="293">
        <f>VLOOKUP(S26,'ESCALA SALARIAL'!$A$7:$F35,6)</f>
        <v>2678135</v>
      </c>
      <c r="V26" s="294">
        <f>(U26*T26)</f>
        <v>2678135</v>
      </c>
      <c r="W26" s="190"/>
      <c r="X26" s="329" t="s">
        <v>105</v>
      </c>
      <c r="Y26" s="330" t="s">
        <v>106</v>
      </c>
      <c r="Z26" s="331">
        <v>8</v>
      </c>
      <c r="AA26" s="332">
        <v>1</v>
      </c>
      <c r="AB26" s="293">
        <f>VLOOKUP(Z26,'ESCALA SALARIAL'!$A$8:$F35,6)</f>
        <v>2203308</v>
      </c>
      <c r="AC26" s="300">
        <f>(AB26*AA26)</f>
        <v>2203308</v>
      </c>
      <c r="AD26" s="190"/>
      <c r="AE26" s="201">
        <v>0</v>
      </c>
      <c r="AF26" s="202" t="s">
        <v>110</v>
      </c>
      <c r="AG26" s="230">
        <v>0</v>
      </c>
      <c r="AH26" s="144">
        <v>0</v>
      </c>
      <c r="AI26" s="280">
        <f>VLOOKUP(AG26,'ESCALA SALARIAL'!$A$7:$F35,6)</f>
        <v>0</v>
      </c>
      <c r="AJ26" s="309">
        <f>(AI26*AH26)</f>
        <v>0</v>
      </c>
      <c r="AK26" s="445"/>
      <c r="AL26" s="201">
        <v>0</v>
      </c>
      <c r="AM26" s="195">
        <v>0</v>
      </c>
      <c r="AN26" s="230">
        <v>0</v>
      </c>
      <c r="AO26" s="144">
        <v>0</v>
      </c>
      <c r="AP26" s="280">
        <f>VLOOKUP(AN26,'ESCALA SALARIAL'!$A$7:$F35,6)</f>
        <v>0</v>
      </c>
      <c r="AQ26" s="309">
        <f>(AP26*AO26)</f>
        <v>0</v>
      </c>
      <c r="AR26" s="278">
        <f>G26</f>
        <v>2678135</v>
      </c>
      <c r="AS26" s="440">
        <f>H26</f>
        <v>2678135</v>
      </c>
      <c r="AT26" s="445"/>
      <c r="AU26" s="268"/>
      <c r="AV26" s="267">
        <v>200000</v>
      </c>
      <c r="AW26" s="267">
        <v>98931</v>
      </c>
      <c r="AX26" s="267">
        <f>G26*0.5</f>
        <v>1339067.5</v>
      </c>
      <c r="AY26" s="447">
        <f>AX26/12</f>
        <v>111588.95833333333</v>
      </c>
      <c r="AZ26" s="267">
        <f>((G26+AV26+AW26)+(AX26/12))/2</f>
        <v>1544327.4791666667</v>
      </c>
      <c r="BA26" s="447">
        <f>AZ26/12</f>
        <v>128693.95659722223</v>
      </c>
      <c r="BB26" s="267">
        <f>(G26+AV26+AW26+AY26+BA26)/2</f>
        <v>1608674.4574652778</v>
      </c>
      <c r="BC26" s="447">
        <f>BB26/12</f>
        <v>134056.20478877315</v>
      </c>
      <c r="BD26" s="267">
        <f>((G26+AV26+AW26+AY26+BA26)/30)*23</f>
        <v>2466634.1681134258</v>
      </c>
      <c r="BE26" s="447">
        <f>BD26/12</f>
        <v>205552.84734278548</v>
      </c>
      <c r="BF26" s="267">
        <f>(G26+AV26+AW26)+(AY26+BA26+BC26)</f>
        <v>3351405.1197193288</v>
      </c>
      <c r="BG26" s="447">
        <f>BF26/12</f>
        <v>279283.75997661072</v>
      </c>
      <c r="BH26" s="267">
        <f>(G26/30)*2</f>
        <v>178542.33333333334</v>
      </c>
      <c r="BI26" s="447">
        <f>BH26/12</f>
        <v>14878.527777777779</v>
      </c>
      <c r="BJ26" s="269"/>
      <c r="BK26" s="272"/>
      <c r="BL26" s="269"/>
      <c r="BM26" s="267">
        <v>0</v>
      </c>
      <c r="BN26" s="464">
        <f>(AV26+AW26)+(AY26+BA26+BC26+BE26+BG26+BI26)</f>
        <v>1172985.2548165026</v>
      </c>
      <c r="BO26" s="469">
        <f>(AV26*12)+(AW26*12)+(AX26+AZ26+BB26+BD26+BF26+BH26)</f>
        <v>14075823.057798034</v>
      </c>
      <c r="BP26" s="453">
        <f>(G26+AV26+AW26+AY26+BA26+BC26+BG26)</f>
        <v>3630688.8796959394</v>
      </c>
      <c r="BQ26" s="452">
        <f>BP26*0.12</f>
        <v>435682.66556351271</v>
      </c>
      <c r="BR26" s="478">
        <f>BS26/12</f>
        <v>338864.29543828766</v>
      </c>
      <c r="BS26" s="457">
        <f>BP26+BQ26</f>
        <v>4066371.545259452</v>
      </c>
      <c r="BT26" s="451">
        <f>G26*0.12</f>
        <v>321376.2</v>
      </c>
      <c r="BU26" s="293">
        <f>G26*0.085</f>
        <v>227641.47500000001</v>
      </c>
      <c r="BV26" s="293">
        <f>G26*0.00522</f>
        <v>13979.8647</v>
      </c>
      <c r="BW26" s="502">
        <f>BT26+BU26+BV26</f>
        <v>562997.53970000008</v>
      </c>
      <c r="BX26" s="451">
        <f>G26*0.04</f>
        <v>107125.40000000001</v>
      </c>
      <c r="BY26" s="293">
        <f>G26*0.03</f>
        <v>80344.05</v>
      </c>
      <c r="BZ26" s="293">
        <f>G26*0.02</f>
        <v>53562.700000000004</v>
      </c>
      <c r="CA26" s="293">
        <f>G26*0.01</f>
        <v>26781.350000000002</v>
      </c>
      <c r="CB26" s="502">
        <f>BX26+BY26+BZ26+CA26</f>
        <v>267813.5</v>
      </c>
      <c r="CC26" s="472">
        <f>BW26+CB26</f>
        <v>830811.03970000008</v>
      </c>
      <c r="CD26" s="454">
        <f>CC26*12</f>
        <v>9969732.476400001</v>
      </c>
      <c r="CE26" s="472">
        <f>(G26)+(BN26)+(BR26)+(CC26)</f>
        <v>5020795.5899547897</v>
      </c>
      <c r="CF26" s="491">
        <f>(G26*12)+(BO26)+(BS26)+(CD26)</f>
        <v>60249547.079457492</v>
      </c>
      <c r="CG26" s="150"/>
      <c r="CH26" s="150"/>
      <c r="CI26" s="150"/>
      <c r="CJ26" s="150"/>
      <c r="CK26" s="150"/>
      <c r="CL26" s="150"/>
      <c r="CM26" s="150"/>
      <c r="CN26" s="150"/>
      <c r="CO26" s="150"/>
      <c r="CP26" s="150"/>
      <c r="CQ26" s="150"/>
      <c r="CR26" s="150"/>
      <c r="CS26" s="150"/>
      <c r="CT26" s="150"/>
      <c r="CU26" s="150"/>
      <c r="CV26" s="150"/>
      <c r="CW26" s="150"/>
      <c r="CX26" s="150"/>
      <c r="CY26" s="150"/>
      <c r="CZ26" s="150"/>
      <c r="DA26" s="150"/>
      <c r="DB26" s="150"/>
      <c r="DC26" s="150"/>
      <c r="DD26" s="150"/>
      <c r="DE26" s="150"/>
      <c r="DF26" s="150"/>
      <c r="DG26" s="150"/>
      <c r="DH26" s="150"/>
      <c r="DI26" s="150"/>
      <c r="DJ26" s="150"/>
      <c r="DK26" s="150"/>
      <c r="DL26" s="150"/>
      <c r="DM26" s="150"/>
      <c r="DN26" s="150"/>
      <c r="DO26" s="150"/>
      <c r="DP26" s="150"/>
      <c r="DQ26" s="150"/>
      <c r="DR26" s="150"/>
      <c r="DS26" s="150"/>
      <c r="DT26" s="150"/>
      <c r="DU26" s="150"/>
      <c r="DV26" s="150"/>
      <c r="DW26" s="150"/>
      <c r="DX26" s="150"/>
      <c r="DY26" s="150"/>
      <c r="DZ26" s="150"/>
      <c r="EA26" s="150"/>
      <c r="EB26" s="150"/>
      <c r="EC26" s="150"/>
      <c r="ED26" s="150"/>
      <c r="EE26" s="150"/>
      <c r="EF26" s="150"/>
      <c r="EG26" s="150"/>
      <c r="EH26" s="150"/>
      <c r="EI26" s="150"/>
      <c r="EJ26" s="150"/>
      <c r="EK26" s="150"/>
      <c r="EL26" s="150"/>
      <c r="EM26" s="150"/>
      <c r="EN26" s="150"/>
    </row>
    <row r="27" spans="1:144" s="151" customFormat="1" ht="13.5" thickBot="1" x14ac:dyDescent="0.25">
      <c r="A27" s="575"/>
      <c r="B27" s="576"/>
      <c r="C27" s="576"/>
      <c r="D27" s="576"/>
      <c r="E27" s="576"/>
      <c r="F27" s="576"/>
      <c r="G27" s="576"/>
      <c r="H27" s="577"/>
      <c r="I27" s="587"/>
      <c r="J27" s="588"/>
      <c r="K27" s="588"/>
      <c r="L27" s="589"/>
      <c r="M27" s="587"/>
      <c r="N27" s="588"/>
      <c r="O27" s="589"/>
      <c r="P27" s="210"/>
      <c r="Q27" s="563"/>
      <c r="R27" s="564"/>
      <c r="S27" s="564"/>
      <c r="T27" s="564"/>
      <c r="U27" s="564"/>
      <c r="V27" s="565"/>
      <c r="W27" s="210"/>
      <c r="X27" s="563"/>
      <c r="Y27" s="564"/>
      <c r="Z27" s="564"/>
      <c r="AA27" s="564"/>
      <c r="AB27" s="564"/>
      <c r="AC27" s="565"/>
      <c r="AD27" s="210"/>
      <c r="AE27" s="563"/>
      <c r="AF27" s="564"/>
      <c r="AG27" s="564"/>
      <c r="AH27" s="564"/>
      <c r="AI27" s="564"/>
      <c r="AJ27" s="565"/>
      <c r="AK27" s="210"/>
      <c r="AL27" s="563"/>
      <c r="AM27" s="564"/>
      <c r="AN27" s="564"/>
      <c r="AO27" s="564"/>
      <c r="AP27" s="564"/>
      <c r="AQ27" s="565"/>
      <c r="AR27" s="544"/>
      <c r="AS27" s="545"/>
      <c r="AT27" s="210"/>
      <c r="AU27" s="554"/>
      <c r="AV27" s="555"/>
      <c r="AW27" s="555"/>
      <c r="AX27" s="555"/>
      <c r="AY27" s="555"/>
      <c r="AZ27" s="555"/>
      <c r="BA27" s="555"/>
      <c r="BB27" s="555"/>
      <c r="BC27" s="555"/>
      <c r="BD27" s="555"/>
      <c r="BE27" s="555"/>
      <c r="BF27" s="555"/>
      <c r="BG27" s="555"/>
      <c r="BH27" s="555"/>
      <c r="BI27" s="555"/>
      <c r="BJ27" s="555"/>
      <c r="BK27" s="555"/>
      <c r="BL27" s="555"/>
      <c r="BM27" s="555"/>
      <c r="BN27" s="555"/>
      <c r="BO27" s="556"/>
      <c r="BP27" s="507"/>
      <c r="BQ27" s="507"/>
      <c r="BR27" s="507"/>
      <c r="BS27" s="507"/>
      <c r="BT27" s="516"/>
      <c r="BU27" s="518"/>
      <c r="BV27" s="518"/>
      <c r="BW27" s="517"/>
      <c r="BX27" s="516"/>
      <c r="BY27" s="518"/>
      <c r="BZ27" s="518"/>
      <c r="CA27" s="518"/>
      <c r="CB27" s="517"/>
      <c r="CC27" s="516"/>
      <c r="CD27" s="517"/>
      <c r="CE27" s="508"/>
      <c r="CF27" s="509"/>
    </row>
    <row r="28" spans="1:144" s="150" customFormat="1" ht="13.5" thickBot="1" x14ac:dyDescent="0.25">
      <c r="A28" s="252">
        <f>(SUM(A29:A29))</f>
        <v>0</v>
      </c>
      <c r="B28" s="253">
        <f>(SUM(B29:B29))</f>
        <v>0</v>
      </c>
      <c r="C28" s="605" t="s">
        <v>57</v>
      </c>
      <c r="D28" s="606"/>
      <c r="E28" s="607"/>
      <c r="F28" s="153">
        <f>(SUM(F29:F29))</f>
        <v>0</v>
      </c>
      <c r="G28" s="281">
        <f>SUM(G29:G29)</f>
        <v>0</v>
      </c>
      <c r="H28" s="282">
        <f t="shared" ref="H28:P28" si="20">(SUM(H29:H29))</f>
        <v>0</v>
      </c>
      <c r="I28" s="250">
        <f t="shared" si="20"/>
        <v>0</v>
      </c>
      <c r="J28" s="192">
        <f t="shared" si="20"/>
        <v>0</v>
      </c>
      <c r="K28" s="192">
        <f t="shared" si="20"/>
        <v>0</v>
      </c>
      <c r="L28" s="251">
        <f t="shared" si="20"/>
        <v>0</v>
      </c>
      <c r="M28" s="250">
        <f t="shared" si="20"/>
        <v>0</v>
      </c>
      <c r="N28" s="192">
        <f t="shared" si="20"/>
        <v>0</v>
      </c>
      <c r="O28" s="251">
        <f t="shared" si="20"/>
        <v>0</v>
      </c>
      <c r="P28" s="231">
        <f t="shared" si="20"/>
        <v>0</v>
      </c>
      <c r="Q28" s="605" t="s">
        <v>57</v>
      </c>
      <c r="R28" s="606"/>
      <c r="S28" s="607"/>
      <c r="T28" s="126">
        <f>(SUM(T29:T29))</f>
        <v>0</v>
      </c>
      <c r="U28" s="286">
        <f>SUM(U29:U29)</f>
        <v>0</v>
      </c>
      <c r="V28" s="292">
        <f>(SUM(V29:V29))</f>
        <v>0</v>
      </c>
      <c r="W28" s="214"/>
      <c r="X28" s="608" t="s">
        <v>57</v>
      </c>
      <c r="Y28" s="609"/>
      <c r="Z28" s="610"/>
      <c r="AA28" s="327">
        <f>(SUM(AA29:AA29))</f>
        <v>0</v>
      </c>
      <c r="AB28" s="286">
        <f>SUM(AB29:AB29)</f>
        <v>0</v>
      </c>
      <c r="AC28" s="292">
        <f>(SUM(AC29:AC29))</f>
        <v>0</v>
      </c>
      <c r="AD28" s="214"/>
      <c r="AE28" s="608" t="s">
        <v>57</v>
      </c>
      <c r="AF28" s="609"/>
      <c r="AG28" s="610"/>
      <c r="AH28" s="126">
        <f>(SUM(AH29:AH29))</f>
        <v>0</v>
      </c>
      <c r="AI28" s="286">
        <f>SUM(AI29:AI29)</f>
        <v>0</v>
      </c>
      <c r="AJ28" s="292">
        <f>(SUM(AJ29:AJ29))</f>
        <v>0</v>
      </c>
      <c r="AK28" s="210"/>
      <c r="AL28" s="608" t="s">
        <v>57</v>
      </c>
      <c r="AM28" s="609"/>
      <c r="AN28" s="610"/>
      <c r="AO28" s="215">
        <f>(SUM(AO29:AO29))</f>
        <v>0</v>
      </c>
      <c r="AP28" s="286">
        <f>SUM(AP29:AP29)</f>
        <v>0</v>
      </c>
      <c r="AQ28" s="292">
        <f>(SUM(AQ29:AQ29))</f>
        <v>0</v>
      </c>
      <c r="AR28" s="283">
        <f>G28</f>
        <v>0</v>
      </c>
      <c r="AS28" s="287">
        <f>H28</f>
        <v>0</v>
      </c>
      <c r="AT28" s="210"/>
      <c r="AU28" s="283">
        <f t="shared" ref="AU28:CF28" si="21">(SUM(AU29:AU29))</f>
        <v>0</v>
      </c>
      <c r="AV28" s="281">
        <f t="shared" si="21"/>
        <v>0</v>
      </c>
      <c r="AW28" s="281">
        <f t="shared" si="21"/>
        <v>0</v>
      </c>
      <c r="AX28" s="281">
        <f t="shared" si="21"/>
        <v>0</v>
      </c>
      <c r="AY28" s="281">
        <f t="shared" si="21"/>
        <v>0</v>
      </c>
      <c r="AZ28" s="281">
        <f t="shared" si="21"/>
        <v>0</v>
      </c>
      <c r="BA28" s="281">
        <f t="shared" si="21"/>
        <v>0</v>
      </c>
      <c r="BB28" s="281">
        <f t="shared" si="21"/>
        <v>0</v>
      </c>
      <c r="BC28" s="281">
        <f t="shared" si="21"/>
        <v>0</v>
      </c>
      <c r="BD28" s="281"/>
      <c r="BE28" s="281"/>
      <c r="BF28" s="281">
        <f t="shared" si="21"/>
        <v>0</v>
      </c>
      <c r="BG28" s="281">
        <f t="shared" si="21"/>
        <v>0</v>
      </c>
      <c r="BH28" s="281">
        <f t="shared" si="21"/>
        <v>0</v>
      </c>
      <c r="BI28" s="281">
        <f t="shared" si="21"/>
        <v>0</v>
      </c>
      <c r="BJ28" s="281">
        <f t="shared" si="21"/>
        <v>0</v>
      </c>
      <c r="BK28" s="281">
        <f t="shared" si="21"/>
        <v>0</v>
      </c>
      <c r="BL28" s="281">
        <f t="shared" si="21"/>
        <v>0</v>
      </c>
      <c r="BM28" s="281">
        <f t="shared" si="21"/>
        <v>0</v>
      </c>
      <c r="BN28" s="281">
        <f t="shared" si="21"/>
        <v>0</v>
      </c>
      <c r="BO28" s="287">
        <f t="shared" ref="BO28" si="22">(SUM(BO29:BO29))</f>
        <v>0</v>
      </c>
      <c r="BP28" s="449">
        <f t="shared" si="21"/>
        <v>0</v>
      </c>
      <c r="BQ28" s="281">
        <f t="shared" si="21"/>
        <v>0</v>
      </c>
      <c r="BR28" s="449"/>
      <c r="BS28" s="449">
        <f t="shared" si="21"/>
        <v>0</v>
      </c>
      <c r="BT28" s="283">
        <f t="shared" si="21"/>
        <v>0</v>
      </c>
      <c r="BU28" s="281">
        <f t="shared" si="21"/>
        <v>0</v>
      </c>
      <c r="BV28" s="281">
        <f t="shared" si="21"/>
        <v>0</v>
      </c>
      <c r="BW28" s="282">
        <f t="shared" si="21"/>
        <v>0</v>
      </c>
      <c r="BX28" s="283">
        <f t="shared" si="21"/>
        <v>0</v>
      </c>
      <c r="BY28" s="281">
        <f t="shared" si="21"/>
        <v>0</v>
      </c>
      <c r="BZ28" s="281">
        <f t="shared" si="21"/>
        <v>0</v>
      </c>
      <c r="CA28" s="281">
        <f t="shared" si="21"/>
        <v>0</v>
      </c>
      <c r="CB28" s="282">
        <f t="shared" si="21"/>
        <v>0</v>
      </c>
      <c r="CC28" s="283">
        <f t="shared" si="21"/>
        <v>0</v>
      </c>
      <c r="CD28" s="282">
        <f t="shared" si="21"/>
        <v>0</v>
      </c>
      <c r="CE28" s="283">
        <f t="shared" si="21"/>
        <v>0</v>
      </c>
      <c r="CF28" s="287">
        <f t="shared" si="21"/>
        <v>0</v>
      </c>
    </row>
    <row r="29" spans="1:144" s="151" customFormat="1" ht="13.5" thickBot="1" x14ac:dyDescent="0.25">
      <c r="A29" s="232"/>
      <c r="B29" s="233"/>
      <c r="C29" s="234"/>
      <c r="D29" s="235"/>
      <c r="E29" s="236">
        <v>0</v>
      </c>
      <c r="F29" s="237">
        <v>0</v>
      </c>
      <c r="G29" s="275">
        <v>0</v>
      </c>
      <c r="H29" s="306">
        <f>(G29*F29)</f>
        <v>0</v>
      </c>
      <c r="I29" s="232"/>
      <c r="J29" s="233"/>
      <c r="K29" s="233"/>
      <c r="L29" s="238"/>
      <c r="M29" s="232"/>
      <c r="N29" s="233"/>
      <c r="O29" s="238"/>
      <c r="P29" s="239"/>
      <c r="Q29" s="240"/>
      <c r="R29" s="241"/>
      <c r="S29" s="242">
        <v>0</v>
      </c>
      <c r="T29" s="233">
        <v>0</v>
      </c>
      <c r="U29" s="275">
        <v>0</v>
      </c>
      <c r="V29" s="295">
        <f>(U29*T29)</f>
        <v>0</v>
      </c>
      <c r="W29" s="190"/>
      <c r="X29" s="240"/>
      <c r="Y29" s="241"/>
      <c r="Z29" s="242">
        <v>0</v>
      </c>
      <c r="AA29" s="328">
        <v>0</v>
      </c>
      <c r="AB29" s="275">
        <v>0</v>
      </c>
      <c r="AC29" s="295">
        <v>0</v>
      </c>
      <c r="AD29" s="190"/>
      <c r="AE29" s="240"/>
      <c r="AF29" s="241"/>
      <c r="AG29" s="242">
        <v>0</v>
      </c>
      <c r="AH29" s="233">
        <v>0</v>
      </c>
      <c r="AI29" s="275">
        <v>0</v>
      </c>
      <c r="AJ29" s="295">
        <v>0</v>
      </c>
      <c r="AK29" s="445"/>
      <c r="AL29" s="240"/>
      <c r="AM29" s="247"/>
      <c r="AN29" s="242">
        <v>0</v>
      </c>
      <c r="AO29" s="233">
        <v>0</v>
      </c>
      <c r="AP29" s="275">
        <v>0</v>
      </c>
      <c r="AQ29" s="295">
        <f>(AP29*AO29)</f>
        <v>0</v>
      </c>
      <c r="AR29" s="273">
        <f>G29</f>
        <v>0</v>
      </c>
      <c r="AS29" s="444">
        <f>H29</f>
        <v>0</v>
      </c>
      <c r="AT29" s="445"/>
      <c r="AU29" s="273"/>
      <c r="AV29" s="274"/>
      <c r="AW29" s="274"/>
      <c r="AX29" s="274"/>
      <c r="AY29" s="462"/>
      <c r="AZ29" s="274"/>
      <c r="BA29" s="462"/>
      <c r="BB29" s="274"/>
      <c r="BC29" s="462"/>
      <c r="BD29" s="274"/>
      <c r="BE29" s="462"/>
      <c r="BF29" s="274"/>
      <c r="BG29" s="462"/>
      <c r="BH29" s="274"/>
      <c r="BI29" s="462"/>
      <c r="BJ29" s="275"/>
      <c r="BK29" s="275"/>
      <c r="BL29" s="463"/>
      <c r="BM29" s="465"/>
      <c r="BN29" s="466"/>
      <c r="BO29" s="471"/>
      <c r="BP29" s="435"/>
      <c r="BQ29" s="439"/>
      <c r="BR29" s="480"/>
      <c r="BS29" s="459"/>
      <c r="BT29" s="311"/>
      <c r="BU29" s="275"/>
      <c r="BV29" s="275"/>
      <c r="BW29" s="503"/>
      <c r="BX29" s="311"/>
      <c r="BY29" s="275"/>
      <c r="BZ29" s="275"/>
      <c r="CA29" s="275"/>
      <c r="CB29" s="503"/>
      <c r="CC29" s="474"/>
      <c r="CD29" s="456"/>
      <c r="CE29" s="474"/>
      <c r="CF29" s="310"/>
    </row>
    <row r="30" spans="1:144" x14ac:dyDescent="0.2">
      <c r="CF30" s="64"/>
    </row>
    <row r="31" spans="1:144" x14ac:dyDescent="0.2">
      <c r="A31" s="42"/>
      <c r="B31" s="40"/>
      <c r="C31" s="11"/>
      <c r="D31" s="97"/>
      <c r="E31" s="1"/>
      <c r="F31" s="2"/>
      <c r="G31" s="63"/>
      <c r="H31" s="63"/>
      <c r="I31" s="2"/>
      <c r="J31" s="1"/>
      <c r="K31" s="10"/>
      <c r="L31" s="10"/>
      <c r="M31" s="10"/>
      <c r="N31" s="10"/>
      <c r="O31" s="688"/>
      <c r="P31" s="688"/>
      <c r="Q31" s="29"/>
      <c r="R31" s="31"/>
      <c r="S31" s="95"/>
      <c r="T31" s="12"/>
      <c r="U31" s="71"/>
      <c r="V31" s="71"/>
      <c r="AX31" s="436"/>
      <c r="AZ31" s="436"/>
      <c r="CF31" s="64"/>
    </row>
    <row r="32" spans="1:144" x14ac:dyDescent="0.2">
      <c r="A32" s="25"/>
      <c r="B32" s="25"/>
      <c r="C32" s="11"/>
      <c r="D32" s="97"/>
      <c r="E32" s="1"/>
      <c r="F32" s="2"/>
      <c r="G32" s="63"/>
      <c r="H32" s="63"/>
      <c r="AR32" s="2"/>
      <c r="AS32" s="26"/>
      <c r="AU32" s="10"/>
      <c r="AV32" s="10"/>
      <c r="AW32" s="27"/>
      <c r="AX32" s="27"/>
      <c r="AY32" s="27"/>
      <c r="AZ32" s="27"/>
      <c r="BA32" s="27"/>
      <c r="BB32" s="27"/>
      <c r="BC32" s="27"/>
      <c r="BD32" s="27"/>
      <c r="BE32" s="27"/>
      <c r="BF32" s="14"/>
      <c r="BG32" s="14"/>
      <c r="BH32" s="15"/>
      <c r="BI32" s="15"/>
      <c r="BJ32" s="28"/>
      <c r="BK32" s="12"/>
      <c r="BL32" s="10"/>
      <c r="BM32" s="10"/>
      <c r="BN32" s="10"/>
      <c r="BO32" s="10"/>
      <c r="CF32" s="64"/>
    </row>
    <row r="33" spans="1:84" ht="14.25" x14ac:dyDescent="0.2">
      <c r="A33" s="43"/>
      <c r="B33" s="43"/>
      <c r="C33" s="13"/>
      <c r="D33" s="100"/>
      <c r="E33" s="58"/>
      <c r="F33" s="92"/>
      <c r="G33" s="65"/>
      <c r="H33" s="65"/>
      <c r="I33" s="20"/>
      <c r="J33" s="21"/>
      <c r="K33" s="21"/>
      <c r="L33" s="21"/>
      <c r="M33" s="21"/>
      <c r="N33" s="21"/>
      <c r="O33" s="21"/>
      <c r="P33" s="21"/>
      <c r="Q33" s="14"/>
      <c r="R33" s="31"/>
      <c r="S33" s="98"/>
      <c r="T33" s="22"/>
      <c r="U33" s="72"/>
      <c r="V33" s="72"/>
      <c r="CF33" s="64"/>
    </row>
    <row r="34" spans="1:84" ht="14.25" x14ac:dyDescent="0.2">
      <c r="A34" s="44"/>
      <c r="B34" s="44"/>
      <c r="C34" s="13"/>
      <c r="D34" s="100"/>
      <c r="E34" s="59"/>
      <c r="F34" s="93"/>
      <c r="G34" s="66"/>
      <c r="H34" s="66"/>
      <c r="I34" s="20"/>
      <c r="J34" s="21"/>
      <c r="K34" s="21"/>
      <c r="L34" s="21"/>
      <c r="M34" s="21"/>
      <c r="N34" s="21"/>
      <c r="O34" s="21"/>
      <c r="P34" s="21"/>
      <c r="Q34" s="14"/>
      <c r="R34" s="31"/>
      <c r="S34" s="98"/>
      <c r="T34" s="22"/>
      <c r="U34" s="72"/>
      <c r="V34" s="72"/>
      <c r="CF34" s="64"/>
    </row>
    <row r="35" spans="1:84" x14ac:dyDescent="0.2">
      <c r="A35" s="40"/>
      <c r="B35" s="40"/>
      <c r="C35" s="13"/>
      <c r="D35" s="99"/>
      <c r="E35" s="1"/>
      <c r="F35" s="2"/>
      <c r="G35" s="63"/>
      <c r="H35" s="63"/>
      <c r="I35" s="2"/>
      <c r="J35" s="2"/>
      <c r="K35" s="1"/>
      <c r="L35" s="1"/>
      <c r="M35" s="1"/>
      <c r="N35" s="1"/>
      <c r="O35" s="688"/>
      <c r="P35" s="688"/>
      <c r="Q35" s="29"/>
      <c r="R35" s="32"/>
      <c r="S35" s="96"/>
      <c r="T35" s="1"/>
      <c r="U35" s="71"/>
      <c r="V35" s="71"/>
      <c r="CF35" s="64"/>
    </row>
    <row r="36" spans="1:84" x14ac:dyDescent="0.2">
      <c r="A36" s="40"/>
      <c r="B36" s="40"/>
      <c r="C36" s="1"/>
      <c r="D36" s="99"/>
      <c r="E36" s="1"/>
      <c r="F36" s="2"/>
      <c r="G36" s="63"/>
      <c r="H36" s="63"/>
      <c r="I36" s="2"/>
      <c r="J36" s="2"/>
      <c r="K36" s="1"/>
      <c r="L36" s="1"/>
      <c r="M36" s="1"/>
      <c r="N36" s="1"/>
      <c r="O36" s="688"/>
      <c r="P36" s="688"/>
      <c r="Q36" s="29"/>
      <c r="R36" s="32"/>
      <c r="S36" s="96"/>
      <c r="T36" s="1"/>
      <c r="U36" s="71"/>
      <c r="V36" s="71"/>
      <c r="CF36" s="64"/>
    </row>
    <row r="37" spans="1:84" x14ac:dyDescent="0.2">
      <c r="CF37" s="64"/>
    </row>
    <row r="38" spans="1:84" x14ac:dyDescent="0.2">
      <c r="CF38" s="64"/>
    </row>
    <row r="39" spans="1:84" x14ac:dyDescent="0.2">
      <c r="CF39" s="64"/>
    </row>
    <row r="40" spans="1:84" x14ac:dyDescent="0.2">
      <c r="CF40" s="64"/>
    </row>
    <row r="41" spans="1:84" x14ac:dyDescent="0.2">
      <c r="CF41" s="64"/>
    </row>
    <row r="42" spans="1:84" x14ac:dyDescent="0.2">
      <c r="CF42" s="64"/>
    </row>
    <row r="43" spans="1:84" x14ac:dyDescent="0.2">
      <c r="CF43" s="64"/>
    </row>
    <row r="44" spans="1:84" x14ac:dyDescent="0.2">
      <c r="CF44" s="64"/>
    </row>
    <row r="45" spans="1:84" x14ac:dyDescent="0.2">
      <c r="CF45" s="64"/>
    </row>
    <row r="46" spans="1:84" x14ac:dyDescent="0.2">
      <c r="CF46" s="64"/>
    </row>
    <row r="47" spans="1:84" x14ac:dyDescent="0.2">
      <c r="CF47" s="64"/>
    </row>
    <row r="48" spans="1:84" x14ac:dyDescent="0.2">
      <c r="CF48" s="64"/>
    </row>
    <row r="49" spans="84:84" x14ac:dyDescent="0.2">
      <c r="CF49" s="64"/>
    </row>
    <row r="50" spans="84:84" x14ac:dyDescent="0.2">
      <c r="CF50" s="64"/>
    </row>
    <row r="51" spans="84:84" x14ac:dyDescent="0.2">
      <c r="CF51" s="64"/>
    </row>
    <row r="52" spans="84:84" x14ac:dyDescent="0.2">
      <c r="CF52" s="64"/>
    </row>
    <row r="53" spans="84:84" x14ac:dyDescent="0.2">
      <c r="CF53" s="64"/>
    </row>
    <row r="54" spans="84:84" x14ac:dyDescent="0.2">
      <c r="CF54" s="64"/>
    </row>
    <row r="55" spans="84:84" x14ac:dyDescent="0.2">
      <c r="CF55" s="64"/>
    </row>
    <row r="56" spans="84:84" x14ac:dyDescent="0.2">
      <c r="CF56" s="64"/>
    </row>
    <row r="57" spans="84:84" x14ac:dyDescent="0.2">
      <c r="CF57" s="64"/>
    </row>
    <row r="58" spans="84:84" x14ac:dyDescent="0.2">
      <c r="CF58" s="64"/>
    </row>
    <row r="59" spans="84:84" x14ac:dyDescent="0.2">
      <c r="CF59" s="64"/>
    </row>
    <row r="60" spans="84:84" x14ac:dyDescent="0.2">
      <c r="CF60" s="64"/>
    </row>
    <row r="61" spans="84:84" x14ac:dyDescent="0.2">
      <c r="CF61" s="64"/>
    </row>
    <row r="62" spans="84:84" x14ac:dyDescent="0.2">
      <c r="CF62" s="64"/>
    </row>
    <row r="63" spans="84:84" x14ac:dyDescent="0.2">
      <c r="CF63" s="64"/>
    </row>
    <row r="64" spans="84:84" x14ac:dyDescent="0.2">
      <c r="CF64" s="64"/>
    </row>
    <row r="65" spans="84:84" x14ac:dyDescent="0.2">
      <c r="CF65" s="64"/>
    </row>
    <row r="66" spans="84:84" x14ac:dyDescent="0.2">
      <c r="CF66" s="64"/>
    </row>
    <row r="67" spans="84:84" x14ac:dyDescent="0.2">
      <c r="CF67" s="64"/>
    </row>
    <row r="68" spans="84:84" x14ac:dyDescent="0.2">
      <c r="CF68" s="64"/>
    </row>
    <row r="69" spans="84:84" x14ac:dyDescent="0.2">
      <c r="CF69" s="64"/>
    </row>
    <row r="70" spans="84:84" x14ac:dyDescent="0.2">
      <c r="CF70" s="64"/>
    </row>
    <row r="71" spans="84:84" x14ac:dyDescent="0.2">
      <c r="CF71" s="64"/>
    </row>
    <row r="72" spans="84:84" x14ac:dyDescent="0.2">
      <c r="CF72" s="64"/>
    </row>
    <row r="73" spans="84:84" x14ac:dyDescent="0.2">
      <c r="CF73" s="64"/>
    </row>
    <row r="74" spans="84:84" x14ac:dyDescent="0.2">
      <c r="CF74" s="64"/>
    </row>
    <row r="75" spans="84:84" x14ac:dyDescent="0.2">
      <c r="CF75" s="64"/>
    </row>
    <row r="76" spans="84:84" x14ac:dyDescent="0.2">
      <c r="CF76" s="64"/>
    </row>
    <row r="77" spans="84:84" x14ac:dyDescent="0.2">
      <c r="CF77" s="64"/>
    </row>
    <row r="78" spans="84:84" x14ac:dyDescent="0.2">
      <c r="CF78" s="64"/>
    </row>
    <row r="79" spans="84:84" x14ac:dyDescent="0.2">
      <c r="CF79" s="64"/>
    </row>
    <row r="80" spans="84:84" x14ac:dyDescent="0.2">
      <c r="CF80" s="64"/>
    </row>
    <row r="81" spans="84:84" x14ac:dyDescent="0.2">
      <c r="CF81" s="64"/>
    </row>
    <row r="82" spans="84:84" x14ac:dyDescent="0.2">
      <c r="CF82" s="64"/>
    </row>
    <row r="83" spans="84:84" x14ac:dyDescent="0.2">
      <c r="CF83" s="64"/>
    </row>
    <row r="84" spans="84:84" x14ac:dyDescent="0.2">
      <c r="CF84" s="64"/>
    </row>
    <row r="85" spans="84:84" x14ac:dyDescent="0.2">
      <c r="CF85" s="64"/>
    </row>
    <row r="86" spans="84:84" x14ac:dyDescent="0.2">
      <c r="CF86" s="64"/>
    </row>
    <row r="87" spans="84:84" x14ac:dyDescent="0.2">
      <c r="CF87" s="64"/>
    </row>
    <row r="88" spans="84:84" x14ac:dyDescent="0.2">
      <c r="CF88" s="64"/>
    </row>
    <row r="89" spans="84:84" x14ac:dyDescent="0.2">
      <c r="CF89" s="64"/>
    </row>
    <row r="90" spans="84:84" x14ac:dyDescent="0.2">
      <c r="CF90" s="64"/>
    </row>
    <row r="91" spans="84:84" x14ac:dyDescent="0.2">
      <c r="CF91" s="64"/>
    </row>
    <row r="92" spans="84:84" x14ac:dyDescent="0.2">
      <c r="CF92" s="64"/>
    </row>
    <row r="93" spans="84:84" x14ac:dyDescent="0.2">
      <c r="CF93" s="64"/>
    </row>
    <row r="94" spans="84:84" x14ac:dyDescent="0.2">
      <c r="CF94" s="64"/>
    </row>
    <row r="95" spans="84:84" x14ac:dyDescent="0.2">
      <c r="CF95" s="64"/>
    </row>
    <row r="96" spans="84:84" x14ac:dyDescent="0.2">
      <c r="CF96" s="64"/>
    </row>
    <row r="97" spans="84:84" x14ac:dyDescent="0.2">
      <c r="CF97" s="64"/>
    </row>
    <row r="98" spans="84:84" x14ac:dyDescent="0.2">
      <c r="CF98" s="64"/>
    </row>
    <row r="99" spans="84:84" x14ac:dyDescent="0.2">
      <c r="CF99" s="64"/>
    </row>
    <row r="100" spans="84:84" x14ac:dyDescent="0.2">
      <c r="CF100" s="64"/>
    </row>
    <row r="101" spans="84:84" x14ac:dyDescent="0.2">
      <c r="CF101" s="64"/>
    </row>
    <row r="102" spans="84:84" x14ac:dyDescent="0.2">
      <c r="CF102" s="64"/>
    </row>
    <row r="103" spans="84:84" x14ac:dyDescent="0.2">
      <c r="CF103" s="64"/>
    </row>
    <row r="104" spans="84:84" x14ac:dyDescent="0.2">
      <c r="CF104" s="64"/>
    </row>
    <row r="105" spans="84:84" x14ac:dyDescent="0.2">
      <c r="CF105" s="64"/>
    </row>
    <row r="106" spans="84:84" x14ac:dyDescent="0.2">
      <c r="CF106" s="64"/>
    </row>
    <row r="107" spans="84:84" x14ac:dyDescent="0.2">
      <c r="CF107" s="64"/>
    </row>
    <row r="108" spans="84:84" x14ac:dyDescent="0.2">
      <c r="CF108" s="64"/>
    </row>
    <row r="109" spans="84:84" x14ac:dyDescent="0.2">
      <c r="CF109" s="64"/>
    </row>
    <row r="110" spans="84:84" x14ac:dyDescent="0.2">
      <c r="CF110" s="64"/>
    </row>
    <row r="111" spans="84:84" x14ac:dyDescent="0.2">
      <c r="CF111" s="64"/>
    </row>
    <row r="112" spans="84:84" x14ac:dyDescent="0.2">
      <c r="CF112" s="64"/>
    </row>
    <row r="113" spans="84:84" x14ac:dyDescent="0.2">
      <c r="CF113" s="64"/>
    </row>
    <row r="114" spans="84:84" x14ac:dyDescent="0.2">
      <c r="CF114" s="64"/>
    </row>
    <row r="115" spans="84:84" x14ac:dyDescent="0.2">
      <c r="CF115" s="64"/>
    </row>
    <row r="116" spans="84:84" x14ac:dyDescent="0.2">
      <c r="CF116" s="64"/>
    </row>
    <row r="117" spans="84:84" x14ac:dyDescent="0.2">
      <c r="CF117" s="64"/>
    </row>
    <row r="118" spans="84:84" x14ac:dyDescent="0.2">
      <c r="CF118" s="64"/>
    </row>
    <row r="119" spans="84:84" x14ac:dyDescent="0.2">
      <c r="CF119" s="64"/>
    </row>
    <row r="120" spans="84:84" x14ac:dyDescent="0.2">
      <c r="CF120" s="64"/>
    </row>
    <row r="121" spans="84:84" x14ac:dyDescent="0.2">
      <c r="CF121" s="64"/>
    </row>
    <row r="122" spans="84:84" x14ac:dyDescent="0.2">
      <c r="CF122" s="64"/>
    </row>
    <row r="123" spans="84:84" x14ac:dyDescent="0.2">
      <c r="CF123" s="64"/>
    </row>
    <row r="124" spans="84:84" x14ac:dyDescent="0.2">
      <c r="CF124" s="64"/>
    </row>
    <row r="125" spans="84:84" x14ac:dyDescent="0.2">
      <c r="CF125" s="64"/>
    </row>
    <row r="126" spans="84:84" x14ac:dyDescent="0.2">
      <c r="CF126" s="64"/>
    </row>
    <row r="127" spans="84:84" x14ac:dyDescent="0.2">
      <c r="CF127" s="64"/>
    </row>
    <row r="128" spans="84:84" x14ac:dyDescent="0.2">
      <c r="CF128" s="64"/>
    </row>
    <row r="129" spans="84:84" x14ac:dyDescent="0.2">
      <c r="CF129" s="64"/>
    </row>
    <row r="130" spans="84:84" x14ac:dyDescent="0.2">
      <c r="CF130" s="64"/>
    </row>
    <row r="131" spans="84:84" x14ac:dyDescent="0.2">
      <c r="CF131" s="64"/>
    </row>
    <row r="132" spans="84:84" x14ac:dyDescent="0.2">
      <c r="CF132" s="64"/>
    </row>
    <row r="133" spans="84:84" x14ac:dyDescent="0.2">
      <c r="CF133" s="64"/>
    </row>
    <row r="134" spans="84:84" x14ac:dyDescent="0.2">
      <c r="CF134" s="64"/>
    </row>
    <row r="135" spans="84:84" x14ac:dyDescent="0.2">
      <c r="CF135" s="64"/>
    </row>
    <row r="136" spans="84:84" x14ac:dyDescent="0.2">
      <c r="CF136" s="64"/>
    </row>
    <row r="137" spans="84:84" x14ac:dyDescent="0.2">
      <c r="CF137" s="64"/>
    </row>
    <row r="138" spans="84:84" x14ac:dyDescent="0.2">
      <c r="CF138" s="64"/>
    </row>
    <row r="139" spans="84:84" x14ac:dyDescent="0.2">
      <c r="CF139" s="64"/>
    </row>
    <row r="140" spans="84:84" x14ac:dyDescent="0.2">
      <c r="CF140" s="64"/>
    </row>
    <row r="141" spans="84:84" x14ac:dyDescent="0.2">
      <c r="CF141" s="64"/>
    </row>
    <row r="142" spans="84:84" x14ac:dyDescent="0.2">
      <c r="CF142" s="64"/>
    </row>
    <row r="143" spans="84:84" x14ac:dyDescent="0.2">
      <c r="CF143" s="64"/>
    </row>
    <row r="144" spans="84:84" x14ac:dyDescent="0.2">
      <c r="CF144" s="64"/>
    </row>
    <row r="145" spans="84:84" x14ac:dyDescent="0.2">
      <c r="CF145" s="64"/>
    </row>
    <row r="146" spans="84:84" x14ac:dyDescent="0.2">
      <c r="CF146" s="64"/>
    </row>
    <row r="147" spans="84:84" x14ac:dyDescent="0.2">
      <c r="CF147" s="64"/>
    </row>
    <row r="148" spans="84:84" x14ac:dyDescent="0.2">
      <c r="CF148" s="64"/>
    </row>
    <row r="149" spans="84:84" x14ac:dyDescent="0.2">
      <c r="CF149" s="64"/>
    </row>
    <row r="150" spans="84:84" x14ac:dyDescent="0.2">
      <c r="CF150" s="64"/>
    </row>
    <row r="151" spans="84:84" x14ac:dyDescent="0.2">
      <c r="CF151" s="64"/>
    </row>
    <row r="152" spans="84:84" x14ac:dyDescent="0.2">
      <c r="CF152" s="64"/>
    </row>
    <row r="153" spans="84:84" x14ac:dyDescent="0.2">
      <c r="CF153" s="64"/>
    </row>
    <row r="154" spans="84:84" x14ac:dyDescent="0.2">
      <c r="CF154" s="64"/>
    </row>
    <row r="155" spans="84:84" x14ac:dyDescent="0.2">
      <c r="CF155" s="64"/>
    </row>
    <row r="156" spans="84:84" x14ac:dyDescent="0.2">
      <c r="CF156" s="64"/>
    </row>
    <row r="157" spans="84:84" x14ac:dyDescent="0.2">
      <c r="CF157" s="64"/>
    </row>
    <row r="158" spans="84:84" x14ac:dyDescent="0.2">
      <c r="CF158" s="64"/>
    </row>
    <row r="159" spans="84:84" x14ac:dyDescent="0.2">
      <c r="CF159" s="64"/>
    </row>
    <row r="160" spans="84:84" x14ac:dyDescent="0.2">
      <c r="CF160" s="64"/>
    </row>
    <row r="161" spans="84:84" x14ac:dyDescent="0.2">
      <c r="CF161" s="64"/>
    </row>
    <row r="162" spans="84:84" x14ac:dyDescent="0.2">
      <c r="CF162" s="64"/>
    </row>
    <row r="163" spans="84:84" x14ac:dyDescent="0.2">
      <c r="CF163" s="64"/>
    </row>
    <row r="164" spans="84:84" x14ac:dyDescent="0.2">
      <c r="CF164" s="64"/>
    </row>
    <row r="165" spans="84:84" x14ac:dyDescent="0.2">
      <c r="CF165" s="64"/>
    </row>
    <row r="166" spans="84:84" x14ac:dyDescent="0.2">
      <c r="CF166" s="64"/>
    </row>
    <row r="167" spans="84:84" x14ac:dyDescent="0.2">
      <c r="CF167" s="64"/>
    </row>
    <row r="168" spans="84:84" x14ac:dyDescent="0.2">
      <c r="CF168" s="64"/>
    </row>
    <row r="169" spans="84:84" x14ac:dyDescent="0.2">
      <c r="CF169" s="64"/>
    </row>
    <row r="170" spans="84:84" x14ac:dyDescent="0.2">
      <c r="CF170" s="64"/>
    </row>
    <row r="171" spans="84:84" x14ac:dyDescent="0.2">
      <c r="CF171" s="64"/>
    </row>
    <row r="172" spans="84:84" x14ac:dyDescent="0.2">
      <c r="CF172" s="64"/>
    </row>
    <row r="173" spans="84:84" x14ac:dyDescent="0.2">
      <c r="CF173" s="64"/>
    </row>
    <row r="174" spans="84:84" x14ac:dyDescent="0.2">
      <c r="CF174" s="64"/>
    </row>
    <row r="175" spans="84:84" x14ac:dyDescent="0.2">
      <c r="CF175" s="64"/>
    </row>
    <row r="176" spans="84:84" x14ac:dyDescent="0.2">
      <c r="CF176" s="64"/>
    </row>
    <row r="177" spans="84:84" x14ac:dyDescent="0.2">
      <c r="CF177" s="64"/>
    </row>
    <row r="178" spans="84:84" x14ac:dyDescent="0.2">
      <c r="CF178" s="64"/>
    </row>
    <row r="179" spans="84:84" x14ac:dyDescent="0.2">
      <c r="CF179" s="64"/>
    </row>
    <row r="180" spans="84:84" x14ac:dyDescent="0.2">
      <c r="CF180" s="64"/>
    </row>
    <row r="181" spans="84:84" x14ac:dyDescent="0.2">
      <c r="CF181" s="64"/>
    </row>
    <row r="182" spans="84:84" x14ac:dyDescent="0.2">
      <c r="CF182" s="64"/>
    </row>
    <row r="183" spans="84:84" x14ac:dyDescent="0.2">
      <c r="CF183" s="64"/>
    </row>
    <row r="184" spans="84:84" x14ac:dyDescent="0.2">
      <c r="CF184" s="64"/>
    </row>
    <row r="185" spans="84:84" x14ac:dyDescent="0.2">
      <c r="CF185" s="64"/>
    </row>
    <row r="186" spans="84:84" x14ac:dyDescent="0.2">
      <c r="CF186" s="64"/>
    </row>
    <row r="187" spans="84:84" x14ac:dyDescent="0.2">
      <c r="CF187" s="64"/>
    </row>
    <row r="188" spans="84:84" x14ac:dyDescent="0.2">
      <c r="CF188" s="64"/>
    </row>
    <row r="189" spans="84:84" x14ac:dyDescent="0.2">
      <c r="CF189" s="64"/>
    </row>
    <row r="190" spans="84:84" x14ac:dyDescent="0.2">
      <c r="CF190" s="64"/>
    </row>
    <row r="191" spans="84:84" x14ac:dyDescent="0.2">
      <c r="CF191" s="64"/>
    </row>
    <row r="192" spans="84:84" x14ac:dyDescent="0.2">
      <c r="CF192" s="64"/>
    </row>
    <row r="193" spans="84:84" x14ac:dyDescent="0.2">
      <c r="CF193" s="64"/>
    </row>
    <row r="194" spans="84:84" x14ac:dyDescent="0.2">
      <c r="CF194" s="64"/>
    </row>
    <row r="195" spans="84:84" x14ac:dyDescent="0.2">
      <c r="CF195" s="64"/>
    </row>
    <row r="196" spans="84:84" x14ac:dyDescent="0.2">
      <c r="CF196" s="64"/>
    </row>
    <row r="197" spans="84:84" x14ac:dyDescent="0.2">
      <c r="CF197" s="64"/>
    </row>
    <row r="198" spans="84:84" x14ac:dyDescent="0.2">
      <c r="CF198" s="64"/>
    </row>
    <row r="199" spans="84:84" x14ac:dyDescent="0.2">
      <c r="CF199" s="64"/>
    </row>
    <row r="200" spans="84:84" x14ac:dyDescent="0.2">
      <c r="CF200" s="64"/>
    </row>
    <row r="201" spans="84:84" x14ac:dyDescent="0.2">
      <c r="CF201" s="64"/>
    </row>
    <row r="202" spans="84:84" x14ac:dyDescent="0.2">
      <c r="CF202" s="64"/>
    </row>
    <row r="203" spans="84:84" x14ac:dyDescent="0.2">
      <c r="CF203" s="64"/>
    </row>
    <row r="204" spans="84:84" x14ac:dyDescent="0.2">
      <c r="CF204" s="64"/>
    </row>
    <row r="205" spans="84:84" x14ac:dyDescent="0.2">
      <c r="CF205" s="64"/>
    </row>
    <row r="206" spans="84:84" x14ac:dyDescent="0.2">
      <c r="CF206" s="64"/>
    </row>
    <row r="207" spans="84:84" x14ac:dyDescent="0.2">
      <c r="CF207" s="64"/>
    </row>
    <row r="208" spans="84:84" x14ac:dyDescent="0.2">
      <c r="CF208" s="64"/>
    </row>
    <row r="209" spans="84:84" x14ac:dyDescent="0.2">
      <c r="CF209" s="64"/>
    </row>
    <row r="210" spans="84:84" x14ac:dyDescent="0.2">
      <c r="CF210" s="64"/>
    </row>
    <row r="211" spans="84:84" x14ac:dyDescent="0.2">
      <c r="CF211" s="64"/>
    </row>
    <row r="212" spans="84:84" x14ac:dyDescent="0.2">
      <c r="CF212" s="64"/>
    </row>
    <row r="213" spans="84:84" x14ac:dyDescent="0.2">
      <c r="CF213" s="64"/>
    </row>
    <row r="214" spans="84:84" x14ac:dyDescent="0.2">
      <c r="CF214" s="64"/>
    </row>
    <row r="215" spans="84:84" x14ac:dyDescent="0.2">
      <c r="CF215" s="64"/>
    </row>
    <row r="216" spans="84:84" x14ac:dyDescent="0.2">
      <c r="CF216" s="64"/>
    </row>
    <row r="217" spans="84:84" x14ac:dyDescent="0.2">
      <c r="CF217" s="64"/>
    </row>
    <row r="218" spans="84:84" x14ac:dyDescent="0.2">
      <c r="CF218" s="64"/>
    </row>
    <row r="219" spans="84:84" x14ac:dyDescent="0.2">
      <c r="CF219" s="64"/>
    </row>
    <row r="220" spans="84:84" x14ac:dyDescent="0.2">
      <c r="CF220" s="64"/>
    </row>
    <row r="221" spans="84:84" x14ac:dyDescent="0.2">
      <c r="CF221" s="64"/>
    </row>
    <row r="222" spans="84:84" x14ac:dyDescent="0.2">
      <c r="CF222" s="64"/>
    </row>
    <row r="223" spans="84:84" x14ac:dyDescent="0.2">
      <c r="CF223" s="64"/>
    </row>
    <row r="224" spans="84:84" x14ac:dyDescent="0.2">
      <c r="CF224" s="64"/>
    </row>
    <row r="225" spans="84:84" x14ac:dyDescent="0.2">
      <c r="CF225" s="64"/>
    </row>
    <row r="226" spans="84:84" x14ac:dyDescent="0.2">
      <c r="CF226" s="64"/>
    </row>
    <row r="227" spans="84:84" x14ac:dyDescent="0.2">
      <c r="CF227" s="64"/>
    </row>
    <row r="228" spans="84:84" x14ac:dyDescent="0.2">
      <c r="CF228" s="64"/>
    </row>
    <row r="229" spans="84:84" x14ac:dyDescent="0.2">
      <c r="CF229" s="64"/>
    </row>
    <row r="230" spans="84:84" x14ac:dyDescent="0.2">
      <c r="CF230" s="64"/>
    </row>
    <row r="231" spans="84:84" x14ac:dyDescent="0.2">
      <c r="CF231" s="64"/>
    </row>
    <row r="232" spans="84:84" x14ac:dyDescent="0.2">
      <c r="CF232" s="64"/>
    </row>
    <row r="233" spans="84:84" x14ac:dyDescent="0.2">
      <c r="CF233" s="64"/>
    </row>
    <row r="234" spans="84:84" x14ac:dyDescent="0.2">
      <c r="CF234" s="64"/>
    </row>
    <row r="235" spans="84:84" x14ac:dyDescent="0.2">
      <c r="CF235" s="64"/>
    </row>
    <row r="236" spans="84:84" x14ac:dyDescent="0.2">
      <c r="CF236" s="64"/>
    </row>
    <row r="237" spans="84:84" x14ac:dyDescent="0.2">
      <c r="CF237" s="64"/>
    </row>
    <row r="238" spans="84:84" x14ac:dyDescent="0.2">
      <c r="CF238" s="64"/>
    </row>
    <row r="239" spans="84:84" x14ac:dyDescent="0.2">
      <c r="CF239" s="64"/>
    </row>
    <row r="240" spans="84:84" x14ac:dyDescent="0.2">
      <c r="CF240" s="64"/>
    </row>
  </sheetData>
  <mergeCells count="210">
    <mergeCell ref="O35:P35"/>
    <mergeCell ref="O36:P36"/>
    <mergeCell ref="O31:P31"/>
    <mergeCell ref="P10:P11"/>
    <mergeCell ref="M10:O10"/>
    <mergeCell ref="M12:O12"/>
    <mergeCell ref="BH10:BH11"/>
    <mergeCell ref="AV10:AV11"/>
    <mergeCell ref="BJ10:BJ11"/>
    <mergeCell ref="AR10:AR11"/>
    <mergeCell ref="AU10:AU11"/>
    <mergeCell ref="BF10:BF11"/>
    <mergeCell ref="AS10:AS11"/>
    <mergeCell ref="AW10:AW11"/>
    <mergeCell ref="AO10:AO11"/>
    <mergeCell ref="AM10:AM11"/>
    <mergeCell ref="AN10:AN11"/>
    <mergeCell ref="AJ10:AJ11"/>
    <mergeCell ref="AI10:AI11"/>
    <mergeCell ref="AG10:AG11"/>
    <mergeCell ref="AH10:AH11"/>
    <mergeCell ref="Z10:Z11"/>
    <mergeCell ref="AL15:AQ15"/>
    <mergeCell ref="AL25:AN25"/>
    <mergeCell ref="AR9:AS9"/>
    <mergeCell ref="AX10:AX11"/>
    <mergeCell ref="AZ10:AZ11"/>
    <mergeCell ref="BB10:BB11"/>
    <mergeCell ref="BK10:BK11"/>
    <mergeCell ref="AY10:AY11"/>
    <mergeCell ref="BA10:BA11"/>
    <mergeCell ref="BC10:BC11"/>
    <mergeCell ref="BG10:BG11"/>
    <mergeCell ref="BD10:BD11"/>
    <mergeCell ref="BE10:BE11"/>
    <mergeCell ref="BI10:BI11"/>
    <mergeCell ref="AU9:BO9"/>
    <mergeCell ref="Q9:V9"/>
    <mergeCell ref="Q10:Q11"/>
    <mergeCell ref="AL9:AQ9"/>
    <mergeCell ref="AL10:AL11"/>
    <mergeCell ref="AP10:AP11"/>
    <mergeCell ref="AQ10:AQ11"/>
    <mergeCell ref="AE9:AJ9"/>
    <mergeCell ref="AE10:AE11"/>
    <mergeCell ref="AF10:AF11"/>
    <mergeCell ref="X9:AC9"/>
    <mergeCell ref="H10:H11"/>
    <mergeCell ref="AA10:AA11"/>
    <mergeCell ref="AB10:AB11"/>
    <mergeCell ref="AC10:AC11"/>
    <mergeCell ref="U10:U11"/>
    <mergeCell ref="R10:R11"/>
    <mergeCell ref="X10:X11"/>
    <mergeCell ref="Y10:Y11"/>
    <mergeCell ref="T10:T11"/>
    <mergeCell ref="V10:V11"/>
    <mergeCell ref="U4:W6"/>
    <mergeCell ref="X4:X5"/>
    <mergeCell ref="Y4:Y5"/>
    <mergeCell ref="A4:I6"/>
    <mergeCell ref="J5:K5"/>
    <mergeCell ref="C2:G2"/>
    <mergeCell ref="J4:Q4"/>
    <mergeCell ref="J6:K6"/>
    <mergeCell ref="M6:O6"/>
    <mergeCell ref="M5:O5"/>
    <mergeCell ref="A9:P9"/>
    <mergeCell ref="AE25:AG25"/>
    <mergeCell ref="AE22:AG22"/>
    <mergeCell ref="AE19:AG19"/>
    <mergeCell ref="AE16:AG16"/>
    <mergeCell ref="AE13:AG13"/>
    <mergeCell ref="AE28:AG28"/>
    <mergeCell ref="X25:Z25"/>
    <mergeCell ref="X22:Z22"/>
    <mergeCell ref="X19:Z19"/>
    <mergeCell ref="X16:Z16"/>
    <mergeCell ref="X13:Z13"/>
    <mergeCell ref="X28:Z28"/>
    <mergeCell ref="Q28:S28"/>
    <mergeCell ref="Q25:S25"/>
    <mergeCell ref="A10:A11"/>
    <mergeCell ref="C10:C11"/>
    <mergeCell ref="D10:D11"/>
    <mergeCell ref="E10:E11"/>
    <mergeCell ref="F10:F11"/>
    <mergeCell ref="I10:L10"/>
    <mergeCell ref="B10:B11"/>
    <mergeCell ref="S10:S11"/>
    <mergeCell ref="G10:G11"/>
    <mergeCell ref="AL28:AN28"/>
    <mergeCell ref="A21:H21"/>
    <mergeCell ref="A24:H24"/>
    <mergeCell ref="A27:H27"/>
    <mergeCell ref="M27:O27"/>
    <mergeCell ref="M24:O24"/>
    <mergeCell ref="M21:O21"/>
    <mergeCell ref="M18:O18"/>
    <mergeCell ref="M15:O15"/>
    <mergeCell ref="Q27:V27"/>
    <mergeCell ref="Q24:V24"/>
    <mergeCell ref="Q21:V21"/>
    <mergeCell ref="Q18:V18"/>
    <mergeCell ref="Q15:V15"/>
    <mergeCell ref="AE27:AJ27"/>
    <mergeCell ref="Q19:S19"/>
    <mergeCell ref="Q16:S16"/>
    <mergeCell ref="C25:E25"/>
    <mergeCell ref="C28:E28"/>
    <mergeCell ref="C22:E22"/>
    <mergeCell ref="C19:E19"/>
    <mergeCell ref="C16:E16"/>
    <mergeCell ref="Q22:S22"/>
    <mergeCell ref="AL22:AN22"/>
    <mergeCell ref="Q12:V12"/>
    <mergeCell ref="X27:AC27"/>
    <mergeCell ref="X24:AC24"/>
    <mergeCell ref="X21:AC21"/>
    <mergeCell ref="X18:AC18"/>
    <mergeCell ref="X15:AC15"/>
    <mergeCell ref="X12:AC12"/>
    <mergeCell ref="A12:H12"/>
    <mergeCell ref="A15:H15"/>
    <mergeCell ref="A18:H18"/>
    <mergeCell ref="I27:L27"/>
    <mergeCell ref="I24:L24"/>
    <mergeCell ref="I21:L21"/>
    <mergeCell ref="I18:L18"/>
    <mergeCell ref="I15:L15"/>
    <mergeCell ref="I12:L12"/>
    <mergeCell ref="Q13:S13"/>
    <mergeCell ref="C13:E13"/>
    <mergeCell ref="AL27:AQ27"/>
    <mergeCell ref="AL24:AQ24"/>
    <mergeCell ref="AL21:AQ21"/>
    <mergeCell ref="AL18:AQ18"/>
    <mergeCell ref="AL12:AQ12"/>
    <mergeCell ref="AE24:AJ24"/>
    <mergeCell ref="AE21:AJ21"/>
    <mergeCell ref="AE18:AJ18"/>
    <mergeCell ref="AE15:AJ15"/>
    <mergeCell ref="AE12:AJ12"/>
    <mergeCell ref="AL13:AN13"/>
    <mergeCell ref="AL19:AN19"/>
    <mergeCell ref="AL16:AN16"/>
    <mergeCell ref="AR12:AS12"/>
    <mergeCell ref="AU15:BM15"/>
    <mergeCell ref="AU12:BK12"/>
    <mergeCell ref="AR27:AS27"/>
    <mergeCell ref="AR24:AS24"/>
    <mergeCell ref="AR21:AS21"/>
    <mergeCell ref="AR18:AS18"/>
    <mergeCell ref="AR15:AS15"/>
    <mergeCell ref="BU10:BU11"/>
    <mergeCell ref="BT10:BT11"/>
    <mergeCell ref="BS10:BS11"/>
    <mergeCell ref="BQ10:BQ11"/>
    <mergeCell ref="BP10:BP11"/>
    <mergeCell ref="BT12:BW12"/>
    <mergeCell ref="BT15:BW15"/>
    <mergeCell ref="BT18:BW18"/>
    <mergeCell ref="BT21:BW21"/>
    <mergeCell ref="AU27:BO27"/>
    <mergeCell ref="AU24:BO24"/>
    <mergeCell ref="AU21:BO21"/>
    <mergeCell ref="AU18:BO18"/>
    <mergeCell ref="BM12:BO12"/>
    <mergeCell ref="BN10:BN11"/>
    <mergeCell ref="BO10:BO11"/>
    <mergeCell ref="CE12:CF12"/>
    <mergeCell ref="CE15:CF15"/>
    <mergeCell ref="CF10:CF11"/>
    <mergeCell ref="BW10:BW11"/>
    <mergeCell ref="BV10:BV11"/>
    <mergeCell ref="BX10:BX11"/>
    <mergeCell ref="BY10:BY11"/>
    <mergeCell ref="BX24:CB24"/>
    <mergeCell ref="BX27:CB27"/>
    <mergeCell ref="BZ10:BZ11"/>
    <mergeCell ref="CA10:CA11"/>
    <mergeCell ref="BX12:CB12"/>
    <mergeCell ref="BX15:CB15"/>
    <mergeCell ref="BX18:CB18"/>
    <mergeCell ref="BX21:CB21"/>
    <mergeCell ref="CC10:CC11"/>
    <mergeCell ref="BP9:CD9"/>
    <mergeCell ref="CE9:CF9"/>
    <mergeCell ref="BP27:BS27"/>
    <mergeCell ref="BP24:BS24"/>
    <mergeCell ref="CE18:CF18"/>
    <mergeCell ref="CE21:CF21"/>
    <mergeCell ref="CE24:CF24"/>
    <mergeCell ref="CE27:CF27"/>
    <mergeCell ref="BR10:BR11"/>
    <mergeCell ref="CD10:CD11"/>
    <mergeCell ref="CC12:CD12"/>
    <mergeCell ref="CC15:CD15"/>
    <mergeCell ref="CC18:CD18"/>
    <mergeCell ref="CC21:CD21"/>
    <mergeCell ref="CC24:CD24"/>
    <mergeCell ref="CC27:CD27"/>
    <mergeCell ref="BT24:BW24"/>
    <mergeCell ref="BT27:BW27"/>
    <mergeCell ref="CB10:CB11"/>
    <mergeCell ref="BP21:BS21"/>
    <mergeCell ref="BP18:BS18"/>
    <mergeCell ref="BP15:BS15"/>
    <mergeCell ref="BP12:BS12"/>
    <mergeCell ref="CE10:CE11"/>
  </mergeCell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theme="9" tint="-0.249977111117893"/>
  </sheetPr>
  <dimension ref="A1:HG61"/>
  <sheetViews>
    <sheetView topLeftCell="N5" zoomScale="85" zoomScaleNormal="85" workbookViewId="0">
      <pane ySplit="9" topLeftCell="A29" activePane="bottomLeft" state="frozen"/>
      <selection activeCell="A5" sqref="A5"/>
      <selection pane="bottomLeft" activeCell="AE48" sqref="AE48"/>
    </sheetView>
  </sheetViews>
  <sheetFormatPr baseColWidth="10" defaultRowHeight="12.75" x14ac:dyDescent="0.2"/>
  <cols>
    <col min="1" max="1" width="24" customWidth="1"/>
    <col min="3" max="3" width="27.28515625" customWidth="1"/>
    <col min="5" max="5" width="11.42578125" style="62" customWidth="1"/>
    <col min="6" max="6" width="19.85546875" style="67" customWidth="1"/>
    <col min="7" max="7" width="24.85546875" style="67" customWidth="1"/>
    <col min="8" max="8" width="16.140625" style="67" customWidth="1"/>
    <col min="13" max="13" width="23" style="91" customWidth="1"/>
    <col min="14" max="14" width="17.28515625" style="67" customWidth="1"/>
    <col min="15" max="15" width="12.7109375" style="67" customWidth="1"/>
    <col min="16" max="16" width="18.85546875" style="91" customWidth="1"/>
    <col min="17" max="17" width="18.140625" style="67" customWidth="1"/>
    <col min="18" max="18" width="14.5703125" style="67" customWidth="1"/>
    <col min="19" max="19" width="15.42578125" style="67" customWidth="1"/>
    <col min="20" max="21" width="19.28515625" style="67" customWidth="1"/>
    <col min="22" max="23" width="16.7109375" style="67" customWidth="1"/>
    <col min="24" max="27" width="17.28515625" style="67" customWidth="1"/>
    <col min="28" max="29" width="16" style="67" customWidth="1"/>
    <col min="30" max="31" width="14.85546875" style="67" customWidth="1"/>
    <col min="32" max="32" width="16.5703125" style="67" customWidth="1"/>
    <col min="33" max="35" width="11.42578125" style="67" customWidth="1"/>
    <col min="36" max="37" width="16.7109375" style="67" customWidth="1"/>
    <col min="38" max="41" width="17.140625" style="67" customWidth="1"/>
    <col min="42" max="42" width="13.7109375" style="67" customWidth="1"/>
    <col min="43" max="43" width="14.7109375" style="67" customWidth="1"/>
    <col min="44" max="45" width="13.7109375" style="67" customWidth="1"/>
    <col min="46" max="47" width="15.28515625" style="67" customWidth="1"/>
    <col min="48" max="48" width="16.5703125" style="67" customWidth="1"/>
    <col min="49" max="51" width="19.140625" style="67" customWidth="1"/>
    <col min="52" max="52" width="21.140625" style="67" customWidth="1"/>
    <col min="53" max="53" width="19.140625" style="67" customWidth="1"/>
    <col min="54" max="54" width="16.5703125" style="67" customWidth="1"/>
  </cols>
  <sheetData>
    <row r="1" spans="1:215" x14ac:dyDescent="0.2">
      <c r="A1" s="776" t="s">
        <v>34</v>
      </c>
      <c r="B1" s="776"/>
      <c r="C1" s="776"/>
      <c r="D1" s="776"/>
      <c r="E1" s="776"/>
      <c r="F1" s="776"/>
      <c r="G1" s="76" t="s">
        <v>0</v>
      </c>
      <c r="H1" s="77"/>
      <c r="I1" s="3"/>
      <c r="J1" s="3"/>
      <c r="K1" s="3"/>
      <c r="L1" s="3"/>
      <c r="M1" s="79"/>
      <c r="N1" s="77"/>
      <c r="O1" s="77"/>
      <c r="P1" s="80"/>
      <c r="Q1" s="4"/>
      <c r="R1" s="4"/>
      <c r="S1" s="4"/>
      <c r="T1" s="5" t="s">
        <v>1</v>
      </c>
      <c r="U1" s="5"/>
      <c r="V1" s="81"/>
      <c r="W1" s="2"/>
    </row>
    <row r="2" spans="1:215" ht="15.75" x14ac:dyDescent="0.2">
      <c r="A2" s="776"/>
      <c r="B2" s="776"/>
      <c r="C2" s="776"/>
      <c r="D2" s="776"/>
      <c r="E2" s="776"/>
      <c r="F2" s="776"/>
      <c r="G2" s="777" t="s">
        <v>2</v>
      </c>
      <c r="H2" s="778"/>
      <c r="I2" s="6"/>
      <c r="J2" s="779" t="s">
        <v>3</v>
      </c>
      <c r="K2" s="779"/>
      <c r="L2" s="779"/>
      <c r="M2" s="779"/>
      <c r="N2" s="82"/>
      <c r="O2" s="82"/>
      <c r="P2" s="83"/>
      <c r="Q2" s="4"/>
      <c r="R2" s="4"/>
      <c r="S2" s="4"/>
      <c r="T2" s="7" t="s">
        <v>33</v>
      </c>
      <c r="U2" s="7"/>
      <c r="V2" s="16"/>
      <c r="W2" s="4"/>
    </row>
    <row r="3" spans="1:215" ht="15.75" x14ac:dyDescent="0.2">
      <c r="A3" s="776"/>
      <c r="B3" s="776"/>
      <c r="C3" s="776"/>
      <c r="D3" s="776"/>
      <c r="E3" s="776"/>
      <c r="F3" s="776"/>
      <c r="G3" s="33" t="s">
        <v>35</v>
      </c>
      <c r="H3" s="34"/>
      <c r="I3" s="8"/>
      <c r="J3" s="35" t="s">
        <v>4</v>
      </c>
      <c r="K3" s="35"/>
      <c r="L3" s="35"/>
      <c r="M3" s="84"/>
      <c r="N3" s="85"/>
      <c r="O3" s="85"/>
      <c r="P3" s="86"/>
      <c r="Q3" s="4"/>
      <c r="R3" s="4"/>
      <c r="S3" s="4"/>
      <c r="T3" s="9" t="s">
        <v>33</v>
      </c>
      <c r="U3" s="9"/>
      <c r="V3" s="17"/>
      <c r="W3" s="4"/>
    </row>
    <row r="4" spans="1:215" x14ac:dyDescent="0.2">
      <c r="A4" s="1"/>
      <c r="B4" s="1"/>
      <c r="C4" s="1"/>
      <c r="D4" s="1"/>
      <c r="E4" s="60"/>
      <c r="F4" s="2"/>
      <c r="G4" s="2"/>
      <c r="H4" s="2"/>
      <c r="I4" s="1"/>
      <c r="J4" s="1"/>
      <c r="K4" s="1"/>
      <c r="L4" s="1"/>
      <c r="M4" s="27"/>
      <c r="N4" s="2"/>
      <c r="O4" s="2"/>
      <c r="P4" s="27"/>
      <c r="Q4" s="87"/>
      <c r="R4" s="87"/>
      <c r="S4" s="2"/>
      <c r="T4" s="2"/>
      <c r="U4" s="2"/>
      <c r="V4" s="2"/>
      <c r="W4" s="2"/>
    </row>
    <row r="5" spans="1:215" ht="20.25" customHeight="1" x14ac:dyDescent="0.2">
      <c r="A5" s="1"/>
      <c r="B5" s="1"/>
      <c r="C5" s="68" t="s">
        <v>79</v>
      </c>
      <c r="D5" s="1"/>
      <c r="E5" s="1"/>
      <c r="F5" s="2"/>
      <c r="G5" s="2"/>
      <c r="H5" s="2"/>
      <c r="I5" s="1"/>
      <c r="J5" s="1"/>
      <c r="K5" s="1"/>
      <c r="L5" s="1"/>
      <c r="M5" s="27"/>
      <c r="N5" s="2"/>
      <c r="O5" s="2"/>
      <c r="P5" s="27"/>
      <c r="Q5" s="87"/>
      <c r="R5" s="87"/>
      <c r="S5" s="2"/>
      <c r="T5" s="2"/>
      <c r="U5" s="2"/>
      <c r="V5" s="2"/>
      <c r="W5" s="2"/>
    </row>
    <row r="6" spans="1:215" x14ac:dyDescent="0.2">
      <c r="A6" s="1"/>
      <c r="B6" s="1"/>
      <c r="C6" s="1"/>
      <c r="D6" s="788" t="s">
        <v>81</v>
      </c>
      <c r="E6" s="789"/>
      <c r="F6" s="789"/>
      <c r="G6" s="789"/>
      <c r="H6" s="2"/>
      <c r="I6" s="1"/>
      <c r="J6" s="1"/>
      <c r="K6" s="1"/>
      <c r="L6" s="1"/>
      <c r="M6" s="27">
        <f>SUM(M26:M26)</f>
        <v>0</v>
      </c>
      <c r="N6" s="2"/>
      <c r="O6" s="2"/>
      <c r="P6" s="27"/>
      <c r="Q6" s="87"/>
      <c r="R6" s="87"/>
      <c r="S6" s="2"/>
      <c r="T6" s="2"/>
      <c r="U6" s="2"/>
      <c r="V6" s="2"/>
      <c r="W6" s="2"/>
      <c r="AD6" s="67">
        <f>SUM(V18:V18)</f>
        <v>0</v>
      </c>
    </row>
    <row r="7" spans="1:215" x14ac:dyDescent="0.2">
      <c r="A7" s="1"/>
      <c r="B7" s="1"/>
      <c r="C7" s="1"/>
      <c r="D7" s="1"/>
      <c r="E7" s="60"/>
      <c r="F7" s="2"/>
      <c r="G7" s="2"/>
      <c r="H7" s="2"/>
      <c r="I7" s="2"/>
      <c r="J7" s="1"/>
      <c r="K7" s="1"/>
      <c r="L7" s="1"/>
      <c r="M7" s="27"/>
      <c r="N7" s="2"/>
      <c r="O7" s="2"/>
      <c r="P7" s="27"/>
      <c r="Q7" s="87"/>
      <c r="R7" s="87"/>
      <c r="S7" s="2"/>
      <c r="T7" s="2"/>
      <c r="U7" s="2"/>
      <c r="V7" s="2"/>
      <c r="W7" s="2"/>
    </row>
    <row r="8" spans="1:215" x14ac:dyDescent="0.2">
      <c r="A8" s="1"/>
      <c r="B8" s="1"/>
      <c r="C8" s="1"/>
      <c r="D8" s="1"/>
      <c r="E8" s="60"/>
      <c r="F8" s="2"/>
      <c r="G8" s="2"/>
      <c r="H8" s="2"/>
      <c r="I8" s="1"/>
      <c r="J8" s="1"/>
      <c r="K8" s="1"/>
      <c r="L8" s="1"/>
      <c r="M8" s="27"/>
      <c r="N8" s="2"/>
      <c r="O8" s="2"/>
      <c r="P8" s="27"/>
      <c r="Q8" s="87"/>
      <c r="R8" s="87"/>
      <c r="S8" s="2"/>
      <c r="T8" s="2"/>
      <c r="U8" s="2"/>
      <c r="V8" s="2"/>
      <c r="W8" s="2"/>
    </row>
    <row r="9" spans="1:215" s="118" customFormat="1" ht="19.5" customHeight="1" thickBot="1" x14ac:dyDescent="0.25">
      <c r="A9" s="780" t="s">
        <v>84</v>
      </c>
      <c r="B9" s="781"/>
      <c r="C9" s="781"/>
      <c r="D9" s="781"/>
      <c r="E9" s="61"/>
      <c r="F9" s="78"/>
      <c r="G9" s="78"/>
      <c r="H9" s="78"/>
      <c r="I9" s="36"/>
      <c r="J9" s="36"/>
      <c r="K9" s="36"/>
      <c r="L9" s="36"/>
      <c r="M9" s="88"/>
      <c r="N9" s="78"/>
      <c r="O9" s="78"/>
      <c r="P9" s="88"/>
      <c r="Q9" s="78"/>
      <c r="R9" s="78"/>
      <c r="S9" s="78"/>
      <c r="T9" s="78"/>
      <c r="U9" s="78"/>
      <c r="V9" s="89"/>
      <c r="W9" s="89"/>
      <c r="X9" s="78"/>
      <c r="Y9" s="78"/>
      <c r="Z9" s="78"/>
      <c r="AA9" s="78"/>
      <c r="AB9" s="78"/>
      <c r="AC9" s="78"/>
      <c r="AD9" s="78"/>
      <c r="AE9" s="78"/>
      <c r="AF9" s="78"/>
      <c r="AG9" s="78"/>
      <c r="AH9" s="78"/>
      <c r="AI9" s="78"/>
      <c r="AJ9" s="78"/>
      <c r="AK9" s="78"/>
      <c r="AL9" s="78"/>
      <c r="AM9" s="78"/>
      <c r="AN9" s="78"/>
      <c r="AO9" s="78"/>
      <c r="AP9" s="78"/>
      <c r="AQ9" s="90"/>
      <c r="AR9" s="90"/>
      <c r="AS9" s="90"/>
      <c r="AT9" s="90"/>
      <c r="AU9" s="90"/>
      <c r="AV9" s="90"/>
      <c r="AW9" s="90"/>
      <c r="AX9" s="90"/>
      <c r="AY9" s="90"/>
      <c r="AZ9" s="90"/>
      <c r="BA9" s="90"/>
      <c r="BB9" s="312"/>
      <c r="BC9" s="6"/>
      <c r="BD9" s="119"/>
      <c r="BE9" s="11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row>
    <row r="10" spans="1:215" s="112" customFormat="1" ht="18.75" customHeight="1" thickBot="1" x14ac:dyDescent="0.25">
      <c r="A10" s="796"/>
      <c r="B10" s="797"/>
      <c r="C10" s="797"/>
      <c r="D10" s="797"/>
      <c r="E10" s="797"/>
      <c r="F10" s="797"/>
      <c r="G10" s="797"/>
      <c r="H10" s="797"/>
      <c r="I10" s="797"/>
      <c r="J10" s="797"/>
      <c r="K10" s="797"/>
      <c r="L10" s="798"/>
      <c r="M10" s="782" t="s">
        <v>37</v>
      </c>
      <c r="N10" s="783"/>
      <c r="O10" s="783"/>
      <c r="P10" s="784"/>
      <c r="Q10" s="733" t="s">
        <v>40</v>
      </c>
      <c r="R10" s="734"/>
      <c r="S10" s="734"/>
      <c r="T10" s="734"/>
      <c r="U10" s="734"/>
      <c r="V10" s="734"/>
      <c r="W10" s="734"/>
      <c r="X10" s="734"/>
      <c r="Y10" s="734"/>
      <c r="Z10" s="734"/>
      <c r="AA10" s="734"/>
      <c r="AB10" s="734"/>
      <c r="AC10" s="734"/>
      <c r="AD10" s="734"/>
      <c r="AE10" s="734"/>
      <c r="AF10" s="734"/>
      <c r="AG10" s="734"/>
      <c r="AH10" s="734"/>
      <c r="AI10" s="734"/>
      <c r="AJ10" s="734"/>
      <c r="AK10" s="735"/>
      <c r="AL10" s="504" t="s">
        <v>50</v>
      </c>
      <c r="AM10" s="505"/>
      <c r="AN10" s="505"/>
      <c r="AO10" s="505"/>
      <c r="AP10" s="505"/>
      <c r="AQ10" s="505"/>
      <c r="AR10" s="505"/>
      <c r="AS10" s="505"/>
      <c r="AT10" s="505"/>
      <c r="AU10" s="505"/>
      <c r="AV10" s="505"/>
      <c r="AW10" s="505"/>
      <c r="AX10" s="506"/>
      <c r="AY10" s="450"/>
      <c r="AZ10" s="450"/>
      <c r="BA10" s="450"/>
      <c r="BB10" s="313"/>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row>
    <row r="11" spans="1:215" ht="69.75" customHeight="1" x14ac:dyDescent="0.2">
      <c r="A11" s="623" t="s">
        <v>103</v>
      </c>
      <c r="B11" s="636" t="s">
        <v>58</v>
      </c>
      <c r="C11" s="625" t="s">
        <v>9</v>
      </c>
      <c r="D11" s="791" t="s">
        <v>10</v>
      </c>
      <c r="E11" s="786" t="s">
        <v>11</v>
      </c>
      <c r="F11" s="631" t="s">
        <v>19</v>
      </c>
      <c r="G11" s="631" t="s">
        <v>59</v>
      </c>
      <c r="H11" s="698" t="s">
        <v>56</v>
      </c>
      <c r="I11" s="691" t="s">
        <v>15</v>
      </c>
      <c r="J11" s="692"/>
      <c r="K11" s="795"/>
      <c r="L11" s="793" t="s">
        <v>16</v>
      </c>
      <c r="M11" s="695" t="s">
        <v>109</v>
      </c>
      <c r="N11" s="631" t="s">
        <v>38</v>
      </c>
      <c r="O11" s="631" t="s">
        <v>39</v>
      </c>
      <c r="P11" s="799" t="s">
        <v>36</v>
      </c>
      <c r="Q11" s="695" t="s">
        <v>41</v>
      </c>
      <c r="R11" s="631" t="s">
        <v>42</v>
      </c>
      <c r="S11" s="684" t="s">
        <v>43</v>
      </c>
      <c r="T11" s="684" t="s">
        <v>114</v>
      </c>
      <c r="U11" s="686" t="s">
        <v>136</v>
      </c>
      <c r="V11" s="684" t="s">
        <v>125</v>
      </c>
      <c r="W11" s="686" t="s">
        <v>137</v>
      </c>
      <c r="X11" s="684" t="s">
        <v>116</v>
      </c>
      <c r="Y11" s="686" t="s">
        <v>138</v>
      </c>
      <c r="Z11" s="684" t="s">
        <v>118</v>
      </c>
      <c r="AA11" s="686" t="s">
        <v>139</v>
      </c>
      <c r="AB11" s="684" t="s">
        <v>117</v>
      </c>
      <c r="AC11" s="686" t="s">
        <v>140</v>
      </c>
      <c r="AD11" s="684" t="s">
        <v>119</v>
      </c>
      <c r="AE11" s="686" t="s">
        <v>141</v>
      </c>
      <c r="AF11" s="684" t="s">
        <v>44</v>
      </c>
      <c r="AG11" s="684" t="s">
        <v>45</v>
      </c>
      <c r="AH11" s="260" t="s">
        <v>47</v>
      </c>
      <c r="AI11" s="759" t="s">
        <v>49</v>
      </c>
      <c r="AJ11" s="740" t="s">
        <v>153</v>
      </c>
      <c r="AK11" s="742" t="s">
        <v>123</v>
      </c>
      <c r="AL11" s="723" t="s">
        <v>51</v>
      </c>
      <c r="AM11" s="533" t="s">
        <v>121</v>
      </c>
      <c r="AN11" s="726" t="s">
        <v>142</v>
      </c>
      <c r="AO11" s="512" t="s">
        <v>127</v>
      </c>
      <c r="AP11" s="728" t="s">
        <v>52</v>
      </c>
      <c r="AQ11" s="533" t="s">
        <v>53</v>
      </c>
      <c r="AR11" s="533" t="s">
        <v>94</v>
      </c>
      <c r="AS11" s="519" t="s">
        <v>143</v>
      </c>
      <c r="AT11" s="738" t="s">
        <v>60</v>
      </c>
      <c r="AU11" s="533" t="s">
        <v>54</v>
      </c>
      <c r="AV11" s="533" t="s">
        <v>55</v>
      </c>
      <c r="AW11" s="736" t="s">
        <v>120</v>
      </c>
      <c r="AX11" s="717" t="s">
        <v>144</v>
      </c>
      <c r="AY11" s="717" t="s">
        <v>156</v>
      </c>
      <c r="AZ11" s="731" t="s">
        <v>150</v>
      </c>
      <c r="BA11" s="717" t="s">
        <v>147</v>
      </c>
      <c r="BB11" s="720" t="s">
        <v>124</v>
      </c>
    </row>
    <row r="12" spans="1:215" ht="66" customHeight="1" thickBot="1" x14ac:dyDescent="0.25">
      <c r="A12" s="697"/>
      <c r="B12" s="694"/>
      <c r="C12" s="785"/>
      <c r="D12" s="792"/>
      <c r="E12" s="787"/>
      <c r="F12" s="758"/>
      <c r="G12" s="758"/>
      <c r="H12" s="790"/>
      <c r="I12" s="177" t="s">
        <v>24</v>
      </c>
      <c r="J12" s="167" t="s">
        <v>25</v>
      </c>
      <c r="K12" s="167" t="s">
        <v>26</v>
      </c>
      <c r="L12" s="794"/>
      <c r="M12" s="696"/>
      <c r="N12" s="632"/>
      <c r="O12" s="632"/>
      <c r="P12" s="800"/>
      <c r="Q12" s="730"/>
      <c r="R12" s="758"/>
      <c r="S12" s="685"/>
      <c r="T12" s="685"/>
      <c r="U12" s="687"/>
      <c r="V12" s="685"/>
      <c r="W12" s="687"/>
      <c r="X12" s="685"/>
      <c r="Y12" s="687"/>
      <c r="Z12" s="685"/>
      <c r="AA12" s="687"/>
      <c r="AB12" s="685"/>
      <c r="AC12" s="687"/>
      <c r="AD12" s="685"/>
      <c r="AE12" s="687"/>
      <c r="AF12" s="685"/>
      <c r="AG12" s="685"/>
      <c r="AH12" s="460" t="s">
        <v>48</v>
      </c>
      <c r="AI12" s="760"/>
      <c r="AJ12" s="741"/>
      <c r="AK12" s="743"/>
      <c r="AL12" s="724"/>
      <c r="AM12" s="725"/>
      <c r="AN12" s="727"/>
      <c r="AO12" s="722"/>
      <c r="AP12" s="729"/>
      <c r="AQ12" s="534"/>
      <c r="AR12" s="534"/>
      <c r="AS12" s="520"/>
      <c r="AT12" s="739"/>
      <c r="AU12" s="534"/>
      <c r="AV12" s="534"/>
      <c r="AW12" s="737"/>
      <c r="AX12" s="718"/>
      <c r="AY12" s="718"/>
      <c r="AZ12" s="732"/>
      <c r="BA12" s="718"/>
      <c r="BB12" s="721"/>
    </row>
    <row r="13" spans="1:215" s="23" customFormat="1" ht="13.5" thickBot="1" x14ac:dyDescent="0.25">
      <c r="A13" s="572"/>
      <c r="B13" s="573"/>
      <c r="C13" s="573"/>
      <c r="D13" s="573"/>
      <c r="E13" s="573"/>
      <c r="F13" s="573"/>
      <c r="G13" s="573"/>
      <c r="H13" s="574"/>
      <c r="I13" s="599"/>
      <c r="J13" s="600"/>
      <c r="K13" s="600"/>
      <c r="L13" s="601"/>
      <c r="M13" s="747"/>
      <c r="N13" s="748"/>
      <c r="O13" s="748"/>
      <c r="P13" s="748"/>
      <c r="Q13" s="749"/>
      <c r="R13" s="750"/>
      <c r="S13" s="750"/>
      <c r="T13" s="750"/>
      <c r="U13" s="750"/>
      <c r="V13" s="750"/>
      <c r="W13" s="750"/>
      <c r="X13" s="750"/>
      <c r="Y13" s="750"/>
      <c r="Z13" s="750"/>
      <c r="AA13" s="750"/>
      <c r="AB13" s="750"/>
      <c r="AC13" s="750"/>
      <c r="AD13" s="750"/>
      <c r="AE13" s="750"/>
      <c r="AF13" s="750"/>
      <c r="AG13" s="751"/>
      <c r="AH13" s="382" t="s">
        <v>46</v>
      </c>
      <c r="AI13" s="748"/>
      <c r="AJ13" s="748"/>
      <c r="AK13" s="766"/>
      <c r="AL13" s="761"/>
      <c r="AM13" s="762"/>
      <c r="AN13" s="762"/>
      <c r="AO13" s="762"/>
      <c r="AP13" s="714"/>
      <c r="AQ13" s="719"/>
      <c r="AR13" s="719"/>
      <c r="AS13" s="716"/>
      <c r="AT13" s="714"/>
      <c r="AU13" s="719"/>
      <c r="AV13" s="719"/>
      <c r="AW13" s="719"/>
      <c r="AX13" s="716"/>
      <c r="AY13" s="714"/>
      <c r="AZ13" s="716"/>
      <c r="BA13" s="714"/>
      <c r="BB13" s="715"/>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row>
    <row r="14" spans="1:215" s="114" customFormat="1" ht="13.5" thickBot="1" x14ac:dyDescent="0.25">
      <c r="A14" s="156">
        <f>(SUM(A15:A20))</f>
        <v>1</v>
      </c>
      <c r="B14" s="127">
        <f>(SUM(B15:B20))</f>
        <v>1</v>
      </c>
      <c r="C14" s="581" t="s">
        <v>27</v>
      </c>
      <c r="D14" s="582"/>
      <c r="E14" s="583"/>
      <c r="F14" s="153">
        <f>SUM(F15+F17+F19)</f>
        <v>1</v>
      </c>
      <c r="G14" s="281">
        <f>G15+G17+G19</f>
        <v>6378254</v>
      </c>
      <c r="H14" s="282">
        <f>H15+H17+H19</f>
        <v>6378254</v>
      </c>
      <c r="I14" s="162">
        <f>(SUM(I15:I20))</f>
        <v>0</v>
      </c>
      <c r="J14" s="38">
        <f>(SUM(J15:J20))</f>
        <v>0</v>
      </c>
      <c r="K14" s="38">
        <f>(SUM(K15:K20))</f>
        <v>0</v>
      </c>
      <c r="L14" s="168">
        <f>(SUM(L15:L20))</f>
        <v>0</v>
      </c>
      <c r="M14" s="283">
        <f t="shared" ref="M14:O15" si="0">G14</f>
        <v>6378254</v>
      </c>
      <c r="N14" s="281">
        <f t="shared" si="0"/>
        <v>6378254</v>
      </c>
      <c r="O14" s="281">
        <f t="shared" si="0"/>
        <v>0</v>
      </c>
      <c r="P14" s="282">
        <f>SUM(P15,P17,P19)</f>
        <v>76539048</v>
      </c>
      <c r="Q14" s="283">
        <f>(SUM(Q15:Q20))</f>
        <v>0</v>
      </c>
      <c r="R14" s="281">
        <f t="shared" ref="R14:AE14" si="1">SUM(R15,R17,R19)</f>
        <v>0</v>
      </c>
      <c r="S14" s="281">
        <f t="shared" si="1"/>
        <v>0</v>
      </c>
      <c r="T14" s="281">
        <f t="shared" si="1"/>
        <v>2232388.9</v>
      </c>
      <c r="U14" s="281">
        <f t="shared" si="1"/>
        <v>186032.40833333333</v>
      </c>
      <c r="V14" s="281">
        <f t="shared" si="1"/>
        <v>3282143.2041666666</v>
      </c>
      <c r="W14" s="281">
        <f t="shared" si="1"/>
        <v>273511.93368055555</v>
      </c>
      <c r="X14" s="281">
        <f t="shared" si="1"/>
        <v>3418899.1710069445</v>
      </c>
      <c r="Y14" s="281">
        <f t="shared" si="1"/>
        <v>284908.26425057871</v>
      </c>
      <c r="Z14" s="281">
        <f t="shared" si="1"/>
        <v>5242312.0622106483</v>
      </c>
      <c r="AA14" s="281">
        <f t="shared" si="1"/>
        <v>436859.33851755405</v>
      </c>
      <c r="AB14" s="281">
        <f t="shared" si="1"/>
        <v>7122706.6062644674</v>
      </c>
      <c r="AC14" s="281">
        <f t="shared" si="1"/>
        <v>593558.88385537232</v>
      </c>
      <c r="AD14" s="281">
        <f t="shared" si="1"/>
        <v>425216.93333333335</v>
      </c>
      <c r="AE14" s="281">
        <f t="shared" si="1"/>
        <v>35434.744444444448</v>
      </c>
      <c r="AF14" s="281">
        <f t="shared" ref="AF14:AK14" si="2">(SUM(AF15:AF20))</f>
        <v>0</v>
      </c>
      <c r="AG14" s="281">
        <f t="shared" si="2"/>
        <v>0</v>
      </c>
      <c r="AH14" s="344">
        <f t="shared" si="2"/>
        <v>0</v>
      </c>
      <c r="AI14" s="281">
        <f t="shared" si="2"/>
        <v>0</v>
      </c>
      <c r="AJ14" s="281">
        <f t="shared" si="2"/>
        <v>3620611.1461636773</v>
      </c>
      <c r="AK14" s="287">
        <f t="shared" si="2"/>
        <v>43447333.753964119</v>
      </c>
      <c r="AL14" s="448">
        <f t="shared" ref="AL14:AS14" si="3">SUM(AL15,AL17,AL19)</f>
        <v>7716265.49011984</v>
      </c>
      <c r="AM14" s="281">
        <f t="shared" si="3"/>
        <v>925951.85881438071</v>
      </c>
      <c r="AN14" s="281">
        <f t="shared" si="3"/>
        <v>720184.77907785168</v>
      </c>
      <c r="AO14" s="282">
        <f t="shared" si="3"/>
        <v>8642217.3489342202</v>
      </c>
      <c r="AP14" s="283">
        <f t="shared" si="3"/>
        <v>765390.48</v>
      </c>
      <c r="AQ14" s="281">
        <f t="shared" si="3"/>
        <v>542151.59000000008</v>
      </c>
      <c r="AR14" s="281">
        <f t="shared" si="3"/>
        <v>33294.48588</v>
      </c>
      <c r="AS14" s="282">
        <f t="shared" si="3"/>
        <v>1340836.5558800001</v>
      </c>
      <c r="AT14" s="283">
        <f t="shared" ref="AT14:BA14" si="4">(SUM(AT15:AT20))</f>
        <v>510260.32</v>
      </c>
      <c r="AU14" s="281">
        <f t="shared" si="4"/>
        <v>382695.24</v>
      </c>
      <c r="AV14" s="281">
        <f t="shared" si="4"/>
        <v>255130.16</v>
      </c>
      <c r="AW14" s="281">
        <f t="shared" si="4"/>
        <v>127565.08</v>
      </c>
      <c r="AX14" s="282">
        <f t="shared" si="4"/>
        <v>1275650.8</v>
      </c>
      <c r="AY14" s="283">
        <f t="shared" si="4"/>
        <v>3957323.9117600005</v>
      </c>
      <c r="AZ14" s="282">
        <f t="shared" si="4"/>
        <v>47487886.941120006</v>
      </c>
      <c r="BA14" s="283">
        <f t="shared" si="4"/>
        <v>21774812.616079383</v>
      </c>
      <c r="BB14" s="287">
        <f>SUM(BB15,BB17,BB19)</f>
        <v>130648875.69647628</v>
      </c>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c r="CD14" s="69"/>
      <c r="CE14" s="69"/>
      <c r="CF14" s="69"/>
      <c r="CG14" s="69"/>
      <c r="CH14" s="69"/>
      <c r="CI14" s="69"/>
      <c r="CJ14" s="69"/>
      <c r="CK14" s="69"/>
      <c r="CL14" s="69"/>
      <c r="CM14" s="69"/>
      <c r="CN14" s="69"/>
      <c r="CO14" s="69"/>
      <c r="CP14" s="69"/>
      <c r="CQ14" s="69"/>
      <c r="CR14" s="69"/>
      <c r="CS14" s="69"/>
      <c r="CT14" s="69"/>
      <c r="CU14" s="69"/>
      <c r="CV14" s="69"/>
      <c r="CW14" s="69"/>
      <c r="CX14" s="69"/>
      <c r="CY14" s="69"/>
      <c r="CZ14" s="69"/>
      <c r="DA14" s="69"/>
      <c r="DB14" s="69"/>
      <c r="DC14" s="69"/>
      <c r="DD14" s="69"/>
      <c r="DE14" s="69"/>
      <c r="DF14" s="69"/>
      <c r="DG14" s="69"/>
      <c r="DH14" s="69"/>
      <c r="DI14" s="69"/>
      <c r="DJ14" s="69"/>
      <c r="DK14" s="69"/>
      <c r="DL14" s="69"/>
      <c r="DM14" s="69"/>
      <c r="DN14" s="69"/>
      <c r="DO14" s="69"/>
      <c r="DP14" s="69"/>
      <c r="DQ14" s="69"/>
      <c r="DR14" s="69"/>
      <c r="DS14" s="69"/>
      <c r="DT14" s="69"/>
      <c r="DU14" s="69"/>
      <c r="DV14" s="69"/>
      <c r="DW14" s="69"/>
      <c r="DX14" s="69"/>
      <c r="DY14" s="69"/>
      <c r="DZ14" s="69"/>
      <c r="EA14" s="69"/>
      <c r="EB14" s="69"/>
      <c r="EC14" s="69"/>
      <c r="ED14" s="69"/>
      <c r="EE14" s="69"/>
      <c r="EF14" s="69"/>
      <c r="EG14" s="69"/>
      <c r="EH14" s="69"/>
      <c r="EI14" s="69"/>
      <c r="EJ14" s="69"/>
      <c r="EK14" s="69"/>
      <c r="EL14" s="69"/>
      <c r="EM14" s="69"/>
      <c r="EN14" s="69"/>
      <c r="EO14" s="69"/>
      <c r="EP14" s="69"/>
      <c r="EQ14" s="69"/>
      <c r="ER14" s="69"/>
      <c r="ES14" s="69"/>
      <c r="ET14" s="69"/>
      <c r="EU14" s="69"/>
      <c r="EV14" s="69"/>
      <c r="EW14" s="69"/>
      <c r="EX14" s="69"/>
      <c r="EY14" s="69"/>
      <c r="EZ14" s="69"/>
      <c r="FA14" s="69"/>
      <c r="FB14" s="69"/>
      <c r="FC14" s="69"/>
      <c r="FD14" s="69"/>
      <c r="FE14" s="69"/>
      <c r="FF14" s="69"/>
      <c r="FG14" s="69"/>
      <c r="FH14" s="69"/>
      <c r="FI14" s="69"/>
      <c r="FJ14" s="69"/>
      <c r="FK14" s="69"/>
      <c r="FL14" s="69"/>
      <c r="FM14" s="69"/>
      <c r="FN14" s="69"/>
      <c r="FO14" s="69"/>
      <c r="FP14" s="69"/>
      <c r="FQ14" s="69"/>
      <c r="FR14" s="69"/>
      <c r="FS14" s="69"/>
      <c r="FT14" s="69"/>
      <c r="FU14" s="69"/>
      <c r="FV14" s="69"/>
      <c r="FW14" s="69"/>
      <c r="FX14" s="69"/>
      <c r="FY14" s="69"/>
      <c r="FZ14" s="69"/>
      <c r="GA14" s="69"/>
      <c r="GB14" s="69"/>
      <c r="GC14" s="69"/>
      <c r="GD14" s="69"/>
      <c r="GE14" s="69"/>
      <c r="GF14" s="69"/>
      <c r="GG14" s="69"/>
      <c r="GH14" s="69"/>
      <c r="GI14" s="69"/>
      <c r="GJ14" s="69"/>
      <c r="GK14" s="69"/>
      <c r="GL14" s="69"/>
      <c r="GM14" s="69"/>
      <c r="GN14" s="69"/>
      <c r="GO14" s="69"/>
      <c r="GP14" s="69"/>
      <c r="GQ14" s="69"/>
      <c r="GR14" s="69"/>
      <c r="GS14" s="69"/>
      <c r="GT14" s="69"/>
      <c r="GU14" s="69"/>
      <c r="GV14" s="69"/>
      <c r="GW14" s="69"/>
      <c r="GX14" s="69"/>
      <c r="GY14" s="69"/>
      <c r="GZ14" s="69"/>
      <c r="HA14" s="69"/>
      <c r="HB14" s="69"/>
      <c r="HC14" s="69"/>
      <c r="HD14" s="69"/>
      <c r="HE14" s="69"/>
      <c r="HF14" s="69"/>
      <c r="HG14" s="69"/>
    </row>
    <row r="15" spans="1:215" s="111" customFormat="1" ht="15" customHeight="1" x14ac:dyDescent="0.2">
      <c r="A15" s="770" t="s">
        <v>6</v>
      </c>
      <c r="B15" s="771"/>
      <c r="C15" s="772"/>
      <c r="D15" s="772"/>
      <c r="E15" s="772"/>
      <c r="F15" s="113">
        <f>'PLANTA ACTUAL'!AA13</f>
        <v>0</v>
      </c>
      <c r="G15" s="322">
        <f>'PLANTA ACTUAL'!AB13</f>
        <v>0</v>
      </c>
      <c r="H15" s="366">
        <f>'PLANTA ACTUAL'!AC13</f>
        <v>0</v>
      </c>
      <c r="I15" s="315"/>
      <c r="J15" s="116"/>
      <c r="K15" s="116"/>
      <c r="L15" s="370"/>
      <c r="M15" s="373">
        <f t="shared" si="0"/>
        <v>0</v>
      </c>
      <c r="N15" s="322">
        <f t="shared" si="0"/>
        <v>0</v>
      </c>
      <c r="O15" s="322">
        <f t="shared" si="0"/>
        <v>0</v>
      </c>
      <c r="P15" s="366">
        <f t="shared" ref="P15:AK19" si="5">SUM(P16:P16)</f>
        <v>0</v>
      </c>
      <c r="Q15" s="373">
        <f t="shared" si="5"/>
        <v>0</v>
      </c>
      <c r="R15" s="322">
        <f t="shared" si="5"/>
        <v>0</v>
      </c>
      <c r="S15" s="322">
        <f t="shared" si="5"/>
        <v>0</v>
      </c>
      <c r="T15" s="322">
        <f t="shared" si="5"/>
        <v>0</v>
      </c>
      <c r="U15" s="322">
        <f t="shared" si="5"/>
        <v>0</v>
      </c>
      <c r="V15" s="322">
        <f t="shared" si="5"/>
        <v>0</v>
      </c>
      <c r="W15" s="322">
        <f t="shared" si="5"/>
        <v>0</v>
      </c>
      <c r="X15" s="322">
        <f t="shared" si="5"/>
        <v>0</v>
      </c>
      <c r="Y15" s="322">
        <f t="shared" si="5"/>
        <v>0</v>
      </c>
      <c r="Z15" s="322">
        <f t="shared" ref="P15:AD19" si="6">SUM(Z16:Z16)</f>
        <v>0</v>
      </c>
      <c r="AA15" s="322">
        <f t="shared" si="5"/>
        <v>0</v>
      </c>
      <c r="AB15" s="322">
        <f t="shared" si="5"/>
        <v>0</v>
      </c>
      <c r="AC15" s="322">
        <f t="shared" si="5"/>
        <v>0</v>
      </c>
      <c r="AD15" s="322">
        <f t="shared" si="5"/>
        <v>0</v>
      </c>
      <c r="AE15" s="322">
        <f t="shared" si="5"/>
        <v>0</v>
      </c>
      <c r="AF15" s="322">
        <f t="shared" si="5"/>
        <v>0</v>
      </c>
      <c r="AG15" s="322">
        <f t="shared" si="5"/>
        <v>0</v>
      </c>
      <c r="AH15" s="322">
        <f t="shared" si="5"/>
        <v>0</v>
      </c>
      <c r="AI15" s="322">
        <f t="shared" si="5"/>
        <v>0</v>
      </c>
      <c r="AJ15" s="322">
        <f t="shared" si="5"/>
        <v>0</v>
      </c>
      <c r="AK15" s="483">
        <f t="shared" si="5"/>
        <v>0</v>
      </c>
      <c r="AL15" s="476">
        <f t="shared" ref="AL15:BB19" si="7">SUM(AL16:AL16)</f>
        <v>0</v>
      </c>
      <c r="AM15" s="322">
        <f t="shared" si="7"/>
        <v>0</v>
      </c>
      <c r="AN15" s="322">
        <f t="shared" si="7"/>
        <v>0</v>
      </c>
      <c r="AO15" s="366">
        <f t="shared" si="7"/>
        <v>0</v>
      </c>
      <c r="AP15" s="373">
        <f t="shared" si="7"/>
        <v>0</v>
      </c>
      <c r="AQ15" s="322">
        <f t="shared" si="7"/>
        <v>0</v>
      </c>
      <c r="AR15" s="322">
        <f t="shared" si="7"/>
        <v>0</v>
      </c>
      <c r="AS15" s="366">
        <f t="shared" si="7"/>
        <v>0</v>
      </c>
      <c r="AT15" s="373">
        <f t="shared" si="7"/>
        <v>0</v>
      </c>
      <c r="AU15" s="322">
        <f t="shared" si="7"/>
        <v>0</v>
      </c>
      <c r="AV15" s="322">
        <f t="shared" si="7"/>
        <v>0</v>
      </c>
      <c r="AW15" s="322">
        <f t="shared" si="7"/>
        <v>0</v>
      </c>
      <c r="AX15" s="366">
        <f t="shared" si="7"/>
        <v>0</v>
      </c>
      <c r="AY15" s="373">
        <f t="shared" si="7"/>
        <v>0</v>
      </c>
      <c r="AZ15" s="366">
        <f t="shared" si="7"/>
        <v>0</v>
      </c>
      <c r="BA15" s="373">
        <f t="shared" si="7"/>
        <v>0</v>
      </c>
      <c r="BB15" s="483">
        <f t="shared" si="7"/>
        <v>0</v>
      </c>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row>
    <row r="16" spans="1:215" x14ac:dyDescent="0.2">
      <c r="A16" s="157"/>
      <c r="B16" s="147"/>
      <c r="C16" s="354"/>
      <c r="D16" s="355"/>
      <c r="E16" s="248"/>
      <c r="F16" s="152"/>
      <c r="G16" s="269"/>
      <c r="H16" s="303"/>
      <c r="I16" s="157"/>
      <c r="J16" s="147"/>
      <c r="K16" s="147"/>
      <c r="L16" s="170"/>
      <c r="M16" s="268"/>
      <c r="N16" s="269"/>
      <c r="O16" s="369"/>
      <c r="P16" s="303"/>
      <c r="Q16" s="385"/>
      <c r="R16" s="269"/>
      <c r="S16" s="269"/>
      <c r="T16" s="269"/>
      <c r="U16" s="447"/>
      <c r="V16" s="269"/>
      <c r="W16" s="447"/>
      <c r="X16" s="269"/>
      <c r="Y16" s="447"/>
      <c r="Z16" s="269"/>
      <c r="AA16" s="447"/>
      <c r="AB16" s="269"/>
      <c r="AC16" s="447"/>
      <c r="AD16" s="269"/>
      <c r="AE16" s="447"/>
      <c r="AF16" s="384"/>
      <c r="AG16" s="369"/>
      <c r="AH16" s="369"/>
      <c r="AI16" s="369"/>
      <c r="AJ16" s="482"/>
      <c r="AK16" s="484"/>
      <c r="AL16" s="477"/>
      <c r="AM16" s="269"/>
      <c r="AN16" s="447"/>
      <c r="AO16" s="487"/>
      <c r="AP16" s="268"/>
      <c r="AQ16" s="269"/>
      <c r="AR16" s="269"/>
      <c r="AS16" s="499"/>
      <c r="AT16" s="268"/>
      <c r="AU16" s="269"/>
      <c r="AV16" s="269"/>
      <c r="AW16" s="269"/>
      <c r="AX16" s="499"/>
      <c r="AY16" s="492"/>
      <c r="AZ16" s="495"/>
      <c r="BA16" s="492"/>
      <c r="BB16" s="271"/>
    </row>
    <row r="17" spans="1:215" s="115" customFormat="1" ht="15" customHeight="1" x14ac:dyDescent="0.2">
      <c r="A17" s="770" t="s">
        <v>7</v>
      </c>
      <c r="B17" s="771"/>
      <c r="C17" s="771"/>
      <c r="D17" s="771"/>
      <c r="E17" s="771"/>
      <c r="F17" s="113">
        <f>'PLANTA ACTUAL'!AH13</f>
        <v>0</v>
      </c>
      <c r="G17" s="322">
        <f>'PLANTA ACTUAL'!AI13</f>
        <v>0</v>
      </c>
      <c r="H17" s="366">
        <f>'PLANTA ACTUAL'!AJ13</f>
        <v>0</v>
      </c>
      <c r="I17" s="315"/>
      <c r="J17" s="116"/>
      <c r="K17" s="116"/>
      <c r="L17" s="370"/>
      <c r="M17" s="373">
        <f>G17</f>
        <v>0</v>
      </c>
      <c r="N17" s="322">
        <f>H17</f>
        <v>0</v>
      </c>
      <c r="O17" s="322">
        <f>I17</f>
        <v>0</v>
      </c>
      <c r="P17" s="366">
        <f t="shared" ref="P17:AD19" si="8">SUM(P18:P18)</f>
        <v>0</v>
      </c>
      <c r="Q17" s="373">
        <f t="shared" si="8"/>
        <v>0</v>
      </c>
      <c r="R17" s="322">
        <f t="shared" si="8"/>
        <v>0</v>
      </c>
      <c r="S17" s="322">
        <f t="shared" si="8"/>
        <v>0</v>
      </c>
      <c r="T17" s="322">
        <f t="shared" si="8"/>
        <v>0</v>
      </c>
      <c r="U17" s="322">
        <f t="shared" si="8"/>
        <v>0</v>
      </c>
      <c r="V17" s="322">
        <f t="shared" si="8"/>
        <v>0</v>
      </c>
      <c r="W17" s="322">
        <f t="shared" si="5"/>
        <v>0</v>
      </c>
      <c r="X17" s="322">
        <f t="shared" si="8"/>
        <v>0</v>
      </c>
      <c r="Y17" s="322">
        <f t="shared" si="5"/>
        <v>0</v>
      </c>
      <c r="Z17" s="322">
        <f t="shared" si="6"/>
        <v>0</v>
      </c>
      <c r="AA17" s="322">
        <f t="shared" si="5"/>
        <v>0</v>
      </c>
      <c r="AB17" s="322">
        <f t="shared" si="8"/>
        <v>0</v>
      </c>
      <c r="AC17" s="322">
        <f t="shared" si="5"/>
        <v>0</v>
      </c>
      <c r="AD17" s="322">
        <f t="shared" si="8"/>
        <v>0</v>
      </c>
      <c r="AE17" s="322">
        <f t="shared" si="5"/>
        <v>0</v>
      </c>
      <c r="AF17" s="322">
        <f t="shared" si="5"/>
        <v>0</v>
      </c>
      <c r="AG17" s="322">
        <f t="shared" si="5"/>
        <v>0</v>
      </c>
      <c r="AH17" s="322">
        <f t="shared" si="5"/>
        <v>0</v>
      </c>
      <c r="AI17" s="322">
        <f t="shared" si="5"/>
        <v>0</v>
      </c>
      <c r="AJ17" s="322">
        <f t="shared" si="5"/>
        <v>0</v>
      </c>
      <c r="AK17" s="483">
        <f t="shared" si="5"/>
        <v>0</v>
      </c>
      <c r="AL17" s="476">
        <f t="shared" ref="AL17:BB19" si="9">SUM(AL18:AL18)</f>
        <v>0</v>
      </c>
      <c r="AM17" s="322">
        <f t="shared" si="9"/>
        <v>0</v>
      </c>
      <c r="AN17" s="322">
        <f t="shared" si="7"/>
        <v>0</v>
      </c>
      <c r="AO17" s="366">
        <f t="shared" si="7"/>
        <v>0</v>
      </c>
      <c r="AP17" s="373">
        <f t="shared" si="9"/>
        <v>0</v>
      </c>
      <c r="AQ17" s="322">
        <f t="shared" si="9"/>
        <v>0</v>
      </c>
      <c r="AR17" s="322">
        <f t="shared" si="9"/>
        <v>0</v>
      </c>
      <c r="AS17" s="366">
        <f t="shared" si="7"/>
        <v>0</v>
      </c>
      <c r="AT17" s="373">
        <f t="shared" si="9"/>
        <v>0</v>
      </c>
      <c r="AU17" s="322">
        <f t="shared" si="9"/>
        <v>0</v>
      </c>
      <c r="AV17" s="322">
        <f t="shared" si="9"/>
        <v>0</v>
      </c>
      <c r="AW17" s="322">
        <f t="shared" si="9"/>
        <v>0</v>
      </c>
      <c r="AX17" s="366">
        <f t="shared" si="7"/>
        <v>0</v>
      </c>
      <c r="AY17" s="373">
        <f t="shared" si="7"/>
        <v>0</v>
      </c>
      <c r="AZ17" s="366">
        <f t="shared" si="7"/>
        <v>0</v>
      </c>
      <c r="BA17" s="373">
        <f t="shared" si="7"/>
        <v>0</v>
      </c>
      <c r="BB17" s="483">
        <f t="shared" si="9"/>
        <v>0</v>
      </c>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69"/>
      <c r="DQ17" s="69"/>
      <c r="DR17" s="69"/>
      <c r="DS17" s="69"/>
      <c r="DT17" s="69"/>
      <c r="DU17" s="69"/>
      <c r="DV17" s="69"/>
      <c r="DW17" s="69"/>
      <c r="DX17" s="69"/>
      <c r="DY17" s="69"/>
      <c r="DZ17" s="69"/>
      <c r="EA17" s="69"/>
      <c r="EB17" s="69"/>
      <c r="EC17" s="69"/>
      <c r="ED17" s="69"/>
      <c r="EE17" s="69"/>
      <c r="EF17" s="69"/>
      <c r="EG17" s="69"/>
      <c r="EH17" s="69"/>
      <c r="EI17" s="69"/>
      <c r="EJ17" s="69"/>
      <c r="EK17" s="69"/>
      <c r="EL17" s="69"/>
      <c r="EM17" s="69"/>
      <c r="EN17" s="69"/>
      <c r="EO17" s="69"/>
      <c r="EP17" s="69"/>
      <c r="EQ17" s="69"/>
      <c r="ER17" s="69"/>
      <c r="ES17" s="69"/>
      <c r="ET17" s="69"/>
      <c r="EU17" s="69"/>
      <c r="EV17" s="69"/>
      <c r="EW17" s="69"/>
      <c r="EX17" s="69"/>
      <c r="EY17" s="69"/>
      <c r="EZ17" s="69"/>
      <c r="FA17" s="69"/>
      <c r="FB17" s="69"/>
      <c r="FC17" s="69"/>
      <c r="FD17" s="69"/>
      <c r="FE17" s="69"/>
      <c r="FF17" s="69"/>
      <c r="FG17" s="69"/>
      <c r="FH17" s="69"/>
      <c r="FI17" s="69"/>
      <c r="FJ17" s="69"/>
      <c r="FK17" s="69"/>
      <c r="FL17" s="69"/>
      <c r="FM17" s="69"/>
      <c r="FN17" s="69"/>
      <c r="FO17" s="69"/>
      <c r="FP17" s="69"/>
      <c r="FQ17" s="69"/>
      <c r="FR17" s="69"/>
      <c r="FS17" s="69"/>
      <c r="FT17" s="69"/>
      <c r="FU17" s="69"/>
      <c r="FV17" s="69"/>
      <c r="FW17" s="69"/>
      <c r="FX17" s="69"/>
      <c r="FY17" s="69"/>
      <c r="FZ17" s="69"/>
      <c r="GA17" s="69"/>
      <c r="GB17" s="69"/>
      <c r="GC17" s="69"/>
      <c r="GD17" s="69"/>
      <c r="GE17" s="69"/>
      <c r="GF17" s="69"/>
      <c r="GG17" s="69"/>
      <c r="GH17" s="69"/>
      <c r="GI17" s="69"/>
      <c r="GJ17" s="69"/>
      <c r="GK17" s="69"/>
      <c r="GL17" s="69"/>
      <c r="GM17" s="69"/>
      <c r="GN17" s="69"/>
      <c r="GO17" s="69"/>
      <c r="GP17" s="69"/>
      <c r="GQ17" s="69"/>
      <c r="GR17" s="69"/>
      <c r="GS17" s="69"/>
      <c r="GT17" s="69"/>
      <c r="GU17" s="69"/>
      <c r="GV17" s="69"/>
      <c r="GW17" s="69"/>
      <c r="GX17" s="69"/>
      <c r="GY17" s="69"/>
      <c r="GZ17" s="69"/>
      <c r="HA17" s="69"/>
      <c r="HB17" s="69"/>
      <c r="HC17" s="69"/>
      <c r="HD17" s="69"/>
      <c r="HE17" s="69"/>
      <c r="HF17" s="69"/>
      <c r="HG17" s="69"/>
    </row>
    <row r="18" spans="1:215" x14ac:dyDescent="0.2">
      <c r="A18" s="157"/>
      <c r="B18" s="147"/>
      <c r="C18" s="347"/>
      <c r="D18" s="355"/>
      <c r="E18" s="248"/>
      <c r="F18" s="152"/>
      <c r="G18" s="269"/>
      <c r="H18" s="303"/>
      <c r="I18" s="157"/>
      <c r="J18" s="147"/>
      <c r="K18" s="147"/>
      <c r="L18" s="170"/>
      <c r="M18" s="268"/>
      <c r="N18" s="269"/>
      <c r="O18" s="369"/>
      <c r="P18" s="303"/>
      <c r="Q18" s="385"/>
      <c r="R18" s="269"/>
      <c r="S18" s="269"/>
      <c r="T18" s="269"/>
      <c r="U18" s="447"/>
      <c r="V18" s="269"/>
      <c r="W18" s="447"/>
      <c r="X18" s="269"/>
      <c r="Y18" s="447"/>
      <c r="Z18" s="269"/>
      <c r="AA18" s="447"/>
      <c r="AB18" s="269"/>
      <c r="AC18" s="447"/>
      <c r="AD18" s="269"/>
      <c r="AE18" s="447"/>
      <c r="AF18" s="384"/>
      <c r="AG18" s="369"/>
      <c r="AH18" s="369"/>
      <c r="AI18" s="369"/>
      <c r="AJ18" s="482"/>
      <c r="AK18" s="484"/>
      <c r="AL18" s="477"/>
      <c r="AM18" s="269"/>
      <c r="AN18" s="447"/>
      <c r="AO18" s="487"/>
      <c r="AP18" s="268"/>
      <c r="AQ18" s="269"/>
      <c r="AR18" s="269"/>
      <c r="AS18" s="499"/>
      <c r="AT18" s="268"/>
      <c r="AU18" s="269"/>
      <c r="AV18" s="269"/>
      <c r="AW18" s="269"/>
      <c r="AX18" s="499"/>
      <c r="AY18" s="492"/>
      <c r="AZ18" s="495"/>
      <c r="BA18" s="492"/>
      <c r="BB18" s="271"/>
    </row>
    <row r="19" spans="1:215" s="115" customFormat="1" ht="15" customHeight="1" x14ac:dyDescent="0.2">
      <c r="A19" s="770" t="s">
        <v>8</v>
      </c>
      <c r="B19" s="771"/>
      <c r="C19" s="771"/>
      <c r="D19" s="771"/>
      <c r="E19" s="771"/>
      <c r="F19" s="113" t="str">
        <f>'PLANTA ACTUAL'!AO13</f>
        <v>1</v>
      </c>
      <c r="G19" s="322">
        <f>'PLANTA ACTUAL'!AP13</f>
        <v>6378254</v>
      </c>
      <c r="H19" s="366">
        <f>'PLANTA ACTUAL'!AQ13</f>
        <v>6378254</v>
      </c>
      <c r="I19" s="315"/>
      <c r="J19" s="116"/>
      <c r="K19" s="116"/>
      <c r="L19" s="370"/>
      <c r="M19" s="373">
        <f>G19</f>
        <v>6378254</v>
      </c>
      <c r="N19" s="322">
        <f>H19</f>
        <v>6378254</v>
      </c>
      <c r="O19" s="322">
        <f>I19</f>
        <v>0</v>
      </c>
      <c r="P19" s="366">
        <f t="shared" si="6"/>
        <v>76539048</v>
      </c>
      <c r="Q19" s="373">
        <f t="shared" si="6"/>
        <v>0</v>
      </c>
      <c r="R19" s="322">
        <f t="shared" si="6"/>
        <v>0</v>
      </c>
      <c r="S19" s="322">
        <f t="shared" si="6"/>
        <v>0</v>
      </c>
      <c r="T19" s="322">
        <f t="shared" si="6"/>
        <v>2232388.9</v>
      </c>
      <c r="U19" s="322">
        <f t="shared" si="8"/>
        <v>186032.40833333333</v>
      </c>
      <c r="V19" s="322">
        <f t="shared" si="6"/>
        <v>3282143.2041666666</v>
      </c>
      <c r="W19" s="322">
        <f t="shared" si="5"/>
        <v>273511.93368055555</v>
      </c>
      <c r="X19" s="322">
        <f t="shared" si="6"/>
        <v>3418899.1710069445</v>
      </c>
      <c r="Y19" s="322">
        <f t="shared" si="5"/>
        <v>284908.26425057871</v>
      </c>
      <c r="Z19" s="322">
        <f t="shared" si="6"/>
        <v>5242312.0622106483</v>
      </c>
      <c r="AA19" s="322">
        <f t="shared" si="5"/>
        <v>436859.33851755405</v>
      </c>
      <c r="AB19" s="322">
        <f t="shared" si="6"/>
        <v>7122706.6062644674</v>
      </c>
      <c r="AC19" s="322">
        <f t="shared" si="5"/>
        <v>593558.88385537232</v>
      </c>
      <c r="AD19" s="322">
        <f t="shared" si="6"/>
        <v>425216.93333333335</v>
      </c>
      <c r="AE19" s="322">
        <f t="shared" si="5"/>
        <v>35434.744444444448</v>
      </c>
      <c r="AF19" s="322">
        <f t="shared" si="5"/>
        <v>0</v>
      </c>
      <c r="AG19" s="322">
        <f t="shared" si="5"/>
        <v>0</v>
      </c>
      <c r="AH19" s="322">
        <f t="shared" si="5"/>
        <v>0</v>
      </c>
      <c r="AI19" s="322">
        <f t="shared" si="5"/>
        <v>0</v>
      </c>
      <c r="AJ19" s="322">
        <f t="shared" si="5"/>
        <v>1810305.5730818387</v>
      </c>
      <c r="AK19" s="483">
        <f t="shared" si="5"/>
        <v>21723666.876982059</v>
      </c>
      <c r="AL19" s="476">
        <f t="shared" ref="AL19:BB19" si="10">SUM(AL20:AL20)</f>
        <v>7716265.49011984</v>
      </c>
      <c r="AM19" s="322">
        <f t="shared" si="9"/>
        <v>925951.85881438071</v>
      </c>
      <c r="AN19" s="322">
        <f t="shared" si="7"/>
        <v>720184.77907785168</v>
      </c>
      <c r="AO19" s="366">
        <f t="shared" si="7"/>
        <v>8642217.3489342202</v>
      </c>
      <c r="AP19" s="373">
        <f t="shared" si="10"/>
        <v>765390.48</v>
      </c>
      <c r="AQ19" s="322">
        <f t="shared" si="10"/>
        <v>542151.59000000008</v>
      </c>
      <c r="AR19" s="322">
        <f t="shared" si="10"/>
        <v>33294.48588</v>
      </c>
      <c r="AS19" s="366">
        <f t="shared" si="7"/>
        <v>1340836.5558800001</v>
      </c>
      <c r="AT19" s="373">
        <f t="shared" si="10"/>
        <v>255130.16</v>
      </c>
      <c r="AU19" s="322">
        <f t="shared" si="10"/>
        <v>191347.62</v>
      </c>
      <c r="AV19" s="322">
        <f t="shared" si="10"/>
        <v>127565.08</v>
      </c>
      <c r="AW19" s="322">
        <f t="shared" si="10"/>
        <v>63782.54</v>
      </c>
      <c r="AX19" s="366">
        <f t="shared" si="7"/>
        <v>637825.4</v>
      </c>
      <c r="AY19" s="373">
        <f t="shared" si="7"/>
        <v>1978661.9558800003</v>
      </c>
      <c r="AZ19" s="366">
        <f t="shared" si="7"/>
        <v>23743943.470560003</v>
      </c>
      <c r="BA19" s="373">
        <f t="shared" si="7"/>
        <v>10887406.308039691</v>
      </c>
      <c r="BB19" s="483">
        <f t="shared" si="10"/>
        <v>130648875.69647628</v>
      </c>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c r="CD19" s="69"/>
      <c r="CE19" s="69"/>
      <c r="CF19" s="69"/>
      <c r="CG19" s="69"/>
      <c r="CH19" s="69"/>
      <c r="CI19" s="69"/>
      <c r="CJ19" s="69"/>
      <c r="CK19" s="69"/>
      <c r="CL19" s="69"/>
      <c r="CM19" s="69"/>
      <c r="CN19" s="69"/>
      <c r="CO19" s="69"/>
      <c r="CP19" s="69"/>
      <c r="CQ19" s="69"/>
      <c r="CR19" s="69"/>
      <c r="CS19" s="69"/>
      <c r="CT19" s="69"/>
      <c r="CU19" s="69"/>
      <c r="CV19" s="69"/>
      <c r="CW19" s="69"/>
      <c r="CX19" s="69"/>
      <c r="CY19" s="69"/>
      <c r="CZ19" s="69"/>
      <c r="DA19" s="69"/>
      <c r="DB19" s="69"/>
      <c r="DC19" s="69"/>
      <c r="DD19" s="69"/>
      <c r="DE19" s="69"/>
      <c r="DF19" s="69"/>
      <c r="DG19" s="69"/>
      <c r="DH19" s="69"/>
      <c r="DI19" s="69"/>
      <c r="DJ19" s="69"/>
      <c r="DK19" s="69"/>
      <c r="DL19" s="69"/>
      <c r="DM19" s="69"/>
      <c r="DN19" s="69"/>
      <c r="DO19" s="69"/>
      <c r="DP19" s="69"/>
      <c r="DQ19" s="69"/>
      <c r="DR19" s="69"/>
      <c r="DS19" s="69"/>
      <c r="DT19" s="69"/>
      <c r="DU19" s="69"/>
      <c r="DV19" s="69"/>
      <c r="DW19" s="69"/>
      <c r="DX19" s="69"/>
      <c r="DY19" s="69"/>
      <c r="DZ19" s="69"/>
      <c r="EA19" s="69"/>
      <c r="EB19" s="69"/>
      <c r="EC19" s="69"/>
      <c r="ED19" s="69"/>
      <c r="EE19" s="69"/>
      <c r="EF19" s="69"/>
      <c r="EG19" s="69"/>
      <c r="EH19" s="69"/>
      <c r="EI19" s="69"/>
      <c r="EJ19" s="69"/>
      <c r="EK19" s="69"/>
      <c r="EL19" s="69"/>
      <c r="EM19" s="69"/>
      <c r="EN19" s="69"/>
      <c r="EO19" s="69"/>
      <c r="EP19" s="69"/>
      <c r="EQ19" s="69"/>
      <c r="ER19" s="69"/>
      <c r="ES19" s="69"/>
      <c r="ET19" s="69"/>
      <c r="EU19" s="69"/>
      <c r="EV19" s="69"/>
      <c r="EW19" s="69"/>
      <c r="EX19" s="69"/>
      <c r="EY19" s="69"/>
      <c r="EZ19" s="69"/>
      <c r="FA19" s="69"/>
      <c r="FB19" s="69"/>
      <c r="FC19" s="69"/>
      <c r="FD19" s="69"/>
      <c r="FE19" s="69"/>
      <c r="FF19" s="69"/>
      <c r="FG19" s="69"/>
      <c r="FH19" s="69"/>
      <c r="FI19" s="69"/>
      <c r="FJ19" s="69"/>
      <c r="FK19" s="69"/>
      <c r="FL19" s="69"/>
      <c r="FM19" s="69"/>
      <c r="FN19" s="69"/>
      <c r="FO19" s="69"/>
      <c r="FP19" s="69"/>
      <c r="FQ19" s="69"/>
      <c r="FR19" s="69"/>
      <c r="FS19" s="69"/>
      <c r="FT19" s="69"/>
      <c r="FU19" s="69"/>
      <c r="FV19" s="69"/>
      <c r="FW19" s="69"/>
      <c r="FX19" s="69"/>
      <c r="FY19" s="69"/>
      <c r="FZ19" s="69"/>
      <c r="GA19" s="69"/>
      <c r="GB19" s="69"/>
      <c r="GC19" s="69"/>
      <c r="GD19" s="69"/>
      <c r="GE19" s="69"/>
      <c r="GF19" s="69"/>
      <c r="GG19" s="69"/>
      <c r="GH19" s="69"/>
      <c r="GI19" s="69"/>
      <c r="GJ19" s="69"/>
      <c r="GK19" s="69"/>
      <c r="GL19" s="69"/>
      <c r="GM19" s="69"/>
      <c r="GN19" s="69"/>
      <c r="GO19" s="69"/>
      <c r="GP19" s="69"/>
      <c r="GQ19" s="69"/>
      <c r="GR19" s="69"/>
      <c r="GS19" s="69"/>
      <c r="GT19" s="69"/>
      <c r="GU19" s="69"/>
      <c r="GV19" s="69"/>
      <c r="GW19" s="69"/>
      <c r="GX19" s="69"/>
      <c r="GY19" s="69"/>
      <c r="GZ19" s="69"/>
      <c r="HA19" s="69"/>
      <c r="HB19" s="69"/>
      <c r="HC19" s="69"/>
      <c r="HD19" s="69"/>
      <c r="HE19" s="69"/>
      <c r="HF19" s="69"/>
      <c r="HG19" s="69"/>
    </row>
    <row r="20" spans="1:215" ht="13.5" thickBot="1" x14ac:dyDescent="0.25">
      <c r="A20" s="357">
        <v>1</v>
      </c>
      <c r="B20" s="358">
        <v>1</v>
      </c>
      <c r="C20" s="359" t="str">
        <f>'PLANTA ACTUAL'!AL14</f>
        <v>Personero</v>
      </c>
      <c r="D20" s="360" t="str">
        <f>'PLANTA ACTUAL'!AM14</f>
        <v>015</v>
      </c>
      <c r="E20" s="361" t="str">
        <f>'PLANTA ACTUAL'!AN14</f>
        <v>00</v>
      </c>
      <c r="F20" s="342" t="str">
        <f>'PLANTA ACTUAL'!AO14</f>
        <v>1</v>
      </c>
      <c r="G20" s="343">
        <f>VLOOKUP(E20,'ESCALA SALARIAL'!$A$8:$F38,2)</f>
        <v>6378254</v>
      </c>
      <c r="H20" s="367">
        <f t="shared" ref="H20:H48" si="11">(G20*F20)</f>
        <v>6378254</v>
      </c>
      <c r="I20" s="244"/>
      <c r="J20" s="245"/>
      <c r="K20" s="245"/>
      <c r="L20" s="371"/>
      <c r="M20" s="376">
        <f t="shared" ref="M20" si="12">G20</f>
        <v>6378254</v>
      </c>
      <c r="N20" s="343">
        <f t="shared" ref="N20:N54" si="13">H20</f>
        <v>6378254</v>
      </c>
      <c r="O20" s="377"/>
      <c r="P20" s="367">
        <f>((M20*F20)+O20)*12</f>
        <v>76539048</v>
      </c>
      <c r="Q20" s="388"/>
      <c r="R20" s="267"/>
      <c r="S20" s="267"/>
      <c r="T20" s="267">
        <f>G20*0.35</f>
        <v>2232388.9</v>
      </c>
      <c r="U20" s="447">
        <f>T20/12</f>
        <v>186032.40833333333</v>
      </c>
      <c r="V20" s="267">
        <f>(G20+R20+S20+U20)/2</f>
        <v>3282143.2041666666</v>
      </c>
      <c r="W20" s="447">
        <f>V20/12</f>
        <v>273511.93368055555</v>
      </c>
      <c r="X20" s="267">
        <f>(G20+R20+S20+U20+W20)/2</f>
        <v>3418899.1710069445</v>
      </c>
      <c r="Y20" s="447">
        <f>X20/12</f>
        <v>284908.26425057871</v>
      </c>
      <c r="Z20" s="267">
        <f>((G20+R20+S20+U20+W20)/30)*23</f>
        <v>5242312.0622106483</v>
      </c>
      <c r="AA20" s="447">
        <f>Z20/12</f>
        <v>436859.33851755405</v>
      </c>
      <c r="AB20" s="267">
        <f>(G20+R20+S20)+(U20+W20+Y20)</f>
        <v>7122706.6062644674</v>
      </c>
      <c r="AC20" s="447">
        <f>AB20/12</f>
        <v>593558.88385537232</v>
      </c>
      <c r="AD20" s="267">
        <f>(G20/30)*2</f>
        <v>425216.93333333335</v>
      </c>
      <c r="AE20" s="447">
        <f>AD20/12</f>
        <v>35434.744444444448</v>
      </c>
      <c r="AF20" s="269"/>
      <c r="AG20" s="272"/>
      <c r="AH20" s="269"/>
      <c r="AI20" s="269">
        <v>0</v>
      </c>
      <c r="AJ20" s="481">
        <f>(R20+S20)+(U20+W20+Y20+AA20+AC20+AE20)</f>
        <v>1810305.5730818387</v>
      </c>
      <c r="AK20" s="486">
        <f>(R20*12)+(S20*12)+(T20+V20+X20+Z20+AB20+AD20)</f>
        <v>21723666.876982059</v>
      </c>
      <c r="AL20" s="278">
        <f>(G20+R20+S20+U20+W20+Y20+AC20)</f>
        <v>7716265.49011984</v>
      </c>
      <c r="AM20" s="267">
        <f>AL20*0.12</f>
        <v>925951.85881438071</v>
      </c>
      <c r="AN20" s="447">
        <f>AO20/12</f>
        <v>720184.77907785168</v>
      </c>
      <c r="AO20" s="490">
        <f>AL20+AM20</f>
        <v>8642217.3489342202</v>
      </c>
      <c r="AP20" s="278">
        <f>G20*0.12</f>
        <v>765390.48</v>
      </c>
      <c r="AQ20" s="278">
        <f>G20*0.085</f>
        <v>542151.59000000008</v>
      </c>
      <c r="AR20" s="278">
        <f>G20*0.00522</f>
        <v>33294.48588</v>
      </c>
      <c r="AS20" s="499">
        <f>AP20+AQ20+AR20</f>
        <v>1340836.5558800001</v>
      </c>
      <c r="AT20" s="278">
        <f>G20*0.04</f>
        <v>255130.16</v>
      </c>
      <c r="AU20" s="267">
        <f>G20*0.03</f>
        <v>191347.62</v>
      </c>
      <c r="AV20" s="267">
        <f>G20*0.02</f>
        <v>127565.08</v>
      </c>
      <c r="AW20" s="267">
        <f>G20*0.01</f>
        <v>63782.54</v>
      </c>
      <c r="AX20" s="499">
        <f>AT20+AU20+AV20+AW20</f>
        <v>637825.4</v>
      </c>
      <c r="AY20" s="492">
        <f>AS20+AX20</f>
        <v>1978661.9558800003</v>
      </c>
      <c r="AZ20" s="277">
        <f>AY20*12</f>
        <v>23743943.470560003</v>
      </c>
      <c r="BA20" s="492">
        <f>(G20)+(AJ20)+(AN20)+(AY20)</f>
        <v>10887406.308039691</v>
      </c>
      <c r="BB20" s="399">
        <f>(G20*12)+(AK20)+(AO20)+(AZ20)</f>
        <v>130648875.69647628</v>
      </c>
    </row>
    <row r="21" spans="1:215" s="23" customFormat="1" ht="13.5" thickBot="1" x14ac:dyDescent="0.25">
      <c r="A21" s="578"/>
      <c r="B21" s="579"/>
      <c r="C21" s="579"/>
      <c r="D21" s="579"/>
      <c r="E21" s="579"/>
      <c r="F21" s="579"/>
      <c r="G21" s="579"/>
      <c r="H21" s="580"/>
      <c r="I21" s="767"/>
      <c r="J21" s="768"/>
      <c r="K21" s="768"/>
      <c r="L21" s="769"/>
      <c r="M21" s="745"/>
      <c r="N21" s="746"/>
      <c r="O21" s="746"/>
      <c r="P21" s="746"/>
      <c r="Q21" s="763"/>
      <c r="R21" s="764"/>
      <c r="S21" s="764"/>
      <c r="T21" s="764"/>
      <c r="U21" s="764"/>
      <c r="V21" s="764"/>
      <c r="W21" s="764"/>
      <c r="X21" s="764"/>
      <c r="Y21" s="764"/>
      <c r="Z21" s="764"/>
      <c r="AA21" s="764"/>
      <c r="AB21" s="764"/>
      <c r="AC21" s="764"/>
      <c r="AD21" s="764"/>
      <c r="AE21" s="764"/>
      <c r="AF21" s="764"/>
      <c r="AG21" s="764"/>
      <c r="AH21" s="764"/>
      <c r="AI21" s="764"/>
      <c r="AJ21" s="764"/>
      <c r="AK21" s="765"/>
      <c r="AL21" s="752"/>
      <c r="AM21" s="753"/>
      <c r="AN21" s="753"/>
      <c r="AO21" s="754"/>
      <c r="AP21" s="714"/>
      <c r="AQ21" s="719"/>
      <c r="AR21" s="719"/>
      <c r="AS21" s="716"/>
      <c r="AT21" s="714"/>
      <c r="AU21" s="719"/>
      <c r="AV21" s="719"/>
      <c r="AW21" s="719"/>
      <c r="AX21" s="716"/>
      <c r="AY21" s="714"/>
      <c r="AZ21" s="716"/>
      <c r="BA21" s="714"/>
      <c r="BB21" s="715"/>
    </row>
    <row r="22" spans="1:215" s="114" customFormat="1" ht="13.5" thickBot="1" x14ac:dyDescent="0.25">
      <c r="A22" s="156">
        <f>(SUM(A23:A28))</f>
        <v>0</v>
      </c>
      <c r="B22" s="127">
        <f>(SUM(B23:B28))</f>
        <v>0</v>
      </c>
      <c r="C22" s="581" t="s">
        <v>28</v>
      </c>
      <c r="D22" s="582"/>
      <c r="E22" s="583"/>
      <c r="F22" s="153">
        <f>SUM(F23,F25,F27)</f>
        <v>0</v>
      </c>
      <c r="G22" s="281">
        <f>G23+G25+G27</f>
        <v>0</v>
      </c>
      <c r="H22" s="282">
        <f>H23+H25+H27</f>
        <v>0</v>
      </c>
      <c r="I22" s="162">
        <f>(SUM(I23:I28))</f>
        <v>0</v>
      </c>
      <c r="J22" s="38">
        <f>(SUM(J23:J28))</f>
        <v>0</v>
      </c>
      <c r="K22" s="38">
        <f>(SUM(K23:K28))</f>
        <v>0</v>
      </c>
      <c r="L22" s="168">
        <f>(SUM(L23:L28))</f>
        <v>0</v>
      </c>
      <c r="M22" s="283">
        <f>(G22)</f>
        <v>0</v>
      </c>
      <c r="N22" s="281">
        <f t="shared" si="13"/>
        <v>0</v>
      </c>
      <c r="O22" s="281">
        <f>(SUM(O23:O28))</f>
        <v>0</v>
      </c>
      <c r="P22" s="282">
        <f t="shared" ref="P22:AE22" si="14">SUM(P23,P25,P27)</f>
        <v>0</v>
      </c>
      <c r="Q22" s="283">
        <f t="shared" si="14"/>
        <v>0</v>
      </c>
      <c r="R22" s="281">
        <f t="shared" si="14"/>
        <v>0</v>
      </c>
      <c r="S22" s="281">
        <f t="shared" si="14"/>
        <v>0</v>
      </c>
      <c r="T22" s="281">
        <f t="shared" si="14"/>
        <v>0</v>
      </c>
      <c r="U22" s="281">
        <f t="shared" si="14"/>
        <v>0</v>
      </c>
      <c r="V22" s="281">
        <f t="shared" si="14"/>
        <v>0</v>
      </c>
      <c r="W22" s="281">
        <f t="shared" si="14"/>
        <v>0</v>
      </c>
      <c r="X22" s="281">
        <f t="shared" si="14"/>
        <v>0</v>
      </c>
      <c r="Y22" s="281">
        <f t="shared" si="14"/>
        <v>0</v>
      </c>
      <c r="Z22" s="281">
        <f t="shared" si="14"/>
        <v>0</v>
      </c>
      <c r="AA22" s="281">
        <f t="shared" si="14"/>
        <v>0</v>
      </c>
      <c r="AB22" s="281">
        <f t="shared" si="14"/>
        <v>0</v>
      </c>
      <c r="AC22" s="281">
        <f t="shared" si="14"/>
        <v>0</v>
      </c>
      <c r="AD22" s="281">
        <f t="shared" si="14"/>
        <v>0</v>
      </c>
      <c r="AE22" s="281">
        <f t="shared" si="14"/>
        <v>0</v>
      </c>
      <c r="AF22" s="281">
        <f>(SUM(AF23:AF28))</f>
        <v>0</v>
      </c>
      <c r="AG22" s="281">
        <f>(SUM(AG23:AG28))</f>
        <v>0</v>
      </c>
      <c r="AH22" s="281">
        <f>(SUM(AH23:AH28))</f>
        <v>0</v>
      </c>
      <c r="AI22" s="281">
        <f>(SUM(AI23:AI28))</f>
        <v>0</v>
      </c>
      <c r="AJ22" s="281">
        <f t="shared" ref="AJ22:AK22" si="15">SUM(AJ23,AJ25,AJ27)</f>
        <v>0</v>
      </c>
      <c r="AK22" s="282">
        <f t="shared" si="15"/>
        <v>0</v>
      </c>
      <c r="AL22" s="283">
        <f>SUM(AL23,AL25,AL27)</f>
        <v>0</v>
      </c>
      <c r="AM22" s="281">
        <f t="shared" ref="AM22:AO22" si="16">SUM(AM23,AM25,AM27)</f>
        <v>0</v>
      </c>
      <c r="AN22" s="281">
        <f t="shared" si="16"/>
        <v>0</v>
      </c>
      <c r="AO22" s="282">
        <f t="shared" si="16"/>
        <v>0</v>
      </c>
      <c r="AP22" s="283">
        <f>SUM(AL22,AP25,AP27)</f>
        <v>0</v>
      </c>
      <c r="AQ22" s="281">
        <f t="shared" ref="AQ22:BB22" si="17">SUM(AQ23,AQ25,AQ27)</f>
        <v>0</v>
      </c>
      <c r="AR22" s="281">
        <f t="shared" si="17"/>
        <v>0</v>
      </c>
      <c r="AS22" s="282">
        <f t="shared" si="17"/>
        <v>0</v>
      </c>
      <c r="AT22" s="283">
        <f t="shared" si="17"/>
        <v>0</v>
      </c>
      <c r="AU22" s="281">
        <f t="shared" si="17"/>
        <v>0</v>
      </c>
      <c r="AV22" s="281">
        <f t="shared" si="17"/>
        <v>0</v>
      </c>
      <c r="AW22" s="281">
        <f t="shared" si="17"/>
        <v>0</v>
      </c>
      <c r="AX22" s="282">
        <f t="shared" si="17"/>
        <v>0</v>
      </c>
      <c r="AY22" s="283">
        <f>(SUM(AY23:AY28))</f>
        <v>0</v>
      </c>
      <c r="AZ22" s="282">
        <f>(SUM(AZ23:AZ28))</f>
        <v>0</v>
      </c>
      <c r="BA22" s="283">
        <f>(SUM(BA23:BA28))</f>
        <v>0</v>
      </c>
      <c r="BB22" s="287">
        <f t="shared" si="17"/>
        <v>0</v>
      </c>
    </row>
    <row r="23" spans="1:215" s="111" customFormat="1" x14ac:dyDescent="0.2">
      <c r="A23" s="770" t="s">
        <v>6</v>
      </c>
      <c r="B23" s="771"/>
      <c r="C23" s="772"/>
      <c r="D23" s="772"/>
      <c r="E23" s="772"/>
      <c r="F23" s="113">
        <f>'PLANTA ACTUAL'!AA16</f>
        <v>0</v>
      </c>
      <c r="G23" s="322">
        <f>'PLANTA ACTUAL'!AB16</f>
        <v>0</v>
      </c>
      <c r="H23" s="366">
        <f>'PLANTA ACTUAL'!AC16</f>
        <v>0</v>
      </c>
      <c r="I23" s="315"/>
      <c r="J23" s="116"/>
      <c r="K23" s="116"/>
      <c r="L23" s="370"/>
      <c r="M23" s="373">
        <f>G23</f>
        <v>0</v>
      </c>
      <c r="N23" s="322">
        <f>H23</f>
        <v>0</v>
      </c>
      <c r="O23" s="322">
        <f>I23</f>
        <v>0</v>
      </c>
      <c r="P23" s="366">
        <f>SUM(P24:P24)</f>
        <v>0</v>
      </c>
      <c r="Q23" s="373">
        <f t="shared" ref="Q23:AK27" si="18">SUM(Q24:Q24)</f>
        <v>0</v>
      </c>
      <c r="R23" s="322">
        <f t="shared" si="18"/>
        <v>0</v>
      </c>
      <c r="S23" s="322">
        <f t="shared" si="18"/>
        <v>0</v>
      </c>
      <c r="T23" s="322">
        <f t="shared" si="18"/>
        <v>0</v>
      </c>
      <c r="U23" s="322">
        <f t="shared" si="18"/>
        <v>0</v>
      </c>
      <c r="V23" s="322">
        <f t="shared" si="18"/>
        <v>0</v>
      </c>
      <c r="W23" s="322">
        <f t="shared" si="18"/>
        <v>0</v>
      </c>
      <c r="X23" s="322">
        <f t="shared" si="18"/>
        <v>0</v>
      </c>
      <c r="Y23" s="322">
        <f t="shared" si="18"/>
        <v>0</v>
      </c>
      <c r="Z23" s="322">
        <f t="shared" si="18"/>
        <v>0</v>
      </c>
      <c r="AA23" s="322">
        <f t="shared" si="18"/>
        <v>0</v>
      </c>
      <c r="AB23" s="322">
        <f t="shared" si="18"/>
        <v>0</v>
      </c>
      <c r="AC23" s="322">
        <f t="shared" si="18"/>
        <v>0</v>
      </c>
      <c r="AD23" s="322">
        <f t="shared" si="18"/>
        <v>0</v>
      </c>
      <c r="AE23" s="322">
        <f t="shared" si="18"/>
        <v>0</v>
      </c>
      <c r="AF23" s="322">
        <f t="shared" si="18"/>
        <v>0</v>
      </c>
      <c r="AG23" s="322">
        <f t="shared" si="18"/>
        <v>0</v>
      </c>
      <c r="AH23" s="322">
        <f t="shared" si="18"/>
        <v>0</v>
      </c>
      <c r="AI23" s="322">
        <f t="shared" si="18"/>
        <v>0</v>
      </c>
      <c r="AJ23" s="322">
        <f t="shared" si="18"/>
        <v>0</v>
      </c>
      <c r="AK23" s="366">
        <f t="shared" si="18"/>
        <v>0</v>
      </c>
      <c r="AL23" s="373">
        <f t="shared" ref="AL23:BB27" si="19">SUM(AL24:AL24)</f>
        <v>0</v>
      </c>
      <c r="AM23" s="322">
        <f t="shared" si="19"/>
        <v>0</v>
      </c>
      <c r="AN23" s="322">
        <f t="shared" si="19"/>
        <v>0</v>
      </c>
      <c r="AO23" s="366">
        <f t="shared" si="19"/>
        <v>0</v>
      </c>
      <c r="AP23" s="373">
        <f t="shared" si="19"/>
        <v>0</v>
      </c>
      <c r="AQ23" s="322">
        <f t="shared" si="19"/>
        <v>0</v>
      </c>
      <c r="AR23" s="322">
        <f t="shared" si="19"/>
        <v>0</v>
      </c>
      <c r="AS23" s="366">
        <f t="shared" si="19"/>
        <v>0</v>
      </c>
      <c r="AT23" s="373">
        <f t="shared" si="19"/>
        <v>0</v>
      </c>
      <c r="AU23" s="322">
        <f t="shared" si="19"/>
        <v>0</v>
      </c>
      <c r="AV23" s="322">
        <f t="shared" si="19"/>
        <v>0</v>
      </c>
      <c r="AW23" s="322">
        <f t="shared" si="19"/>
        <v>0</v>
      </c>
      <c r="AX23" s="366">
        <f t="shared" si="19"/>
        <v>0</v>
      </c>
      <c r="AY23" s="373">
        <f t="shared" si="19"/>
        <v>0</v>
      </c>
      <c r="AZ23" s="366">
        <f t="shared" si="19"/>
        <v>0</v>
      </c>
      <c r="BA23" s="373">
        <f t="shared" si="19"/>
        <v>0</v>
      </c>
      <c r="BB23" s="483">
        <f t="shared" si="19"/>
        <v>0</v>
      </c>
    </row>
    <row r="24" spans="1:215" x14ac:dyDescent="0.2">
      <c r="A24" s="171"/>
      <c r="B24" s="18"/>
      <c r="C24" s="18"/>
      <c r="D24" s="146"/>
      <c r="E24" s="248"/>
      <c r="F24" s="152"/>
      <c r="G24" s="269"/>
      <c r="H24" s="303"/>
      <c r="I24" s="160"/>
      <c r="J24" s="19"/>
      <c r="K24" s="19"/>
      <c r="L24" s="169"/>
      <c r="M24" s="268"/>
      <c r="N24" s="269"/>
      <c r="O24" s="269"/>
      <c r="P24" s="303"/>
      <c r="Q24" s="268"/>
      <c r="R24" s="269"/>
      <c r="S24" s="269"/>
      <c r="T24" s="269"/>
      <c r="U24" s="447"/>
      <c r="V24" s="269"/>
      <c r="W24" s="447"/>
      <c r="X24" s="269"/>
      <c r="Y24" s="447"/>
      <c r="Z24" s="269"/>
      <c r="AA24" s="447"/>
      <c r="AB24" s="269"/>
      <c r="AC24" s="447"/>
      <c r="AD24" s="269"/>
      <c r="AE24" s="447"/>
      <c r="AF24" s="270"/>
      <c r="AG24" s="269"/>
      <c r="AH24" s="269"/>
      <c r="AI24" s="269"/>
      <c r="AJ24" s="447"/>
      <c r="AK24" s="487"/>
      <c r="AL24" s="268"/>
      <c r="AM24" s="269"/>
      <c r="AN24" s="447"/>
      <c r="AO24" s="487"/>
      <c r="AP24" s="268"/>
      <c r="AQ24" s="269"/>
      <c r="AR24" s="269"/>
      <c r="AS24" s="499"/>
      <c r="AT24" s="268"/>
      <c r="AU24" s="269"/>
      <c r="AV24" s="269"/>
      <c r="AW24" s="269"/>
      <c r="AX24" s="499"/>
      <c r="AY24" s="492"/>
      <c r="AZ24" s="495"/>
      <c r="BA24" s="492"/>
      <c r="BB24" s="271"/>
    </row>
    <row r="25" spans="1:215" s="111" customFormat="1" x14ac:dyDescent="0.2">
      <c r="A25" s="770" t="s">
        <v>7</v>
      </c>
      <c r="B25" s="771"/>
      <c r="C25" s="771"/>
      <c r="D25" s="771"/>
      <c r="E25" s="771"/>
      <c r="F25" s="113">
        <f>'PLANTA ACTUAL'!AH16</f>
        <v>0</v>
      </c>
      <c r="G25" s="322">
        <f>'PLANTA ACTUAL'!AI16</f>
        <v>0</v>
      </c>
      <c r="H25" s="366">
        <f>'PLANTA ACTUAL'!AJ16</f>
        <v>0</v>
      </c>
      <c r="I25" s="315"/>
      <c r="J25" s="116"/>
      <c r="K25" s="116"/>
      <c r="L25" s="370"/>
      <c r="M25" s="373">
        <f>G25</f>
        <v>0</v>
      </c>
      <c r="N25" s="322">
        <f>H25</f>
        <v>0</v>
      </c>
      <c r="O25" s="322">
        <f>I25</f>
        <v>0</v>
      </c>
      <c r="P25" s="366">
        <f>SUM(P26:P26)</f>
        <v>0</v>
      </c>
      <c r="Q25" s="373">
        <f t="shared" si="18"/>
        <v>0</v>
      </c>
      <c r="R25" s="322">
        <f t="shared" ref="R25:AD25" si="20">SUM(R26:R26)</f>
        <v>0</v>
      </c>
      <c r="S25" s="322">
        <f t="shared" si="20"/>
        <v>0</v>
      </c>
      <c r="T25" s="322">
        <f t="shared" si="20"/>
        <v>0</v>
      </c>
      <c r="U25" s="322">
        <f t="shared" si="18"/>
        <v>0</v>
      </c>
      <c r="V25" s="322">
        <f t="shared" si="20"/>
        <v>0</v>
      </c>
      <c r="W25" s="322">
        <f t="shared" si="18"/>
        <v>0</v>
      </c>
      <c r="X25" s="322">
        <f t="shared" si="20"/>
        <v>0</v>
      </c>
      <c r="Y25" s="322">
        <f t="shared" si="18"/>
        <v>0</v>
      </c>
      <c r="Z25" s="322">
        <f t="shared" si="18"/>
        <v>0</v>
      </c>
      <c r="AA25" s="322">
        <f t="shared" si="18"/>
        <v>0</v>
      </c>
      <c r="AB25" s="322">
        <f t="shared" si="20"/>
        <v>0</v>
      </c>
      <c r="AC25" s="322">
        <f t="shared" si="18"/>
        <v>0</v>
      </c>
      <c r="AD25" s="322">
        <f t="shared" si="20"/>
        <v>0</v>
      </c>
      <c r="AE25" s="322">
        <f t="shared" si="18"/>
        <v>0</v>
      </c>
      <c r="AF25" s="322">
        <f t="shared" si="18"/>
        <v>0</v>
      </c>
      <c r="AG25" s="322">
        <f t="shared" si="18"/>
        <v>0</v>
      </c>
      <c r="AH25" s="322">
        <f t="shared" si="18"/>
        <v>0</v>
      </c>
      <c r="AI25" s="322">
        <f t="shared" si="18"/>
        <v>0</v>
      </c>
      <c r="AJ25" s="322">
        <f t="shared" si="18"/>
        <v>0</v>
      </c>
      <c r="AK25" s="366">
        <f t="shared" si="18"/>
        <v>0</v>
      </c>
      <c r="AL25" s="373">
        <f t="shared" ref="AL25:BB25" si="21">SUM(AL26:AL26)</f>
        <v>0</v>
      </c>
      <c r="AM25" s="322">
        <f t="shared" si="19"/>
        <v>0</v>
      </c>
      <c r="AN25" s="322">
        <f t="shared" si="19"/>
        <v>0</v>
      </c>
      <c r="AO25" s="366">
        <f t="shared" si="19"/>
        <v>0</v>
      </c>
      <c r="AP25" s="373">
        <f t="shared" si="21"/>
        <v>0</v>
      </c>
      <c r="AQ25" s="322">
        <f t="shared" si="21"/>
        <v>0</v>
      </c>
      <c r="AR25" s="322">
        <f t="shared" si="21"/>
        <v>0</v>
      </c>
      <c r="AS25" s="366">
        <f t="shared" si="19"/>
        <v>0</v>
      </c>
      <c r="AT25" s="373">
        <f t="shared" si="21"/>
        <v>0</v>
      </c>
      <c r="AU25" s="322">
        <f t="shared" si="21"/>
        <v>0</v>
      </c>
      <c r="AV25" s="322">
        <f t="shared" si="21"/>
        <v>0</v>
      </c>
      <c r="AW25" s="322">
        <f t="shared" si="21"/>
        <v>0</v>
      </c>
      <c r="AX25" s="366">
        <f t="shared" si="19"/>
        <v>0</v>
      </c>
      <c r="AY25" s="373">
        <f t="shared" si="19"/>
        <v>0</v>
      </c>
      <c r="AZ25" s="366">
        <f t="shared" si="19"/>
        <v>0</v>
      </c>
      <c r="BA25" s="373">
        <f t="shared" si="19"/>
        <v>0</v>
      </c>
      <c r="BB25" s="483">
        <f t="shared" si="21"/>
        <v>0</v>
      </c>
    </row>
    <row r="26" spans="1:215" x14ac:dyDescent="0.2">
      <c r="A26" s="171"/>
      <c r="B26" s="18"/>
      <c r="C26" s="18"/>
      <c r="D26" s="148"/>
      <c r="E26" s="248"/>
      <c r="F26" s="152"/>
      <c r="G26" s="269"/>
      <c r="H26" s="303"/>
      <c r="I26" s="160"/>
      <c r="J26" s="19"/>
      <c r="K26" s="19"/>
      <c r="L26" s="169"/>
      <c r="M26" s="268"/>
      <c r="N26" s="269"/>
      <c r="O26" s="269"/>
      <c r="P26" s="303"/>
      <c r="Q26" s="268"/>
      <c r="R26" s="269"/>
      <c r="S26" s="269"/>
      <c r="T26" s="269"/>
      <c r="U26" s="447"/>
      <c r="V26" s="269"/>
      <c r="W26" s="447"/>
      <c r="X26" s="269"/>
      <c r="Y26" s="447"/>
      <c r="Z26" s="269"/>
      <c r="AA26" s="447"/>
      <c r="AB26" s="269"/>
      <c r="AC26" s="447"/>
      <c r="AD26" s="269"/>
      <c r="AE26" s="447"/>
      <c r="AF26" s="270"/>
      <c r="AG26" s="269"/>
      <c r="AH26" s="269"/>
      <c r="AI26" s="269"/>
      <c r="AJ26" s="447"/>
      <c r="AK26" s="487"/>
      <c r="AL26" s="268"/>
      <c r="AM26" s="269"/>
      <c r="AN26" s="447"/>
      <c r="AO26" s="487"/>
      <c r="AP26" s="268"/>
      <c r="AQ26" s="269"/>
      <c r="AR26" s="269"/>
      <c r="AS26" s="499"/>
      <c r="AT26" s="268"/>
      <c r="AU26" s="269"/>
      <c r="AV26" s="269"/>
      <c r="AW26" s="269"/>
      <c r="AX26" s="499"/>
      <c r="AY26" s="492"/>
      <c r="AZ26" s="495"/>
      <c r="BA26" s="492"/>
      <c r="BB26" s="271"/>
    </row>
    <row r="27" spans="1:215" s="111" customFormat="1" x14ac:dyDescent="0.2">
      <c r="A27" s="770" t="s">
        <v>8</v>
      </c>
      <c r="B27" s="771"/>
      <c r="C27" s="771"/>
      <c r="D27" s="771"/>
      <c r="E27" s="771"/>
      <c r="F27" s="113">
        <f>'PLANTA ACTUAL'!AO16</f>
        <v>0</v>
      </c>
      <c r="G27" s="322">
        <f>'PLANTA ACTUAL'!AP16</f>
        <v>0</v>
      </c>
      <c r="H27" s="366">
        <f>'PLANTA ACTUAL'!AQ16</f>
        <v>0</v>
      </c>
      <c r="I27" s="315"/>
      <c r="J27" s="116"/>
      <c r="K27" s="116"/>
      <c r="L27" s="370"/>
      <c r="M27" s="373">
        <f>G27</f>
        <v>0</v>
      </c>
      <c r="N27" s="322">
        <f>H27</f>
        <v>0</v>
      </c>
      <c r="O27" s="322">
        <f>I27</f>
        <v>0</v>
      </c>
      <c r="P27" s="366">
        <f>SUM(P28:P28)</f>
        <v>0</v>
      </c>
      <c r="Q27" s="373">
        <f t="shared" si="18"/>
        <v>0</v>
      </c>
      <c r="R27" s="322">
        <f t="shared" ref="R27:AD27" si="22">SUM(R28:R28)</f>
        <v>0</v>
      </c>
      <c r="S27" s="322">
        <f t="shared" si="22"/>
        <v>0</v>
      </c>
      <c r="T27" s="322">
        <f t="shared" si="22"/>
        <v>0</v>
      </c>
      <c r="U27" s="322">
        <f t="shared" si="18"/>
        <v>0</v>
      </c>
      <c r="V27" s="322">
        <f t="shared" si="22"/>
        <v>0</v>
      </c>
      <c r="W27" s="322">
        <f t="shared" si="18"/>
        <v>0</v>
      </c>
      <c r="X27" s="322">
        <f t="shared" si="22"/>
        <v>0</v>
      </c>
      <c r="Y27" s="322">
        <f t="shared" si="18"/>
        <v>0</v>
      </c>
      <c r="Z27" s="322">
        <f t="shared" si="18"/>
        <v>0</v>
      </c>
      <c r="AA27" s="322">
        <f t="shared" si="18"/>
        <v>0</v>
      </c>
      <c r="AB27" s="322">
        <f t="shared" si="22"/>
        <v>0</v>
      </c>
      <c r="AC27" s="322">
        <f t="shared" si="18"/>
        <v>0</v>
      </c>
      <c r="AD27" s="322">
        <f t="shared" si="22"/>
        <v>0</v>
      </c>
      <c r="AE27" s="322">
        <f t="shared" si="18"/>
        <v>0</v>
      </c>
      <c r="AF27" s="322">
        <f t="shared" si="18"/>
        <v>0</v>
      </c>
      <c r="AG27" s="322">
        <f t="shared" si="18"/>
        <v>0</v>
      </c>
      <c r="AH27" s="322">
        <f t="shared" si="18"/>
        <v>0</v>
      </c>
      <c r="AI27" s="322">
        <f t="shared" si="18"/>
        <v>0</v>
      </c>
      <c r="AJ27" s="322">
        <f t="shared" si="18"/>
        <v>0</v>
      </c>
      <c r="AK27" s="366">
        <f t="shared" si="18"/>
        <v>0</v>
      </c>
      <c r="AL27" s="373">
        <f t="shared" ref="AL27:BB27" si="23">SUM(AL28:AL28)</f>
        <v>0</v>
      </c>
      <c r="AM27" s="322">
        <f t="shared" si="19"/>
        <v>0</v>
      </c>
      <c r="AN27" s="322">
        <f t="shared" si="19"/>
        <v>0</v>
      </c>
      <c r="AO27" s="366">
        <f t="shared" si="19"/>
        <v>0</v>
      </c>
      <c r="AP27" s="373">
        <f t="shared" si="23"/>
        <v>0</v>
      </c>
      <c r="AQ27" s="322">
        <f t="shared" si="23"/>
        <v>0</v>
      </c>
      <c r="AR27" s="322">
        <f t="shared" si="23"/>
        <v>0</v>
      </c>
      <c r="AS27" s="366">
        <f t="shared" si="19"/>
        <v>0</v>
      </c>
      <c r="AT27" s="373">
        <f t="shared" si="23"/>
        <v>0</v>
      </c>
      <c r="AU27" s="322">
        <f t="shared" si="23"/>
        <v>0</v>
      </c>
      <c r="AV27" s="322">
        <f t="shared" si="23"/>
        <v>0</v>
      </c>
      <c r="AW27" s="322">
        <f t="shared" si="23"/>
        <v>0</v>
      </c>
      <c r="AX27" s="366">
        <f t="shared" si="19"/>
        <v>0</v>
      </c>
      <c r="AY27" s="373">
        <f t="shared" si="19"/>
        <v>0</v>
      </c>
      <c r="AZ27" s="366">
        <f t="shared" si="19"/>
        <v>0</v>
      </c>
      <c r="BA27" s="373">
        <f t="shared" si="19"/>
        <v>0</v>
      </c>
      <c r="BB27" s="483">
        <f t="shared" si="23"/>
        <v>0</v>
      </c>
    </row>
    <row r="28" spans="1:215" ht="13.5" thickBot="1" x14ac:dyDescent="0.25">
      <c r="A28" s="258"/>
      <c r="B28" s="265"/>
      <c r="C28" s="345"/>
      <c r="D28" s="317"/>
      <c r="E28" s="318"/>
      <c r="F28" s="266"/>
      <c r="G28" s="274"/>
      <c r="H28" s="306"/>
      <c r="I28" s="258"/>
      <c r="J28" s="265"/>
      <c r="K28" s="265"/>
      <c r="L28" s="316"/>
      <c r="M28" s="374"/>
      <c r="N28" s="350"/>
      <c r="O28" s="350"/>
      <c r="P28" s="383"/>
      <c r="Q28" s="374"/>
      <c r="R28" s="350"/>
      <c r="S28" s="350"/>
      <c r="T28" s="350"/>
      <c r="U28" s="481"/>
      <c r="V28" s="350"/>
      <c r="W28" s="481"/>
      <c r="X28" s="350"/>
      <c r="Y28" s="481"/>
      <c r="Z28" s="350"/>
      <c r="AA28" s="481"/>
      <c r="AB28" s="350"/>
      <c r="AC28" s="481"/>
      <c r="AD28" s="350"/>
      <c r="AE28" s="481"/>
      <c r="AF28" s="389"/>
      <c r="AG28" s="350"/>
      <c r="AH28" s="350"/>
      <c r="AI28" s="350"/>
      <c r="AJ28" s="481"/>
      <c r="AK28" s="488"/>
      <c r="AL28" s="374"/>
      <c r="AM28" s="350"/>
      <c r="AN28" s="481"/>
      <c r="AO28" s="488"/>
      <c r="AP28" s="374"/>
      <c r="AQ28" s="350"/>
      <c r="AR28" s="350"/>
      <c r="AS28" s="500"/>
      <c r="AT28" s="374"/>
      <c r="AU28" s="350"/>
      <c r="AV28" s="350"/>
      <c r="AW28" s="350"/>
      <c r="AX28" s="500"/>
      <c r="AY28" s="494"/>
      <c r="AZ28" s="496"/>
      <c r="BA28" s="494"/>
      <c r="BB28" s="375"/>
    </row>
    <row r="29" spans="1:215" s="23" customFormat="1" ht="13.5" thickBot="1" x14ac:dyDescent="0.25">
      <c r="A29" s="572"/>
      <c r="B29" s="573"/>
      <c r="C29" s="573"/>
      <c r="D29" s="573"/>
      <c r="E29" s="573"/>
      <c r="F29" s="573"/>
      <c r="G29" s="573"/>
      <c r="H29" s="574"/>
      <c r="I29" s="599"/>
      <c r="J29" s="600"/>
      <c r="K29" s="600"/>
      <c r="L29" s="601"/>
      <c r="M29" s="538"/>
      <c r="N29" s="744"/>
      <c r="O29" s="744"/>
      <c r="P29" s="744"/>
      <c r="Q29" s="752"/>
      <c r="R29" s="753"/>
      <c r="S29" s="753"/>
      <c r="T29" s="753"/>
      <c r="U29" s="753"/>
      <c r="V29" s="753"/>
      <c r="W29" s="753"/>
      <c r="X29" s="753"/>
      <c r="Y29" s="753"/>
      <c r="Z29" s="753"/>
      <c r="AA29" s="753"/>
      <c r="AB29" s="753"/>
      <c r="AC29" s="753"/>
      <c r="AD29" s="753"/>
      <c r="AE29" s="753"/>
      <c r="AF29" s="753"/>
      <c r="AG29" s="753"/>
      <c r="AH29" s="753"/>
      <c r="AI29" s="753"/>
      <c r="AJ29" s="753"/>
      <c r="AK29" s="754"/>
      <c r="AL29" s="752"/>
      <c r="AM29" s="753"/>
      <c r="AN29" s="753"/>
      <c r="AO29" s="754"/>
      <c r="AP29" s="714"/>
      <c r="AQ29" s="719"/>
      <c r="AR29" s="719"/>
      <c r="AS29" s="716"/>
      <c r="AT29" s="714"/>
      <c r="AU29" s="719"/>
      <c r="AV29" s="719"/>
      <c r="AW29" s="719"/>
      <c r="AX29" s="716"/>
      <c r="AY29" s="714"/>
      <c r="AZ29" s="716"/>
      <c r="BA29" s="714"/>
      <c r="BB29" s="715"/>
    </row>
    <row r="30" spans="1:215" ht="13.5" thickBot="1" x14ac:dyDescent="0.25">
      <c r="A30" s="156">
        <f>(SUM(A31:A36))</f>
        <v>0</v>
      </c>
      <c r="B30" s="127">
        <f>(SUM(B31:B36))</f>
        <v>0</v>
      </c>
      <c r="C30" s="581" t="s">
        <v>29</v>
      </c>
      <c r="D30" s="582"/>
      <c r="E30" s="583"/>
      <c r="F30" s="153">
        <f>SUM(F31,F33,F35)</f>
        <v>0</v>
      </c>
      <c r="G30" s="281">
        <f t="shared" ref="G30:L30" si="24">(SUM(G31:G36))</f>
        <v>0</v>
      </c>
      <c r="H30" s="282">
        <f t="shared" si="24"/>
        <v>0</v>
      </c>
      <c r="I30" s="162">
        <f t="shared" si="24"/>
        <v>0</v>
      </c>
      <c r="J30" s="38">
        <f t="shared" si="24"/>
        <v>0</v>
      </c>
      <c r="K30" s="38">
        <f t="shared" si="24"/>
        <v>0</v>
      </c>
      <c r="L30" s="168">
        <f t="shared" si="24"/>
        <v>0</v>
      </c>
      <c r="M30" s="283">
        <f>(G30)</f>
        <v>0</v>
      </c>
      <c r="N30" s="281">
        <f t="shared" si="13"/>
        <v>0</v>
      </c>
      <c r="O30" s="281">
        <f>(SUM(O31:O36))</f>
        <v>0</v>
      </c>
      <c r="P30" s="282">
        <f>(SUM(P31:P36))</f>
        <v>0</v>
      </c>
      <c r="Q30" s="283">
        <f>(SUM(Q31:Q36))</f>
        <v>0</v>
      </c>
      <c r="R30" s="281">
        <f t="shared" ref="R30:AE30" si="25">SUM(R31,R33,R35)</f>
        <v>0</v>
      </c>
      <c r="S30" s="281">
        <f t="shared" si="25"/>
        <v>0</v>
      </c>
      <c r="T30" s="281">
        <f t="shared" si="25"/>
        <v>0</v>
      </c>
      <c r="U30" s="281">
        <f t="shared" si="25"/>
        <v>0</v>
      </c>
      <c r="V30" s="281">
        <f t="shared" si="25"/>
        <v>0</v>
      </c>
      <c r="W30" s="281">
        <f t="shared" si="25"/>
        <v>0</v>
      </c>
      <c r="X30" s="281">
        <f t="shared" si="25"/>
        <v>0</v>
      </c>
      <c r="Y30" s="281">
        <f t="shared" si="25"/>
        <v>0</v>
      </c>
      <c r="Z30" s="281">
        <f t="shared" si="25"/>
        <v>0</v>
      </c>
      <c r="AA30" s="281">
        <f t="shared" si="25"/>
        <v>0</v>
      </c>
      <c r="AB30" s="281">
        <f t="shared" si="25"/>
        <v>0</v>
      </c>
      <c r="AC30" s="281">
        <f t="shared" si="25"/>
        <v>0</v>
      </c>
      <c r="AD30" s="281">
        <f t="shared" si="25"/>
        <v>0</v>
      </c>
      <c r="AE30" s="281">
        <f t="shared" si="25"/>
        <v>0</v>
      </c>
      <c r="AF30" s="281">
        <f>(SUM(AF31:AF36))</f>
        <v>0</v>
      </c>
      <c r="AG30" s="281">
        <f>(SUM(AG31:AG36))</f>
        <v>0</v>
      </c>
      <c r="AH30" s="281">
        <f>(SUM(AH31:AH36))</f>
        <v>0</v>
      </c>
      <c r="AI30" s="281">
        <f>(SUM(AI31:AI36))</f>
        <v>0</v>
      </c>
      <c r="AJ30" s="281">
        <f t="shared" ref="AJ30:AK30" si="26">SUM(AJ31,AJ33,AJ35)</f>
        <v>0</v>
      </c>
      <c r="AK30" s="282">
        <f t="shared" si="26"/>
        <v>0</v>
      </c>
      <c r="AL30" s="283">
        <f t="shared" ref="AL30:BB30" si="27">SUM(AL31,AL33,AL35)</f>
        <v>0</v>
      </c>
      <c r="AM30" s="281">
        <f t="shared" si="27"/>
        <v>0</v>
      </c>
      <c r="AN30" s="281">
        <f t="shared" si="27"/>
        <v>0</v>
      </c>
      <c r="AO30" s="282">
        <f t="shared" si="27"/>
        <v>0</v>
      </c>
      <c r="AP30" s="283">
        <f t="shared" si="27"/>
        <v>0</v>
      </c>
      <c r="AQ30" s="281">
        <f t="shared" si="27"/>
        <v>0</v>
      </c>
      <c r="AR30" s="281">
        <f t="shared" si="27"/>
        <v>0</v>
      </c>
      <c r="AS30" s="282">
        <f t="shared" si="27"/>
        <v>0</v>
      </c>
      <c r="AT30" s="283">
        <f t="shared" si="27"/>
        <v>0</v>
      </c>
      <c r="AU30" s="281">
        <f t="shared" si="27"/>
        <v>0</v>
      </c>
      <c r="AV30" s="281">
        <f t="shared" si="27"/>
        <v>0</v>
      </c>
      <c r="AW30" s="281">
        <f t="shared" si="27"/>
        <v>0</v>
      </c>
      <c r="AX30" s="282">
        <f t="shared" si="27"/>
        <v>0</v>
      </c>
      <c r="AY30" s="283">
        <f>(SUM(AY31:AY36))</f>
        <v>0</v>
      </c>
      <c r="AZ30" s="282">
        <f>(SUM(AZ31:AZ36))</f>
        <v>0</v>
      </c>
      <c r="BA30" s="283">
        <f>(SUM(BA31:BA36))</f>
        <v>0</v>
      </c>
      <c r="BB30" s="287">
        <f t="shared" si="27"/>
        <v>0</v>
      </c>
    </row>
    <row r="31" spans="1:215" x14ac:dyDescent="0.2">
      <c r="A31" s="770" t="s">
        <v>6</v>
      </c>
      <c r="B31" s="771"/>
      <c r="C31" s="772"/>
      <c r="D31" s="772"/>
      <c r="E31" s="772"/>
      <c r="F31" s="113">
        <f>'PLANTA ACTUAL'!AA19</f>
        <v>0</v>
      </c>
      <c r="G31" s="322">
        <f>'PLANTA ACTUAL'!AB19</f>
        <v>0</v>
      </c>
      <c r="H31" s="366">
        <f>'PLANTA ACTUAL'!AC19</f>
        <v>0</v>
      </c>
      <c r="I31" s="315"/>
      <c r="J31" s="116"/>
      <c r="K31" s="116"/>
      <c r="L31" s="370"/>
      <c r="M31" s="373">
        <f>G31</f>
        <v>0</v>
      </c>
      <c r="N31" s="322">
        <f>H31</f>
        <v>0</v>
      </c>
      <c r="O31" s="322">
        <f>I31</f>
        <v>0</v>
      </c>
      <c r="P31" s="366">
        <f>SUM(P32:P32)</f>
        <v>0</v>
      </c>
      <c r="Q31" s="373">
        <f t="shared" ref="Q31:AK35" si="28">SUM(Q32:Q32)</f>
        <v>0</v>
      </c>
      <c r="R31" s="322">
        <f t="shared" si="28"/>
        <v>0</v>
      </c>
      <c r="S31" s="322">
        <f t="shared" si="28"/>
        <v>0</v>
      </c>
      <c r="T31" s="322">
        <f t="shared" si="28"/>
        <v>0</v>
      </c>
      <c r="U31" s="322">
        <f t="shared" si="28"/>
        <v>0</v>
      </c>
      <c r="V31" s="322">
        <f t="shared" si="28"/>
        <v>0</v>
      </c>
      <c r="W31" s="322">
        <f t="shared" si="28"/>
        <v>0</v>
      </c>
      <c r="X31" s="322">
        <f t="shared" si="28"/>
        <v>0</v>
      </c>
      <c r="Y31" s="322">
        <f t="shared" si="28"/>
        <v>0</v>
      </c>
      <c r="Z31" s="322">
        <f t="shared" si="28"/>
        <v>0</v>
      </c>
      <c r="AA31" s="322">
        <f t="shared" si="28"/>
        <v>0</v>
      </c>
      <c r="AB31" s="322">
        <f t="shared" si="28"/>
        <v>0</v>
      </c>
      <c r="AC31" s="322">
        <f t="shared" si="28"/>
        <v>0</v>
      </c>
      <c r="AD31" s="322">
        <f t="shared" si="28"/>
        <v>0</v>
      </c>
      <c r="AE31" s="322">
        <f t="shared" si="28"/>
        <v>0</v>
      </c>
      <c r="AF31" s="322">
        <f t="shared" si="28"/>
        <v>0</v>
      </c>
      <c r="AG31" s="322">
        <f t="shared" si="28"/>
        <v>0</v>
      </c>
      <c r="AH31" s="322">
        <f t="shared" si="28"/>
        <v>0</v>
      </c>
      <c r="AI31" s="322">
        <f t="shared" si="28"/>
        <v>0</v>
      </c>
      <c r="AJ31" s="322">
        <f t="shared" si="28"/>
        <v>0</v>
      </c>
      <c r="AK31" s="366">
        <f t="shared" si="28"/>
        <v>0</v>
      </c>
      <c r="AL31" s="373">
        <f t="shared" ref="AL31:BB35" si="29">SUM(AL32:AL32)</f>
        <v>0</v>
      </c>
      <c r="AM31" s="322">
        <f t="shared" si="29"/>
        <v>0</v>
      </c>
      <c r="AN31" s="322">
        <f t="shared" si="29"/>
        <v>0</v>
      </c>
      <c r="AO31" s="366">
        <f t="shared" si="29"/>
        <v>0</v>
      </c>
      <c r="AP31" s="373">
        <f t="shared" si="29"/>
        <v>0</v>
      </c>
      <c r="AQ31" s="322">
        <f t="shared" si="29"/>
        <v>0</v>
      </c>
      <c r="AR31" s="322">
        <f t="shared" si="29"/>
        <v>0</v>
      </c>
      <c r="AS31" s="366">
        <f t="shared" si="29"/>
        <v>0</v>
      </c>
      <c r="AT31" s="373">
        <f t="shared" si="29"/>
        <v>0</v>
      </c>
      <c r="AU31" s="322">
        <f t="shared" si="29"/>
        <v>0</v>
      </c>
      <c r="AV31" s="322">
        <f t="shared" si="29"/>
        <v>0</v>
      </c>
      <c r="AW31" s="322">
        <f t="shared" si="29"/>
        <v>0</v>
      </c>
      <c r="AX31" s="366">
        <f t="shared" si="29"/>
        <v>0</v>
      </c>
      <c r="AY31" s="373">
        <f t="shared" si="29"/>
        <v>0</v>
      </c>
      <c r="AZ31" s="366">
        <f t="shared" si="29"/>
        <v>0</v>
      </c>
      <c r="BA31" s="373">
        <f t="shared" si="29"/>
        <v>0</v>
      </c>
      <c r="BB31" s="483">
        <f t="shared" si="29"/>
        <v>0</v>
      </c>
    </row>
    <row r="32" spans="1:215" x14ac:dyDescent="0.2">
      <c r="A32" s="171"/>
      <c r="B32" s="18"/>
      <c r="C32" s="18"/>
      <c r="D32" s="146"/>
      <c r="E32" s="248"/>
      <c r="F32" s="152"/>
      <c r="G32" s="269"/>
      <c r="H32" s="303"/>
      <c r="I32" s="160"/>
      <c r="J32" s="19"/>
      <c r="K32" s="19"/>
      <c r="L32" s="169"/>
      <c r="M32" s="268"/>
      <c r="N32" s="269"/>
      <c r="O32" s="269"/>
      <c r="P32" s="303"/>
      <c r="Q32" s="268"/>
      <c r="R32" s="269"/>
      <c r="S32" s="269"/>
      <c r="T32" s="269"/>
      <c r="U32" s="447"/>
      <c r="V32" s="269"/>
      <c r="W32" s="447"/>
      <c r="X32" s="269"/>
      <c r="Y32" s="447"/>
      <c r="Z32" s="269"/>
      <c r="AA32" s="447"/>
      <c r="AB32" s="269"/>
      <c r="AC32" s="447"/>
      <c r="AD32" s="269"/>
      <c r="AE32" s="447"/>
      <c r="AF32" s="270"/>
      <c r="AG32" s="269"/>
      <c r="AH32" s="269"/>
      <c r="AI32" s="269"/>
      <c r="AJ32" s="447"/>
      <c r="AK32" s="487"/>
      <c r="AL32" s="268"/>
      <c r="AM32" s="269"/>
      <c r="AN32" s="447"/>
      <c r="AO32" s="487"/>
      <c r="AP32" s="268"/>
      <c r="AQ32" s="269"/>
      <c r="AR32" s="269"/>
      <c r="AS32" s="499"/>
      <c r="AT32" s="268"/>
      <c r="AU32" s="269"/>
      <c r="AV32" s="269"/>
      <c r="AW32" s="269"/>
      <c r="AX32" s="499"/>
      <c r="AY32" s="492"/>
      <c r="AZ32" s="495"/>
      <c r="BA32" s="492"/>
      <c r="BB32" s="271"/>
    </row>
    <row r="33" spans="1:54" x14ac:dyDescent="0.2">
      <c r="A33" s="770" t="s">
        <v>7</v>
      </c>
      <c r="B33" s="771"/>
      <c r="C33" s="771"/>
      <c r="D33" s="771"/>
      <c r="E33" s="771"/>
      <c r="F33" s="113">
        <f>'PLANTA ACTUAL'!AH19</f>
        <v>0</v>
      </c>
      <c r="G33" s="322">
        <f>'PLANTA ACTUAL'!AI19</f>
        <v>0</v>
      </c>
      <c r="H33" s="366">
        <f>'PLANTA ACTUAL'!AJ19</f>
        <v>0</v>
      </c>
      <c r="I33" s="315"/>
      <c r="J33" s="116"/>
      <c r="K33" s="116"/>
      <c r="L33" s="370"/>
      <c r="M33" s="373">
        <f>G33</f>
        <v>0</v>
      </c>
      <c r="N33" s="322">
        <f>H33</f>
        <v>0</v>
      </c>
      <c r="O33" s="322">
        <f>I33</f>
        <v>0</v>
      </c>
      <c r="P33" s="366">
        <f>SUM(P34:P34)</f>
        <v>0</v>
      </c>
      <c r="Q33" s="373">
        <f t="shared" si="28"/>
        <v>0</v>
      </c>
      <c r="R33" s="322">
        <f t="shared" ref="R33:AD33" si="30">SUM(R34:R34)</f>
        <v>0</v>
      </c>
      <c r="S33" s="322">
        <f t="shared" si="30"/>
        <v>0</v>
      </c>
      <c r="T33" s="322">
        <f t="shared" si="30"/>
        <v>0</v>
      </c>
      <c r="U33" s="322">
        <f t="shared" si="28"/>
        <v>0</v>
      </c>
      <c r="V33" s="322">
        <f t="shared" si="30"/>
        <v>0</v>
      </c>
      <c r="W33" s="322">
        <f t="shared" si="28"/>
        <v>0</v>
      </c>
      <c r="X33" s="322">
        <f t="shared" si="30"/>
        <v>0</v>
      </c>
      <c r="Y33" s="322">
        <f t="shared" si="28"/>
        <v>0</v>
      </c>
      <c r="Z33" s="322">
        <f t="shared" si="28"/>
        <v>0</v>
      </c>
      <c r="AA33" s="322">
        <f t="shared" si="28"/>
        <v>0</v>
      </c>
      <c r="AB33" s="322">
        <f t="shared" si="30"/>
        <v>0</v>
      </c>
      <c r="AC33" s="322">
        <f t="shared" si="28"/>
        <v>0</v>
      </c>
      <c r="AD33" s="322">
        <f t="shared" si="30"/>
        <v>0</v>
      </c>
      <c r="AE33" s="322">
        <f t="shared" si="28"/>
        <v>0</v>
      </c>
      <c r="AF33" s="322">
        <f t="shared" si="28"/>
        <v>0</v>
      </c>
      <c r="AG33" s="322">
        <f t="shared" si="28"/>
        <v>0</v>
      </c>
      <c r="AH33" s="322">
        <f t="shared" si="28"/>
        <v>0</v>
      </c>
      <c r="AI33" s="322">
        <f t="shared" si="28"/>
        <v>0</v>
      </c>
      <c r="AJ33" s="322">
        <f t="shared" si="28"/>
        <v>0</v>
      </c>
      <c r="AK33" s="366">
        <f t="shared" si="28"/>
        <v>0</v>
      </c>
      <c r="AL33" s="373">
        <f t="shared" ref="AL33:BB33" si="31">SUM(AL34:AL34)</f>
        <v>0</v>
      </c>
      <c r="AM33" s="322">
        <f t="shared" si="29"/>
        <v>0</v>
      </c>
      <c r="AN33" s="322">
        <f t="shared" si="29"/>
        <v>0</v>
      </c>
      <c r="AO33" s="366">
        <f t="shared" si="29"/>
        <v>0</v>
      </c>
      <c r="AP33" s="373">
        <f t="shared" si="31"/>
        <v>0</v>
      </c>
      <c r="AQ33" s="322">
        <f t="shared" si="31"/>
        <v>0</v>
      </c>
      <c r="AR33" s="322">
        <f t="shared" si="31"/>
        <v>0</v>
      </c>
      <c r="AS33" s="366">
        <f t="shared" si="29"/>
        <v>0</v>
      </c>
      <c r="AT33" s="373">
        <f t="shared" si="31"/>
        <v>0</v>
      </c>
      <c r="AU33" s="322">
        <f t="shared" si="31"/>
        <v>0</v>
      </c>
      <c r="AV33" s="322">
        <f t="shared" si="31"/>
        <v>0</v>
      </c>
      <c r="AW33" s="322">
        <f t="shared" si="31"/>
        <v>0</v>
      </c>
      <c r="AX33" s="366">
        <f t="shared" si="29"/>
        <v>0</v>
      </c>
      <c r="AY33" s="373">
        <f t="shared" si="29"/>
        <v>0</v>
      </c>
      <c r="AZ33" s="366">
        <f t="shared" si="29"/>
        <v>0</v>
      </c>
      <c r="BA33" s="373">
        <f t="shared" si="29"/>
        <v>0</v>
      </c>
      <c r="BB33" s="483">
        <f t="shared" si="31"/>
        <v>0</v>
      </c>
    </row>
    <row r="34" spans="1:54" x14ac:dyDescent="0.2">
      <c r="A34" s="171"/>
      <c r="B34" s="18"/>
      <c r="C34" s="18"/>
      <c r="D34" s="148"/>
      <c r="E34" s="248"/>
      <c r="F34" s="152"/>
      <c r="G34" s="269"/>
      <c r="H34" s="303"/>
      <c r="I34" s="160"/>
      <c r="J34" s="19"/>
      <c r="K34" s="19"/>
      <c r="L34" s="169"/>
      <c r="M34" s="268"/>
      <c r="N34" s="269"/>
      <c r="O34" s="269"/>
      <c r="P34" s="303"/>
      <c r="Q34" s="268"/>
      <c r="R34" s="269"/>
      <c r="S34" s="269"/>
      <c r="T34" s="269"/>
      <c r="U34" s="447"/>
      <c r="V34" s="269"/>
      <c r="W34" s="447"/>
      <c r="X34" s="269"/>
      <c r="Y34" s="447"/>
      <c r="Z34" s="269"/>
      <c r="AA34" s="447"/>
      <c r="AB34" s="269"/>
      <c r="AC34" s="447"/>
      <c r="AD34" s="269"/>
      <c r="AE34" s="447"/>
      <c r="AF34" s="270"/>
      <c r="AG34" s="269"/>
      <c r="AH34" s="269"/>
      <c r="AI34" s="269"/>
      <c r="AJ34" s="447"/>
      <c r="AK34" s="487"/>
      <c r="AL34" s="268"/>
      <c r="AM34" s="269"/>
      <c r="AN34" s="447"/>
      <c r="AO34" s="487"/>
      <c r="AP34" s="268"/>
      <c r="AQ34" s="269"/>
      <c r="AR34" s="269"/>
      <c r="AS34" s="499"/>
      <c r="AT34" s="268"/>
      <c r="AU34" s="269"/>
      <c r="AV34" s="269"/>
      <c r="AW34" s="269"/>
      <c r="AX34" s="499"/>
      <c r="AY34" s="492"/>
      <c r="AZ34" s="495"/>
      <c r="BA34" s="492"/>
      <c r="BB34" s="271"/>
    </row>
    <row r="35" spans="1:54" x14ac:dyDescent="0.2">
      <c r="A35" s="770" t="s">
        <v>8</v>
      </c>
      <c r="B35" s="771"/>
      <c r="C35" s="771"/>
      <c r="D35" s="771"/>
      <c r="E35" s="771"/>
      <c r="F35" s="113">
        <f>'PLANTA ACTUAL'!AO19</f>
        <v>0</v>
      </c>
      <c r="G35" s="322">
        <f>'PLANTA ACTUAL'!AP19</f>
        <v>0</v>
      </c>
      <c r="H35" s="366">
        <f>'PLANTA ACTUAL'!AQ19</f>
        <v>0</v>
      </c>
      <c r="I35" s="315"/>
      <c r="J35" s="116"/>
      <c r="K35" s="116"/>
      <c r="L35" s="370"/>
      <c r="M35" s="373">
        <f>G35</f>
        <v>0</v>
      </c>
      <c r="N35" s="322">
        <f>H35</f>
        <v>0</v>
      </c>
      <c r="O35" s="322">
        <f>I35</f>
        <v>0</v>
      </c>
      <c r="P35" s="366">
        <f>SUM(P36:P36)</f>
        <v>0</v>
      </c>
      <c r="Q35" s="373">
        <f t="shared" si="28"/>
        <v>0</v>
      </c>
      <c r="R35" s="322">
        <f t="shared" ref="R35:AD35" si="32">SUM(R36:R36)</f>
        <v>0</v>
      </c>
      <c r="S35" s="322">
        <f t="shared" si="32"/>
        <v>0</v>
      </c>
      <c r="T35" s="322">
        <f t="shared" si="32"/>
        <v>0</v>
      </c>
      <c r="U35" s="322">
        <f t="shared" si="28"/>
        <v>0</v>
      </c>
      <c r="V35" s="322">
        <f t="shared" si="32"/>
        <v>0</v>
      </c>
      <c r="W35" s="322">
        <f t="shared" si="28"/>
        <v>0</v>
      </c>
      <c r="X35" s="322">
        <f t="shared" si="32"/>
        <v>0</v>
      </c>
      <c r="Y35" s="322">
        <f t="shared" si="28"/>
        <v>0</v>
      </c>
      <c r="Z35" s="322">
        <f t="shared" si="28"/>
        <v>0</v>
      </c>
      <c r="AA35" s="322">
        <f t="shared" si="28"/>
        <v>0</v>
      </c>
      <c r="AB35" s="322">
        <f t="shared" si="32"/>
        <v>0</v>
      </c>
      <c r="AC35" s="322">
        <f t="shared" si="28"/>
        <v>0</v>
      </c>
      <c r="AD35" s="322">
        <f t="shared" si="32"/>
        <v>0</v>
      </c>
      <c r="AE35" s="322">
        <f t="shared" si="28"/>
        <v>0</v>
      </c>
      <c r="AF35" s="322">
        <f t="shared" si="28"/>
        <v>0</v>
      </c>
      <c r="AG35" s="322">
        <f t="shared" si="28"/>
        <v>0</v>
      </c>
      <c r="AH35" s="322">
        <f t="shared" si="28"/>
        <v>0</v>
      </c>
      <c r="AI35" s="322">
        <f t="shared" si="28"/>
        <v>0</v>
      </c>
      <c r="AJ35" s="322">
        <f t="shared" si="28"/>
        <v>0</v>
      </c>
      <c r="AK35" s="366">
        <f t="shared" si="28"/>
        <v>0</v>
      </c>
      <c r="AL35" s="373">
        <f t="shared" ref="AL35:BB35" si="33">SUM(AL36:AL36)</f>
        <v>0</v>
      </c>
      <c r="AM35" s="322">
        <f t="shared" si="29"/>
        <v>0</v>
      </c>
      <c r="AN35" s="322">
        <f t="shared" si="29"/>
        <v>0</v>
      </c>
      <c r="AO35" s="366">
        <f t="shared" si="29"/>
        <v>0</v>
      </c>
      <c r="AP35" s="373">
        <f t="shared" si="33"/>
        <v>0</v>
      </c>
      <c r="AQ35" s="322">
        <f t="shared" si="33"/>
        <v>0</v>
      </c>
      <c r="AR35" s="322">
        <f t="shared" si="33"/>
        <v>0</v>
      </c>
      <c r="AS35" s="366">
        <f t="shared" si="29"/>
        <v>0</v>
      </c>
      <c r="AT35" s="373">
        <f t="shared" si="33"/>
        <v>0</v>
      </c>
      <c r="AU35" s="322">
        <f t="shared" si="33"/>
        <v>0</v>
      </c>
      <c r="AV35" s="322">
        <f t="shared" si="33"/>
        <v>0</v>
      </c>
      <c r="AW35" s="322">
        <f t="shared" si="33"/>
        <v>0</v>
      </c>
      <c r="AX35" s="366">
        <f t="shared" si="29"/>
        <v>0</v>
      </c>
      <c r="AY35" s="373">
        <f t="shared" si="29"/>
        <v>0</v>
      </c>
      <c r="AZ35" s="366">
        <f t="shared" si="29"/>
        <v>0</v>
      </c>
      <c r="BA35" s="373">
        <f t="shared" si="29"/>
        <v>0</v>
      </c>
      <c r="BB35" s="483">
        <f t="shared" si="33"/>
        <v>0</v>
      </c>
    </row>
    <row r="36" spans="1:54" ht="13.5" thickBot="1" x14ac:dyDescent="0.25">
      <c r="A36" s="264"/>
      <c r="B36" s="259"/>
      <c r="C36" s="259"/>
      <c r="D36" s="319"/>
      <c r="E36" s="318"/>
      <c r="F36" s="266"/>
      <c r="G36" s="274"/>
      <c r="H36" s="306"/>
      <c r="I36" s="368"/>
      <c r="J36" s="261"/>
      <c r="K36" s="261"/>
      <c r="L36" s="372"/>
      <c r="M36" s="273"/>
      <c r="N36" s="274"/>
      <c r="O36" s="274"/>
      <c r="P36" s="306"/>
      <c r="Q36" s="374"/>
      <c r="R36" s="350"/>
      <c r="S36" s="350"/>
      <c r="T36" s="350"/>
      <c r="U36" s="481"/>
      <c r="V36" s="350"/>
      <c r="W36" s="481"/>
      <c r="X36" s="350"/>
      <c r="Y36" s="481"/>
      <c r="Z36" s="350"/>
      <c r="AA36" s="481"/>
      <c r="AB36" s="350"/>
      <c r="AC36" s="481"/>
      <c r="AD36" s="350"/>
      <c r="AE36" s="481"/>
      <c r="AF36" s="389"/>
      <c r="AG36" s="350"/>
      <c r="AH36" s="350"/>
      <c r="AI36" s="350"/>
      <c r="AJ36" s="481"/>
      <c r="AK36" s="488"/>
      <c r="AL36" s="374"/>
      <c r="AM36" s="350"/>
      <c r="AN36" s="481"/>
      <c r="AO36" s="488"/>
      <c r="AP36" s="374"/>
      <c r="AQ36" s="350"/>
      <c r="AR36" s="350"/>
      <c r="AS36" s="500"/>
      <c r="AT36" s="374"/>
      <c r="AU36" s="350"/>
      <c r="AV36" s="350"/>
      <c r="AW36" s="350"/>
      <c r="AX36" s="500"/>
      <c r="AY36" s="494"/>
      <c r="AZ36" s="496"/>
      <c r="BA36" s="494"/>
      <c r="BB36" s="375"/>
    </row>
    <row r="37" spans="1:54" ht="13.5" thickBot="1" x14ac:dyDescent="0.25">
      <c r="A37" s="773" t="s">
        <v>32</v>
      </c>
      <c r="B37" s="774"/>
      <c r="C37" s="774"/>
      <c r="D37" s="774"/>
      <c r="E37" s="774"/>
      <c r="F37" s="774"/>
      <c r="G37" s="774"/>
      <c r="H37" s="775"/>
      <c r="I37" s="599"/>
      <c r="J37" s="600"/>
      <c r="K37" s="600"/>
      <c r="L37" s="601"/>
      <c r="M37" s="538"/>
      <c r="N37" s="744"/>
      <c r="O37" s="744"/>
      <c r="P37" s="744"/>
      <c r="Q37" s="538"/>
      <c r="R37" s="744"/>
      <c r="S37" s="744"/>
      <c r="T37" s="744"/>
      <c r="U37" s="744"/>
      <c r="V37" s="744"/>
      <c r="W37" s="744"/>
      <c r="X37" s="744"/>
      <c r="Y37" s="744"/>
      <c r="Z37" s="744"/>
      <c r="AA37" s="744"/>
      <c r="AB37" s="744"/>
      <c r="AC37" s="744"/>
      <c r="AD37" s="744"/>
      <c r="AE37" s="744"/>
      <c r="AF37" s="744"/>
      <c r="AG37" s="744"/>
      <c r="AH37" s="744"/>
      <c r="AI37" s="744"/>
      <c r="AJ37" s="744"/>
      <c r="AK37" s="744"/>
      <c r="AL37" s="752"/>
      <c r="AM37" s="753"/>
      <c r="AN37" s="753"/>
      <c r="AO37" s="754"/>
      <c r="AP37" s="714"/>
      <c r="AQ37" s="719"/>
      <c r="AR37" s="719"/>
      <c r="AS37" s="716"/>
      <c r="AT37" s="714"/>
      <c r="AU37" s="719"/>
      <c r="AV37" s="719"/>
      <c r="AW37" s="719"/>
      <c r="AX37" s="716"/>
      <c r="AY37" s="714"/>
      <c r="AZ37" s="716"/>
      <c r="BA37" s="714"/>
      <c r="BB37" s="715"/>
    </row>
    <row r="38" spans="1:54" ht="13.5" thickBot="1" x14ac:dyDescent="0.25">
      <c r="A38" s="227">
        <f>(SUM(A39:A44))</f>
        <v>0</v>
      </c>
      <c r="B38" s="228">
        <f>(SUM(B39:B44))</f>
        <v>0</v>
      </c>
      <c r="C38" s="581" t="s">
        <v>30</v>
      </c>
      <c r="D38" s="582"/>
      <c r="E38" s="583"/>
      <c r="F38" s="153">
        <f>SUM(F39,F41,F43)</f>
        <v>0</v>
      </c>
      <c r="G38" s="281">
        <f t="shared" ref="G38:L38" si="34">(SUM(G39:G44))</f>
        <v>0</v>
      </c>
      <c r="H38" s="282">
        <f t="shared" si="34"/>
        <v>0</v>
      </c>
      <c r="I38" s="162">
        <f t="shared" si="34"/>
        <v>0</v>
      </c>
      <c r="J38" s="38">
        <f t="shared" si="34"/>
        <v>0</v>
      </c>
      <c r="K38" s="38">
        <f t="shared" si="34"/>
        <v>0</v>
      </c>
      <c r="L38" s="168">
        <f t="shared" si="34"/>
        <v>0</v>
      </c>
      <c r="M38" s="283">
        <f>(G38)</f>
        <v>0</v>
      </c>
      <c r="N38" s="281">
        <f t="shared" si="13"/>
        <v>0</v>
      </c>
      <c r="O38" s="281">
        <f>(SUM(O39:O44))</f>
        <v>0</v>
      </c>
      <c r="P38" s="282">
        <f>SUM(P39,P41,P43)</f>
        <v>0</v>
      </c>
      <c r="Q38" s="283">
        <f>(SUM(Q39:Q44))</f>
        <v>0</v>
      </c>
      <c r="R38" s="281">
        <f t="shared" ref="R38:AE38" si="35">SUM(R39,R41,R43)</f>
        <v>0</v>
      </c>
      <c r="S38" s="281">
        <f t="shared" si="35"/>
        <v>0</v>
      </c>
      <c r="T38" s="281">
        <f t="shared" si="35"/>
        <v>0</v>
      </c>
      <c r="U38" s="281">
        <f t="shared" si="35"/>
        <v>0</v>
      </c>
      <c r="V38" s="281">
        <f t="shared" si="35"/>
        <v>0</v>
      </c>
      <c r="W38" s="281">
        <f t="shared" si="35"/>
        <v>0</v>
      </c>
      <c r="X38" s="281">
        <f t="shared" si="35"/>
        <v>0</v>
      </c>
      <c r="Y38" s="281">
        <f t="shared" si="35"/>
        <v>0</v>
      </c>
      <c r="Z38" s="281">
        <f t="shared" si="35"/>
        <v>0</v>
      </c>
      <c r="AA38" s="281">
        <f t="shared" si="35"/>
        <v>0</v>
      </c>
      <c r="AB38" s="281">
        <f t="shared" si="35"/>
        <v>0</v>
      </c>
      <c r="AC38" s="281">
        <f t="shared" si="35"/>
        <v>0</v>
      </c>
      <c r="AD38" s="281">
        <f t="shared" si="35"/>
        <v>0</v>
      </c>
      <c r="AE38" s="281">
        <f t="shared" si="35"/>
        <v>0</v>
      </c>
      <c r="AF38" s="281">
        <f>(SUM(AF39:AF44))</f>
        <v>0</v>
      </c>
      <c r="AG38" s="281">
        <f>(SUM(AG39:AG44))</f>
        <v>0</v>
      </c>
      <c r="AH38" s="281">
        <f>(SUM(AH39:AH44))</f>
        <v>0</v>
      </c>
      <c r="AI38" s="281">
        <f>(SUM(AI39:AI44))</f>
        <v>0</v>
      </c>
      <c r="AJ38" s="281">
        <f t="shared" ref="AJ38:AK38" si="36">SUM(AJ39,AJ41,AJ43)</f>
        <v>0</v>
      </c>
      <c r="AK38" s="282">
        <f t="shared" si="36"/>
        <v>0</v>
      </c>
      <c r="AL38" s="283">
        <f t="shared" ref="AL38:BB38" si="37">SUM(AL39,AL41,AL43)</f>
        <v>0</v>
      </c>
      <c r="AM38" s="281">
        <f t="shared" si="37"/>
        <v>0</v>
      </c>
      <c r="AN38" s="281">
        <f t="shared" si="37"/>
        <v>0</v>
      </c>
      <c r="AO38" s="282">
        <f t="shared" si="37"/>
        <v>0</v>
      </c>
      <c r="AP38" s="283">
        <f t="shared" si="37"/>
        <v>0</v>
      </c>
      <c r="AQ38" s="281">
        <f t="shared" si="37"/>
        <v>0</v>
      </c>
      <c r="AR38" s="281">
        <f t="shared" si="37"/>
        <v>0</v>
      </c>
      <c r="AS38" s="282">
        <f t="shared" si="37"/>
        <v>0</v>
      </c>
      <c r="AT38" s="283">
        <f t="shared" si="37"/>
        <v>0</v>
      </c>
      <c r="AU38" s="281">
        <f t="shared" si="37"/>
        <v>0</v>
      </c>
      <c r="AV38" s="281">
        <f t="shared" si="37"/>
        <v>0</v>
      </c>
      <c r="AW38" s="281">
        <f t="shared" si="37"/>
        <v>0</v>
      </c>
      <c r="AX38" s="282">
        <f t="shared" si="37"/>
        <v>0</v>
      </c>
      <c r="AY38" s="283">
        <f>(SUM(AY39:AY44))</f>
        <v>0</v>
      </c>
      <c r="AZ38" s="282">
        <f>(SUM(AZ39:AZ44))</f>
        <v>0</v>
      </c>
      <c r="BA38" s="283">
        <f>(SUM(BA39:BA44))</f>
        <v>0</v>
      </c>
      <c r="BB38" s="287">
        <f t="shared" si="37"/>
        <v>0</v>
      </c>
    </row>
    <row r="39" spans="1:54" x14ac:dyDescent="0.2">
      <c r="A39" s="770" t="s">
        <v>6</v>
      </c>
      <c r="B39" s="771"/>
      <c r="C39" s="772"/>
      <c r="D39" s="772"/>
      <c r="E39" s="772"/>
      <c r="F39" s="113">
        <f>'PLANTA ACTUAL'!AA22</f>
        <v>0</v>
      </c>
      <c r="G39" s="322">
        <f>'PLANTA ACTUAL'!AB22</f>
        <v>0</v>
      </c>
      <c r="H39" s="366">
        <f>'PLANTA ACTUAL'!AC22</f>
        <v>0</v>
      </c>
      <c r="I39" s="315"/>
      <c r="J39" s="116"/>
      <c r="K39" s="116"/>
      <c r="L39" s="370"/>
      <c r="M39" s="373">
        <f>G39</f>
        <v>0</v>
      </c>
      <c r="N39" s="322">
        <f>H39</f>
        <v>0</v>
      </c>
      <c r="O39" s="322">
        <f>I39</f>
        <v>0</v>
      </c>
      <c r="P39" s="366">
        <f>SUM(P40:P40)</f>
        <v>0</v>
      </c>
      <c r="Q39" s="373">
        <f t="shared" ref="Q39:AF43" si="38">SUM(Q40:Q40)</f>
        <v>0</v>
      </c>
      <c r="R39" s="322">
        <f t="shared" si="38"/>
        <v>0</v>
      </c>
      <c r="S39" s="322">
        <f t="shared" si="38"/>
        <v>0</v>
      </c>
      <c r="T39" s="322">
        <f t="shared" si="38"/>
        <v>0</v>
      </c>
      <c r="U39" s="322">
        <f t="shared" si="38"/>
        <v>0</v>
      </c>
      <c r="V39" s="322">
        <f t="shared" si="38"/>
        <v>0</v>
      </c>
      <c r="W39" s="322">
        <f t="shared" si="38"/>
        <v>0</v>
      </c>
      <c r="X39" s="322">
        <f t="shared" si="38"/>
        <v>0</v>
      </c>
      <c r="Y39" s="322">
        <f t="shared" si="38"/>
        <v>0</v>
      </c>
      <c r="Z39" s="322">
        <f t="shared" si="38"/>
        <v>0</v>
      </c>
      <c r="AA39" s="322">
        <f t="shared" si="38"/>
        <v>0</v>
      </c>
      <c r="AB39" s="322">
        <f t="shared" si="38"/>
        <v>0</v>
      </c>
      <c r="AC39" s="322">
        <f t="shared" si="38"/>
        <v>0</v>
      </c>
      <c r="AD39" s="322">
        <f t="shared" si="38"/>
        <v>0</v>
      </c>
      <c r="AE39" s="322">
        <f t="shared" si="38"/>
        <v>0</v>
      </c>
      <c r="AF39" s="322">
        <f t="shared" si="38"/>
        <v>0</v>
      </c>
      <c r="AG39" s="322">
        <f t="shared" ref="AG39:AK39" si="39">SUM(AG40:AG40)</f>
        <v>0</v>
      </c>
      <c r="AH39" s="322">
        <f t="shared" si="39"/>
        <v>0</v>
      </c>
      <c r="AI39" s="322">
        <f t="shared" si="39"/>
        <v>0</v>
      </c>
      <c r="AJ39" s="322">
        <f t="shared" si="39"/>
        <v>0</v>
      </c>
      <c r="AK39" s="366">
        <f t="shared" si="39"/>
        <v>0</v>
      </c>
      <c r="AL39" s="373">
        <f t="shared" ref="AL39:BB43" si="40">SUM(AL40:AL40)</f>
        <v>0</v>
      </c>
      <c r="AM39" s="322">
        <f t="shared" si="40"/>
        <v>0</v>
      </c>
      <c r="AN39" s="322">
        <f t="shared" si="40"/>
        <v>0</v>
      </c>
      <c r="AO39" s="366">
        <f t="shared" si="40"/>
        <v>0</v>
      </c>
      <c r="AP39" s="373">
        <f t="shared" si="40"/>
        <v>0</v>
      </c>
      <c r="AQ39" s="322">
        <f t="shared" si="40"/>
        <v>0</v>
      </c>
      <c r="AR39" s="322">
        <f t="shared" si="40"/>
        <v>0</v>
      </c>
      <c r="AS39" s="366">
        <f t="shared" si="40"/>
        <v>0</v>
      </c>
      <c r="AT39" s="373">
        <f t="shared" si="40"/>
        <v>0</v>
      </c>
      <c r="AU39" s="322">
        <f t="shared" si="40"/>
        <v>0</v>
      </c>
      <c r="AV39" s="322">
        <f t="shared" si="40"/>
        <v>0</v>
      </c>
      <c r="AW39" s="322">
        <f t="shared" si="40"/>
        <v>0</v>
      </c>
      <c r="AX39" s="366">
        <f t="shared" si="40"/>
        <v>0</v>
      </c>
      <c r="AY39" s="373">
        <f t="shared" si="40"/>
        <v>0</v>
      </c>
      <c r="AZ39" s="366">
        <f t="shared" si="40"/>
        <v>0</v>
      </c>
      <c r="BA39" s="373">
        <f t="shared" si="40"/>
        <v>0</v>
      </c>
      <c r="BB39" s="483">
        <f t="shared" si="40"/>
        <v>0</v>
      </c>
    </row>
    <row r="40" spans="1:54" x14ac:dyDescent="0.2">
      <c r="A40" s="157"/>
      <c r="B40" s="147"/>
      <c r="C40" s="142"/>
      <c r="D40" s="145"/>
      <c r="E40" s="248"/>
      <c r="F40" s="152"/>
      <c r="G40" s="269"/>
      <c r="H40" s="303"/>
      <c r="I40" s="157"/>
      <c r="J40" s="147"/>
      <c r="K40" s="147"/>
      <c r="L40" s="170"/>
      <c r="M40" s="268"/>
      <c r="N40" s="269"/>
      <c r="O40" s="269"/>
      <c r="P40" s="303"/>
      <c r="Q40" s="268"/>
      <c r="R40" s="269"/>
      <c r="S40" s="269"/>
      <c r="T40" s="269"/>
      <c r="U40" s="447"/>
      <c r="V40" s="269"/>
      <c r="W40" s="447"/>
      <c r="X40" s="269"/>
      <c r="Y40" s="447"/>
      <c r="Z40" s="269"/>
      <c r="AA40" s="447"/>
      <c r="AB40" s="269"/>
      <c r="AC40" s="447"/>
      <c r="AD40" s="269"/>
      <c r="AE40" s="447"/>
      <c r="AF40" s="270"/>
      <c r="AG40" s="269"/>
      <c r="AH40" s="269"/>
      <c r="AI40" s="269"/>
      <c r="AJ40" s="447"/>
      <c r="AK40" s="487"/>
      <c r="AL40" s="268"/>
      <c r="AM40" s="269"/>
      <c r="AN40" s="447"/>
      <c r="AO40" s="487"/>
      <c r="AP40" s="268"/>
      <c r="AQ40" s="269"/>
      <c r="AR40" s="269"/>
      <c r="AS40" s="499"/>
      <c r="AT40" s="268"/>
      <c r="AU40" s="269"/>
      <c r="AV40" s="269"/>
      <c r="AW40" s="269"/>
      <c r="AX40" s="499"/>
      <c r="AY40" s="492"/>
      <c r="AZ40" s="495"/>
      <c r="BA40" s="492"/>
      <c r="BB40" s="271"/>
    </row>
    <row r="41" spans="1:54" x14ac:dyDescent="0.2">
      <c r="A41" s="770" t="s">
        <v>7</v>
      </c>
      <c r="B41" s="771"/>
      <c r="C41" s="771"/>
      <c r="D41" s="771"/>
      <c r="E41" s="771"/>
      <c r="F41" s="113">
        <f>'PLANTA ACTUAL'!AH22</f>
        <v>0</v>
      </c>
      <c r="G41" s="322">
        <f>'PLANTA ACTUAL'!AI22</f>
        <v>0</v>
      </c>
      <c r="H41" s="366">
        <f>'PLANTA ACTUAL'!AJ22</f>
        <v>0</v>
      </c>
      <c r="I41" s="315"/>
      <c r="J41" s="116"/>
      <c r="K41" s="116"/>
      <c r="L41" s="370"/>
      <c r="M41" s="373">
        <f>G41</f>
        <v>0</v>
      </c>
      <c r="N41" s="322">
        <f>H41</f>
        <v>0</v>
      </c>
      <c r="O41" s="322">
        <f>I41</f>
        <v>0</v>
      </c>
      <c r="P41" s="366">
        <f>SUM(P42:P42)</f>
        <v>0</v>
      </c>
      <c r="Q41" s="373">
        <f t="shared" si="38"/>
        <v>0</v>
      </c>
      <c r="R41" s="322">
        <f t="shared" ref="R41:AD41" si="41">SUM(R42:R42)</f>
        <v>0</v>
      </c>
      <c r="S41" s="322">
        <f t="shared" si="41"/>
        <v>0</v>
      </c>
      <c r="T41" s="322">
        <f t="shared" si="41"/>
        <v>0</v>
      </c>
      <c r="U41" s="322">
        <f t="shared" si="38"/>
        <v>0</v>
      </c>
      <c r="V41" s="322">
        <f t="shared" si="41"/>
        <v>0</v>
      </c>
      <c r="W41" s="322">
        <f t="shared" si="38"/>
        <v>0</v>
      </c>
      <c r="X41" s="322">
        <f t="shared" si="41"/>
        <v>0</v>
      </c>
      <c r="Y41" s="322">
        <f t="shared" si="38"/>
        <v>0</v>
      </c>
      <c r="Z41" s="322">
        <f t="shared" si="38"/>
        <v>0</v>
      </c>
      <c r="AA41" s="322">
        <f t="shared" si="38"/>
        <v>0</v>
      </c>
      <c r="AB41" s="322">
        <f t="shared" si="41"/>
        <v>0</v>
      </c>
      <c r="AC41" s="322">
        <f t="shared" si="38"/>
        <v>0</v>
      </c>
      <c r="AD41" s="322">
        <f t="shared" si="41"/>
        <v>0</v>
      </c>
      <c r="AE41" s="322">
        <f t="shared" ref="R41:AG43" si="42">SUM(AE42:AE42)</f>
        <v>0</v>
      </c>
      <c r="AF41" s="322">
        <f t="shared" si="42"/>
        <v>0</v>
      </c>
      <c r="AG41" s="322">
        <f t="shared" si="42"/>
        <v>0</v>
      </c>
      <c r="AH41" s="322">
        <f t="shared" ref="AH41:AK41" si="43">SUM(AH42:AH42)</f>
        <v>0</v>
      </c>
      <c r="AI41" s="322">
        <f t="shared" si="43"/>
        <v>0</v>
      </c>
      <c r="AJ41" s="322">
        <f t="shared" si="43"/>
        <v>0</v>
      </c>
      <c r="AK41" s="366">
        <f t="shared" si="43"/>
        <v>0</v>
      </c>
      <c r="AL41" s="373">
        <f t="shared" ref="AL41:BB41" si="44">SUM(AL42:AL42)</f>
        <v>0</v>
      </c>
      <c r="AM41" s="322">
        <f t="shared" si="40"/>
        <v>0</v>
      </c>
      <c r="AN41" s="322">
        <f t="shared" si="40"/>
        <v>0</v>
      </c>
      <c r="AO41" s="366">
        <f t="shared" si="40"/>
        <v>0</v>
      </c>
      <c r="AP41" s="373">
        <f t="shared" si="44"/>
        <v>0</v>
      </c>
      <c r="AQ41" s="322">
        <f t="shared" si="44"/>
        <v>0</v>
      </c>
      <c r="AR41" s="322">
        <f t="shared" si="44"/>
        <v>0</v>
      </c>
      <c r="AS41" s="366">
        <f t="shared" si="40"/>
        <v>0</v>
      </c>
      <c r="AT41" s="373">
        <f t="shared" si="44"/>
        <v>0</v>
      </c>
      <c r="AU41" s="322">
        <f t="shared" si="44"/>
        <v>0</v>
      </c>
      <c r="AV41" s="322">
        <f t="shared" si="44"/>
        <v>0</v>
      </c>
      <c r="AW41" s="322">
        <f t="shared" si="44"/>
        <v>0</v>
      </c>
      <c r="AX41" s="366">
        <f t="shared" si="40"/>
        <v>0</v>
      </c>
      <c r="AY41" s="373">
        <f t="shared" si="40"/>
        <v>0</v>
      </c>
      <c r="AZ41" s="366">
        <f t="shared" si="40"/>
        <v>0</v>
      </c>
      <c r="BA41" s="373">
        <f t="shared" si="40"/>
        <v>0</v>
      </c>
      <c r="BB41" s="483">
        <f t="shared" si="44"/>
        <v>0</v>
      </c>
    </row>
    <row r="42" spans="1:54" x14ac:dyDescent="0.2">
      <c r="A42" s="157"/>
      <c r="B42" s="147"/>
      <c r="C42" s="142"/>
      <c r="D42" s="145"/>
      <c r="E42" s="248"/>
      <c r="F42" s="152"/>
      <c r="G42" s="269"/>
      <c r="H42" s="303"/>
      <c r="I42" s="157"/>
      <c r="J42" s="147"/>
      <c r="K42" s="147"/>
      <c r="L42" s="170"/>
      <c r="M42" s="268"/>
      <c r="N42" s="269"/>
      <c r="O42" s="269"/>
      <c r="P42" s="303"/>
      <c r="Q42" s="268"/>
      <c r="R42" s="269"/>
      <c r="S42" s="269"/>
      <c r="T42" s="269"/>
      <c r="U42" s="447"/>
      <c r="V42" s="269"/>
      <c r="W42" s="447"/>
      <c r="X42" s="269"/>
      <c r="Y42" s="447"/>
      <c r="Z42" s="269"/>
      <c r="AA42" s="447"/>
      <c r="AB42" s="269"/>
      <c r="AC42" s="447"/>
      <c r="AD42" s="269"/>
      <c r="AE42" s="447"/>
      <c r="AF42" s="270"/>
      <c r="AG42" s="269"/>
      <c r="AH42" s="269"/>
      <c r="AI42" s="269"/>
      <c r="AJ42" s="447"/>
      <c r="AK42" s="487"/>
      <c r="AL42" s="268"/>
      <c r="AM42" s="269"/>
      <c r="AN42" s="447"/>
      <c r="AO42" s="487"/>
      <c r="AP42" s="268"/>
      <c r="AQ42" s="269"/>
      <c r="AR42" s="269"/>
      <c r="AS42" s="499"/>
      <c r="AT42" s="268"/>
      <c r="AU42" s="269"/>
      <c r="AV42" s="269"/>
      <c r="AW42" s="269"/>
      <c r="AX42" s="499"/>
      <c r="AY42" s="492"/>
      <c r="AZ42" s="495"/>
      <c r="BA42" s="492"/>
      <c r="BB42" s="271"/>
    </row>
    <row r="43" spans="1:54" s="111" customFormat="1" x14ac:dyDescent="0.2">
      <c r="A43" s="770" t="s">
        <v>8</v>
      </c>
      <c r="B43" s="771"/>
      <c r="C43" s="771"/>
      <c r="D43" s="771"/>
      <c r="E43" s="771"/>
      <c r="F43" s="113">
        <f>'PLANTA ACTUAL'!AO22</f>
        <v>0</v>
      </c>
      <c r="G43" s="322">
        <f>'PLANTA ACTUAL'!AP22</f>
        <v>0</v>
      </c>
      <c r="H43" s="366">
        <f>'PLANTA ACTUAL'!AQ22</f>
        <v>0</v>
      </c>
      <c r="I43" s="315"/>
      <c r="J43" s="116"/>
      <c r="K43" s="116"/>
      <c r="L43" s="370"/>
      <c r="M43" s="373">
        <f>G43</f>
        <v>0</v>
      </c>
      <c r="N43" s="322">
        <f>H43</f>
        <v>0</v>
      </c>
      <c r="O43" s="322">
        <f>I43</f>
        <v>0</v>
      </c>
      <c r="P43" s="366">
        <f>SUM(P44:P44)</f>
        <v>0</v>
      </c>
      <c r="Q43" s="373">
        <f t="shared" si="38"/>
        <v>0</v>
      </c>
      <c r="R43" s="322">
        <f t="shared" si="42"/>
        <v>0</v>
      </c>
      <c r="S43" s="322">
        <f t="shared" si="42"/>
        <v>0</v>
      </c>
      <c r="T43" s="322">
        <f t="shared" si="42"/>
        <v>0</v>
      </c>
      <c r="U43" s="322">
        <f t="shared" si="38"/>
        <v>0</v>
      </c>
      <c r="V43" s="322">
        <f t="shared" si="42"/>
        <v>0</v>
      </c>
      <c r="W43" s="322">
        <f t="shared" si="38"/>
        <v>0</v>
      </c>
      <c r="X43" s="322">
        <f t="shared" si="42"/>
        <v>0</v>
      </c>
      <c r="Y43" s="322">
        <f t="shared" si="38"/>
        <v>0</v>
      </c>
      <c r="Z43" s="322">
        <f t="shared" si="38"/>
        <v>0</v>
      </c>
      <c r="AA43" s="322">
        <f t="shared" si="38"/>
        <v>0</v>
      </c>
      <c r="AB43" s="322">
        <f t="shared" si="42"/>
        <v>0</v>
      </c>
      <c r="AC43" s="322">
        <f t="shared" si="38"/>
        <v>0</v>
      </c>
      <c r="AD43" s="322">
        <f t="shared" si="42"/>
        <v>0</v>
      </c>
      <c r="AE43" s="322">
        <f t="shared" si="42"/>
        <v>0</v>
      </c>
      <c r="AF43" s="322">
        <f t="shared" si="42"/>
        <v>0</v>
      </c>
      <c r="AG43" s="322">
        <f t="shared" si="42"/>
        <v>0</v>
      </c>
      <c r="AH43" s="322">
        <f t="shared" ref="AH43:AK43" si="45">SUM(AH44:AH44)</f>
        <v>0</v>
      </c>
      <c r="AI43" s="322">
        <f t="shared" si="45"/>
        <v>0</v>
      </c>
      <c r="AJ43" s="322">
        <f t="shared" si="45"/>
        <v>0</v>
      </c>
      <c r="AK43" s="366">
        <f t="shared" si="45"/>
        <v>0</v>
      </c>
      <c r="AL43" s="373">
        <f t="shared" ref="AL43:BB43" si="46">SUM(AL44:AL44)</f>
        <v>0</v>
      </c>
      <c r="AM43" s="322">
        <f t="shared" si="40"/>
        <v>0</v>
      </c>
      <c r="AN43" s="322">
        <f t="shared" si="40"/>
        <v>0</v>
      </c>
      <c r="AO43" s="366">
        <f t="shared" si="40"/>
        <v>0</v>
      </c>
      <c r="AP43" s="373">
        <f t="shared" si="46"/>
        <v>0</v>
      </c>
      <c r="AQ43" s="322">
        <f t="shared" si="46"/>
        <v>0</v>
      </c>
      <c r="AR43" s="322">
        <f t="shared" si="46"/>
        <v>0</v>
      </c>
      <c r="AS43" s="366">
        <f t="shared" si="40"/>
        <v>0</v>
      </c>
      <c r="AT43" s="373">
        <f t="shared" si="46"/>
        <v>0</v>
      </c>
      <c r="AU43" s="322">
        <f t="shared" si="46"/>
        <v>0</v>
      </c>
      <c r="AV43" s="322">
        <f t="shared" si="46"/>
        <v>0</v>
      </c>
      <c r="AW43" s="322">
        <f t="shared" si="46"/>
        <v>0</v>
      </c>
      <c r="AX43" s="366">
        <f t="shared" si="40"/>
        <v>0</v>
      </c>
      <c r="AY43" s="373">
        <f t="shared" si="40"/>
        <v>0</v>
      </c>
      <c r="AZ43" s="366">
        <f t="shared" si="40"/>
        <v>0</v>
      </c>
      <c r="BA43" s="373">
        <f t="shared" si="40"/>
        <v>0</v>
      </c>
      <c r="BB43" s="483">
        <f t="shared" si="46"/>
        <v>0</v>
      </c>
    </row>
    <row r="44" spans="1:54" ht="13.5" thickBot="1" x14ac:dyDescent="0.25">
      <c r="A44" s="258"/>
      <c r="B44" s="265"/>
      <c r="C44" s="265"/>
      <c r="D44" s="319"/>
      <c r="E44" s="318"/>
      <c r="F44" s="266"/>
      <c r="G44" s="274"/>
      <c r="H44" s="306"/>
      <c r="I44" s="258"/>
      <c r="J44" s="265"/>
      <c r="K44" s="265"/>
      <c r="L44" s="316"/>
      <c r="M44" s="374"/>
      <c r="N44" s="350"/>
      <c r="O44" s="350"/>
      <c r="P44" s="383"/>
      <c r="Q44" s="374"/>
      <c r="R44" s="350"/>
      <c r="S44" s="350"/>
      <c r="T44" s="350"/>
      <c r="U44" s="481"/>
      <c r="V44" s="350"/>
      <c r="W44" s="481"/>
      <c r="X44" s="350"/>
      <c r="Y44" s="481"/>
      <c r="Z44" s="350"/>
      <c r="AA44" s="481"/>
      <c r="AB44" s="350"/>
      <c r="AC44" s="481"/>
      <c r="AD44" s="350"/>
      <c r="AE44" s="481"/>
      <c r="AF44" s="350" t="s">
        <v>32</v>
      </c>
      <c r="AG44" s="350"/>
      <c r="AH44" s="350"/>
      <c r="AI44" s="350"/>
      <c r="AJ44" s="481"/>
      <c r="AK44" s="488"/>
      <c r="AL44" s="374"/>
      <c r="AM44" s="350"/>
      <c r="AN44" s="481"/>
      <c r="AO44" s="488"/>
      <c r="AP44" s="374"/>
      <c r="AQ44" s="350"/>
      <c r="AR44" s="350"/>
      <c r="AS44" s="500"/>
      <c r="AT44" s="374"/>
      <c r="AU44" s="350"/>
      <c r="AV44" s="350"/>
      <c r="AW44" s="350"/>
      <c r="AX44" s="500"/>
      <c r="AY44" s="494"/>
      <c r="AZ44" s="496"/>
      <c r="BA44" s="494"/>
      <c r="BB44" s="375"/>
    </row>
    <row r="45" spans="1:54" ht="13.5" thickBot="1" x14ac:dyDescent="0.25">
      <c r="A45" s="572"/>
      <c r="B45" s="573"/>
      <c r="C45" s="573"/>
      <c r="D45" s="573"/>
      <c r="E45" s="573"/>
      <c r="F45" s="573"/>
      <c r="G45" s="573"/>
      <c r="H45" s="574"/>
      <c r="I45" s="599"/>
      <c r="J45" s="600"/>
      <c r="K45" s="600"/>
      <c r="L45" s="601"/>
      <c r="M45" s="538"/>
      <c r="N45" s="744"/>
      <c r="O45" s="744"/>
      <c r="P45" s="744"/>
      <c r="Q45" s="752"/>
      <c r="R45" s="753"/>
      <c r="S45" s="753"/>
      <c r="T45" s="753"/>
      <c r="U45" s="753"/>
      <c r="V45" s="753"/>
      <c r="W45" s="753"/>
      <c r="X45" s="753"/>
      <c r="Y45" s="753"/>
      <c r="Z45" s="753"/>
      <c r="AA45" s="753"/>
      <c r="AB45" s="753"/>
      <c r="AC45" s="753"/>
      <c r="AD45" s="753"/>
      <c r="AE45" s="753"/>
      <c r="AF45" s="753"/>
      <c r="AG45" s="753"/>
      <c r="AH45" s="753"/>
      <c r="AI45" s="753"/>
      <c r="AJ45" s="753"/>
      <c r="AK45" s="754"/>
      <c r="AL45" s="752"/>
      <c r="AM45" s="753"/>
      <c r="AN45" s="753"/>
      <c r="AO45" s="754"/>
      <c r="AP45" s="714"/>
      <c r="AQ45" s="719"/>
      <c r="AR45" s="719"/>
      <c r="AS45" s="716"/>
      <c r="AT45" s="714"/>
      <c r="AU45" s="719"/>
      <c r="AV45" s="719"/>
      <c r="AW45" s="719"/>
      <c r="AX45" s="716"/>
      <c r="AY45" s="714"/>
      <c r="AZ45" s="716"/>
      <c r="BA45" s="714"/>
      <c r="BB45" s="715"/>
    </row>
    <row r="46" spans="1:54" ht="13.5" thickBot="1" x14ac:dyDescent="0.25">
      <c r="A46" s="227">
        <f>(SUM(A48:A52))</f>
        <v>1</v>
      </c>
      <c r="B46" s="228">
        <f>(SUM(B48:B52))</f>
        <v>1</v>
      </c>
      <c r="C46" s="581" t="s">
        <v>31</v>
      </c>
      <c r="D46" s="582"/>
      <c r="E46" s="583"/>
      <c r="F46" s="153">
        <f>SUM(F47,F49,F51)</f>
        <v>1</v>
      </c>
      <c r="G46" s="281">
        <f>SUM(G47,G49,G51)</f>
        <v>2203308</v>
      </c>
      <c r="H46" s="282">
        <f>(SUM(H47,H52))</f>
        <v>2203308</v>
      </c>
      <c r="I46" s="156">
        <f>(SUM(I47:I52))</f>
        <v>0</v>
      </c>
      <c r="J46" s="37">
        <f>(SUM(J47:J52))</f>
        <v>0</v>
      </c>
      <c r="K46" s="37">
        <f>(SUM(K47:K52))</f>
        <v>0</v>
      </c>
      <c r="L46" s="127">
        <f>(SUM(L47:L52))</f>
        <v>0</v>
      </c>
      <c r="M46" s="283">
        <f t="shared" ref="M46:M51" si="47">(G46)</f>
        <v>2203308</v>
      </c>
      <c r="N46" s="281">
        <f t="shared" si="13"/>
        <v>2203308</v>
      </c>
      <c r="O46" s="281">
        <f>(SUM(O47:O52))</f>
        <v>0</v>
      </c>
      <c r="P46" s="282">
        <f>SUM(P47,P49,P51)</f>
        <v>26439696</v>
      </c>
      <c r="Q46" s="283">
        <f>(SUM(Q47:Q52))</f>
        <v>0</v>
      </c>
      <c r="R46" s="281">
        <f t="shared" ref="R46:AE46" si="48">SUM(R47,R49,R51)</f>
        <v>200000</v>
      </c>
      <c r="S46" s="281">
        <f t="shared" si="48"/>
        <v>98931</v>
      </c>
      <c r="T46" s="281">
        <f t="shared" si="48"/>
        <v>1101654</v>
      </c>
      <c r="U46" s="281">
        <f t="shared" si="48"/>
        <v>91804.5</v>
      </c>
      <c r="V46" s="281">
        <f t="shared" si="48"/>
        <v>1297021.75</v>
      </c>
      <c r="W46" s="281">
        <f t="shared" si="48"/>
        <v>108085.14583333333</v>
      </c>
      <c r="X46" s="281">
        <f t="shared" si="48"/>
        <v>1351064.3229166667</v>
      </c>
      <c r="Y46" s="281">
        <f t="shared" si="48"/>
        <v>112588.69357638889</v>
      </c>
      <c r="Z46" s="281">
        <f t="shared" si="48"/>
        <v>2071631.9618055555</v>
      </c>
      <c r="AA46" s="281">
        <f t="shared" si="48"/>
        <v>172635.99681712964</v>
      </c>
      <c r="AB46" s="281">
        <f t="shared" si="48"/>
        <v>2814717.339409722</v>
      </c>
      <c r="AC46" s="281">
        <f t="shared" si="48"/>
        <v>234559.77828414351</v>
      </c>
      <c r="AD46" s="281">
        <f t="shared" si="48"/>
        <v>146887.20000000001</v>
      </c>
      <c r="AE46" s="281">
        <f t="shared" si="48"/>
        <v>12240.6</v>
      </c>
      <c r="AF46" s="281">
        <f>(SUM(AF47:AF52))</f>
        <v>0</v>
      </c>
      <c r="AG46" s="281">
        <f>(SUM(AG47:AG52))</f>
        <v>0</v>
      </c>
      <c r="AH46" s="281">
        <f>(SUM(AH47:AH52))</f>
        <v>0</v>
      </c>
      <c r="AI46" s="281">
        <f>(SUM(AI47:AI52))</f>
        <v>0</v>
      </c>
      <c r="AJ46" s="281">
        <f t="shared" ref="AJ46:AK46" si="49">SUM(AJ47,AJ49,AJ51)</f>
        <v>1030845.7145109953</v>
      </c>
      <c r="AK46" s="282">
        <f t="shared" si="49"/>
        <v>12370148.574131943</v>
      </c>
      <c r="AL46" s="283">
        <f t="shared" ref="AL46:BB46" si="50">SUM(AL47,AL49,AL51)</f>
        <v>3049277.1176938661</v>
      </c>
      <c r="AM46" s="281">
        <f t="shared" si="50"/>
        <v>365913.25412326393</v>
      </c>
      <c r="AN46" s="281">
        <f t="shared" si="50"/>
        <v>284599.19765142753</v>
      </c>
      <c r="AO46" s="282">
        <f t="shared" si="50"/>
        <v>3415190.3718171301</v>
      </c>
      <c r="AP46" s="283">
        <f t="shared" si="50"/>
        <v>264396.95999999996</v>
      </c>
      <c r="AQ46" s="281">
        <f t="shared" si="50"/>
        <v>187281.18000000002</v>
      </c>
      <c r="AR46" s="281">
        <f t="shared" si="50"/>
        <v>11501.267759999999</v>
      </c>
      <c r="AS46" s="282">
        <f t="shared" si="50"/>
        <v>463179.40776000003</v>
      </c>
      <c r="AT46" s="283">
        <f t="shared" si="50"/>
        <v>88132.32</v>
      </c>
      <c r="AU46" s="281">
        <f t="shared" si="50"/>
        <v>66099.239999999991</v>
      </c>
      <c r="AV46" s="281">
        <f t="shared" si="50"/>
        <v>44066.16</v>
      </c>
      <c r="AW46" s="281">
        <f t="shared" si="50"/>
        <v>22033.08</v>
      </c>
      <c r="AX46" s="282">
        <f t="shared" si="50"/>
        <v>220330.8</v>
      </c>
      <c r="AY46" s="283">
        <f>(SUM(AY47:AY52))</f>
        <v>1367020.41552</v>
      </c>
      <c r="AZ46" s="282">
        <f>(SUM(AZ47:AZ52))</f>
        <v>16404244.98624</v>
      </c>
      <c r="BA46" s="283">
        <f>(SUM(BA47:BA52))</f>
        <v>8404526.2398448456</v>
      </c>
      <c r="BB46" s="287">
        <f t="shared" si="50"/>
        <v>50427157.43906907</v>
      </c>
    </row>
    <row r="47" spans="1:54" x14ac:dyDescent="0.2">
      <c r="A47" s="770" t="s">
        <v>6</v>
      </c>
      <c r="B47" s="771"/>
      <c r="C47" s="772"/>
      <c r="D47" s="772"/>
      <c r="E47" s="772"/>
      <c r="F47" s="113">
        <f>'PLANTA ACTUAL'!AA25</f>
        <v>1</v>
      </c>
      <c r="G47" s="322">
        <f>'PLANTA ACTUAL'!AB25</f>
        <v>2203308</v>
      </c>
      <c r="H47" s="366">
        <f>'PLANTA ACTUAL'!AC25</f>
        <v>2203308</v>
      </c>
      <c r="I47" s="315"/>
      <c r="J47" s="116"/>
      <c r="K47" s="116"/>
      <c r="L47" s="370"/>
      <c r="M47" s="373">
        <f>G47</f>
        <v>2203308</v>
      </c>
      <c r="N47" s="322">
        <f>H47</f>
        <v>2203308</v>
      </c>
      <c r="O47" s="322">
        <f>I47</f>
        <v>0</v>
      </c>
      <c r="P47" s="366">
        <f>SUM(P48:P48)</f>
        <v>26439696</v>
      </c>
      <c r="Q47" s="373">
        <f t="shared" ref="Q47:AG51" si="51">SUM(Q48:Q48)</f>
        <v>0</v>
      </c>
      <c r="R47" s="322">
        <f t="shared" si="51"/>
        <v>200000</v>
      </c>
      <c r="S47" s="322">
        <f t="shared" si="51"/>
        <v>98931</v>
      </c>
      <c r="T47" s="322">
        <f t="shared" si="51"/>
        <v>1101654</v>
      </c>
      <c r="U47" s="322">
        <f t="shared" si="51"/>
        <v>91804.5</v>
      </c>
      <c r="V47" s="322">
        <f t="shared" si="51"/>
        <v>1297021.75</v>
      </c>
      <c r="W47" s="322">
        <f t="shared" si="51"/>
        <v>108085.14583333333</v>
      </c>
      <c r="X47" s="322">
        <f t="shared" si="51"/>
        <v>1351064.3229166667</v>
      </c>
      <c r="Y47" s="322">
        <f t="shared" si="51"/>
        <v>112588.69357638889</v>
      </c>
      <c r="Z47" s="322">
        <f t="shared" si="51"/>
        <v>2071631.9618055555</v>
      </c>
      <c r="AA47" s="322">
        <f t="shared" si="51"/>
        <v>172635.99681712964</v>
      </c>
      <c r="AB47" s="322">
        <f t="shared" si="51"/>
        <v>2814717.339409722</v>
      </c>
      <c r="AC47" s="322">
        <f t="shared" si="51"/>
        <v>234559.77828414351</v>
      </c>
      <c r="AD47" s="322">
        <f t="shared" si="51"/>
        <v>146887.20000000001</v>
      </c>
      <c r="AE47" s="322">
        <f t="shared" si="51"/>
        <v>12240.6</v>
      </c>
      <c r="AF47" s="322">
        <f t="shared" si="51"/>
        <v>0</v>
      </c>
      <c r="AG47" s="322">
        <f t="shared" si="51"/>
        <v>0</v>
      </c>
      <c r="AH47" s="322">
        <f t="shared" ref="AH47:AK47" si="52">SUM(AH48:AH48)</f>
        <v>0</v>
      </c>
      <c r="AI47" s="322">
        <f t="shared" si="52"/>
        <v>0</v>
      </c>
      <c r="AJ47" s="322">
        <f t="shared" si="52"/>
        <v>1030845.7145109953</v>
      </c>
      <c r="AK47" s="366">
        <f t="shared" si="52"/>
        <v>12370148.574131943</v>
      </c>
      <c r="AL47" s="373">
        <f t="shared" ref="AL47:BB51" si="53">SUM(AL48:AL48)</f>
        <v>3049277.1176938661</v>
      </c>
      <c r="AM47" s="322">
        <f t="shared" si="53"/>
        <v>365913.25412326393</v>
      </c>
      <c r="AN47" s="322">
        <f t="shared" si="53"/>
        <v>284599.19765142753</v>
      </c>
      <c r="AO47" s="366">
        <f t="shared" si="53"/>
        <v>3415190.3718171301</v>
      </c>
      <c r="AP47" s="373">
        <f t="shared" si="53"/>
        <v>264396.95999999996</v>
      </c>
      <c r="AQ47" s="322">
        <f t="shared" si="53"/>
        <v>187281.18000000002</v>
      </c>
      <c r="AR47" s="322">
        <f t="shared" si="53"/>
        <v>11501.267759999999</v>
      </c>
      <c r="AS47" s="366">
        <f t="shared" si="53"/>
        <v>463179.40776000003</v>
      </c>
      <c r="AT47" s="373">
        <f t="shared" si="53"/>
        <v>88132.32</v>
      </c>
      <c r="AU47" s="322">
        <f t="shared" si="53"/>
        <v>66099.239999999991</v>
      </c>
      <c r="AV47" s="322">
        <f t="shared" si="53"/>
        <v>44066.16</v>
      </c>
      <c r="AW47" s="322">
        <f t="shared" si="53"/>
        <v>22033.08</v>
      </c>
      <c r="AX47" s="366">
        <f t="shared" si="53"/>
        <v>220330.8</v>
      </c>
      <c r="AY47" s="373">
        <f t="shared" si="53"/>
        <v>683510.20776000002</v>
      </c>
      <c r="AZ47" s="366">
        <f t="shared" si="53"/>
        <v>8202122.4931199998</v>
      </c>
      <c r="BA47" s="373">
        <f t="shared" si="53"/>
        <v>4202263.1199224228</v>
      </c>
      <c r="BB47" s="483">
        <f t="shared" si="53"/>
        <v>50427157.43906907</v>
      </c>
    </row>
    <row r="48" spans="1:54" x14ac:dyDescent="0.2">
      <c r="A48" s="337">
        <v>1</v>
      </c>
      <c r="B48" s="263">
        <v>1</v>
      </c>
      <c r="C48" s="364" t="str">
        <f>'PLANTA ACTUAL'!X26</f>
        <v>Secretario</v>
      </c>
      <c r="D48" s="365" t="str">
        <f>'PLANTA ACTUAL'!Y26</f>
        <v>440</v>
      </c>
      <c r="E48" s="356">
        <f>'PLANTA ACTUAL'!Z26</f>
        <v>8</v>
      </c>
      <c r="F48" s="262">
        <f>'PLANTA ACTUAL'!AA26</f>
        <v>1</v>
      </c>
      <c r="G48" s="267">
        <f>VLOOKUP(E48,'ESCALA SALARIAL'!$A$8:$F36,6)</f>
        <v>2203308</v>
      </c>
      <c r="H48" s="277">
        <f t="shared" si="11"/>
        <v>2203308</v>
      </c>
      <c r="I48" s="157"/>
      <c r="J48" s="147"/>
      <c r="K48" s="147"/>
      <c r="L48" s="170"/>
      <c r="M48" s="278">
        <f t="shared" si="47"/>
        <v>2203308</v>
      </c>
      <c r="N48" s="267">
        <f t="shared" si="13"/>
        <v>2203308</v>
      </c>
      <c r="O48" s="267"/>
      <c r="P48" s="277">
        <f t="shared" ref="P48" si="54">((M48*F48)+O48)*12</f>
        <v>26439696</v>
      </c>
      <c r="Q48" s="268"/>
      <c r="R48" s="267">
        <v>200000</v>
      </c>
      <c r="S48" s="267">
        <v>98931</v>
      </c>
      <c r="T48" s="267">
        <f>G48*0.5</f>
        <v>1101654</v>
      </c>
      <c r="U48" s="447">
        <f>T48/12</f>
        <v>91804.5</v>
      </c>
      <c r="V48" s="267">
        <f>(G48+R48+S48+U48)/2</f>
        <v>1297021.75</v>
      </c>
      <c r="W48" s="447">
        <f>V48/12</f>
        <v>108085.14583333333</v>
      </c>
      <c r="X48" s="267">
        <f>(G48+R48+S48+U48+W48)/2</f>
        <v>1351064.3229166667</v>
      </c>
      <c r="Y48" s="447">
        <f>X48/12</f>
        <v>112588.69357638889</v>
      </c>
      <c r="Z48" s="267">
        <f>((G48+R48+S48+U48+W48)/30)*23</f>
        <v>2071631.9618055555</v>
      </c>
      <c r="AA48" s="447">
        <f>Z48/12</f>
        <v>172635.99681712964</v>
      </c>
      <c r="AB48" s="267">
        <f>(G48+R48+S48)+(U48+W48+Y48)</f>
        <v>2814717.339409722</v>
      </c>
      <c r="AC48" s="447">
        <f>AB48/12</f>
        <v>234559.77828414351</v>
      </c>
      <c r="AD48" s="267">
        <f>(G48/30)*2</f>
        <v>146887.20000000001</v>
      </c>
      <c r="AE48" s="447">
        <f>AD48/12</f>
        <v>12240.6</v>
      </c>
      <c r="AF48" s="269"/>
      <c r="AG48" s="272"/>
      <c r="AH48" s="269"/>
      <c r="AI48" s="269">
        <v>0</v>
      </c>
      <c r="AJ48" s="481">
        <f>(R48+S48)+(U48+W48+Y48+AA48+AC48+AE48)</f>
        <v>1030845.7145109953</v>
      </c>
      <c r="AK48" s="486">
        <f>(R48*12)+(S48*12)+(T48+V48+X48+Z48+AB48+AD48)</f>
        <v>12370148.574131943</v>
      </c>
      <c r="AL48" s="278">
        <f>(G48+R48+S48+U48+W48+Y48+AC48)</f>
        <v>3049277.1176938661</v>
      </c>
      <c r="AM48" s="267">
        <f>AL48*0.12</f>
        <v>365913.25412326393</v>
      </c>
      <c r="AN48" s="447">
        <f>AO48/12</f>
        <v>284599.19765142753</v>
      </c>
      <c r="AO48" s="490">
        <f>AL48+AM48</f>
        <v>3415190.3718171301</v>
      </c>
      <c r="AP48" s="278">
        <f>G48*0.12</f>
        <v>264396.95999999996</v>
      </c>
      <c r="AQ48" s="278">
        <f>G48*0.085</f>
        <v>187281.18000000002</v>
      </c>
      <c r="AR48" s="278">
        <f>G48*0.00522</f>
        <v>11501.267759999999</v>
      </c>
      <c r="AS48" s="499">
        <f>AP48+AQ48+AR48</f>
        <v>463179.40776000003</v>
      </c>
      <c r="AT48" s="278">
        <f>G48*0.04</f>
        <v>88132.32</v>
      </c>
      <c r="AU48" s="267">
        <f>G48*0.03</f>
        <v>66099.239999999991</v>
      </c>
      <c r="AV48" s="267">
        <f>G48*0.02</f>
        <v>44066.16</v>
      </c>
      <c r="AW48" s="267">
        <f>G48*0.01</f>
        <v>22033.08</v>
      </c>
      <c r="AX48" s="499">
        <f>AT48+AU48+AV48+AW48</f>
        <v>220330.8</v>
      </c>
      <c r="AY48" s="492">
        <f>AS48+AX48</f>
        <v>683510.20776000002</v>
      </c>
      <c r="AZ48" s="497">
        <f>AY48*12</f>
        <v>8202122.4931199998</v>
      </c>
      <c r="BA48" s="492">
        <f>(G48)+(AJ48)+(AN48)+(AY48)</f>
        <v>4202263.1199224228</v>
      </c>
      <c r="BB48" s="399">
        <f>(G48*12)+(AK48)+(AO48)+(AZ48)</f>
        <v>50427157.43906907</v>
      </c>
    </row>
    <row r="49" spans="1:54" s="69" customFormat="1" x14ac:dyDescent="0.2">
      <c r="A49" s="770" t="s">
        <v>7</v>
      </c>
      <c r="B49" s="771"/>
      <c r="C49" s="771"/>
      <c r="D49" s="771"/>
      <c r="E49" s="771"/>
      <c r="F49" s="113">
        <f>'PLANTA ACTUAL'!AH25</f>
        <v>0</v>
      </c>
      <c r="G49" s="322">
        <f>'PLANTA ACTUAL'!AI25</f>
        <v>0</v>
      </c>
      <c r="H49" s="366">
        <f>'PLANTA ACTUAL'!AJ25</f>
        <v>0</v>
      </c>
      <c r="I49" s="315"/>
      <c r="J49" s="116"/>
      <c r="K49" s="116"/>
      <c r="L49" s="370"/>
      <c r="M49" s="373">
        <f t="shared" ref="M49" si="55">(G49)</f>
        <v>0</v>
      </c>
      <c r="N49" s="322">
        <f t="shared" ref="N49" si="56">H49</f>
        <v>0</v>
      </c>
      <c r="O49" s="322">
        <f>I49</f>
        <v>0</v>
      </c>
      <c r="P49" s="366">
        <f>SUM(P50:P50)</f>
        <v>0</v>
      </c>
      <c r="Q49" s="373">
        <f t="shared" si="51"/>
        <v>0</v>
      </c>
      <c r="R49" s="322">
        <f t="shared" ref="R49:AD49" si="57">SUM(R50:R50)</f>
        <v>0</v>
      </c>
      <c r="S49" s="322">
        <f t="shared" si="57"/>
        <v>0</v>
      </c>
      <c r="T49" s="322">
        <f t="shared" si="57"/>
        <v>0</v>
      </c>
      <c r="U49" s="322">
        <f t="shared" si="51"/>
        <v>0</v>
      </c>
      <c r="V49" s="322">
        <f t="shared" si="57"/>
        <v>0</v>
      </c>
      <c r="W49" s="322">
        <f t="shared" si="51"/>
        <v>0</v>
      </c>
      <c r="X49" s="322">
        <f t="shared" si="57"/>
        <v>0</v>
      </c>
      <c r="Y49" s="322">
        <f t="shared" si="51"/>
        <v>0</v>
      </c>
      <c r="Z49" s="322">
        <f t="shared" si="51"/>
        <v>0</v>
      </c>
      <c r="AA49" s="322">
        <f t="shared" si="51"/>
        <v>0</v>
      </c>
      <c r="AB49" s="322">
        <f t="shared" si="57"/>
        <v>0</v>
      </c>
      <c r="AC49" s="322">
        <f t="shared" si="51"/>
        <v>0</v>
      </c>
      <c r="AD49" s="322">
        <f t="shared" si="57"/>
        <v>0</v>
      </c>
      <c r="AE49" s="322">
        <f t="shared" si="51"/>
        <v>0</v>
      </c>
      <c r="AF49" s="322">
        <f t="shared" si="51"/>
        <v>0</v>
      </c>
      <c r="AG49" s="322">
        <f t="shared" si="51"/>
        <v>0</v>
      </c>
      <c r="AH49" s="322">
        <f t="shared" ref="AH49:AK49" si="58">SUM(AH50:AH50)</f>
        <v>0</v>
      </c>
      <c r="AI49" s="322">
        <f t="shared" si="58"/>
        <v>0</v>
      </c>
      <c r="AJ49" s="322">
        <f t="shared" si="58"/>
        <v>0</v>
      </c>
      <c r="AK49" s="366">
        <f t="shared" si="58"/>
        <v>0</v>
      </c>
      <c r="AL49" s="373">
        <f t="shared" ref="AL49:BB49" si="59">SUM(AL50:AL50)</f>
        <v>0</v>
      </c>
      <c r="AM49" s="322">
        <f t="shared" si="53"/>
        <v>0</v>
      </c>
      <c r="AN49" s="322">
        <f t="shared" si="53"/>
        <v>0</v>
      </c>
      <c r="AO49" s="366">
        <f t="shared" si="53"/>
        <v>0</v>
      </c>
      <c r="AP49" s="373">
        <f t="shared" si="59"/>
        <v>0</v>
      </c>
      <c r="AQ49" s="322">
        <f t="shared" si="59"/>
        <v>0</v>
      </c>
      <c r="AR49" s="322">
        <f t="shared" si="59"/>
        <v>0</v>
      </c>
      <c r="AS49" s="366">
        <f t="shared" si="53"/>
        <v>0</v>
      </c>
      <c r="AT49" s="373">
        <f t="shared" si="59"/>
        <v>0</v>
      </c>
      <c r="AU49" s="322">
        <f t="shared" si="59"/>
        <v>0</v>
      </c>
      <c r="AV49" s="322">
        <f t="shared" si="59"/>
        <v>0</v>
      </c>
      <c r="AW49" s="322">
        <f t="shared" si="59"/>
        <v>0</v>
      </c>
      <c r="AX49" s="366">
        <f t="shared" si="53"/>
        <v>0</v>
      </c>
      <c r="AY49" s="373">
        <f t="shared" si="53"/>
        <v>0</v>
      </c>
      <c r="AZ49" s="366">
        <f t="shared" si="53"/>
        <v>0</v>
      </c>
      <c r="BA49" s="373">
        <f t="shared" si="53"/>
        <v>0</v>
      </c>
      <c r="BB49" s="483">
        <f t="shared" si="59"/>
        <v>0</v>
      </c>
    </row>
    <row r="50" spans="1:54" x14ac:dyDescent="0.2">
      <c r="A50" s="157"/>
      <c r="B50" s="147"/>
      <c r="C50" s="142"/>
      <c r="D50" s="148"/>
      <c r="E50" s="248"/>
      <c r="F50" s="152"/>
      <c r="G50" s="269"/>
      <c r="H50" s="303"/>
      <c r="I50" s="157"/>
      <c r="J50" s="147"/>
      <c r="K50" s="147"/>
      <c r="L50" s="170"/>
      <c r="M50" s="268"/>
      <c r="N50" s="269"/>
      <c r="O50" s="269"/>
      <c r="P50" s="303"/>
      <c r="Q50" s="268"/>
      <c r="R50" s="269"/>
      <c r="S50" s="269"/>
      <c r="T50" s="269"/>
      <c r="U50" s="447"/>
      <c r="V50" s="269"/>
      <c r="W50" s="447"/>
      <c r="X50" s="269"/>
      <c r="Y50" s="447"/>
      <c r="Z50" s="269"/>
      <c r="AA50" s="447"/>
      <c r="AB50" s="269"/>
      <c r="AC50" s="447"/>
      <c r="AD50" s="269"/>
      <c r="AE50" s="447"/>
      <c r="AF50" s="269"/>
      <c r="AG50" s="272"/>
      <c r="AH50" s="269"/>
      <c r="AI50" s="269"/>
      <c r="AJ50" s="447"/>
      <c r="AK50" s="487"/>
      <c r="AL50" s="268"/>
      <c r="AM50" s="269"/>
      <c r="AN50" s="447"/>
      <c r="AO50" s="487"/>
      <c r="AP50" s="268"/>
      <c r="AQ50" s="269"/>
      <c r="AR50" s="269"/>
      <c r="AS50" s="499"/>
      <c r="AT50" s="268"/>
      <c r="AU50" s="269"/>
      <c r="AV50" s="269"/>
      <c r="AW50" s="269"/>
      <c r="AX50" s="499"/>
      <c r="AY50" s="492"/>
      <c r="AZ50" s="495"/>
      <c r="BA50" s="492"/>
      <c r="BB50" s="271"/>
    </row>
    <row r="51" spans="1:54" s="115" customFormat="1" x14ac:dyDescent="0.2">
      <c r="A51" s="770" t="s">
        <v>8</v>
      </c>
      <c r="B51" s="771"/>
      <c r="C51" s="771"/>
      <c r="D51" s="771"/>
      <c r="E51" s="771"/>
      <c r="F51" s="113">
        <f>'PLANTA ACTUAL'!AO25</f>
        <v>0</v>
      </c>
      <c r="G51" s="322">
        <f>'PLANTA ACTUAL'!AP25</f>
        <v>0</v>
      </c>
      <c r="H51" s="366">
        <f>'PLANTA ACTUAL'!AQ25</f>
        <v>0</v>
      </c>
      <c r="I51" s="315"/>
      <c r="J51" s="116"/>
      <c r="K51" s="116"/>
      <c r="L51" s="370"/>
      <c r="M51" s="373">
        <f t="shared" si="47"/>
        <v>0</v>
      </c>
      <c r="N51" s="322">
        <f t="shared" si="13"/>
        <v>0</v>
      </c>
      <c r="O51" s="322">
        <f>I51</f>
        <v>0</v>
      </c>
      <c r="P51" s="366">
        <f>SUM(P52:P52)</f>
        <v>0</v>
      </c>
      <c r="Q51" s="373">
        <f t="shared" si="51"/>
        <v>0</v>
      </c>
      <c r="R51" s="322">
        <f t="shared" ref="R51:AD51" si="60">SUM(R52:R52)</f>
        <v>0</v>
      </c>
      <c r="S51" s="322">
        <f t="shared" si="60"/>
        <v>0</v>
      </c>
      <c r="T51" s="322">
        <f t="shared" si="60"/>
        <v>0</v>
      </c>
      <c r="U51" s="322">
        <f t="shared" si="51"/>
        <v>0</v>
      </c>
      <c r="V51" s="322">
        <f t="shared" si="60"/>
        <v>0</v>
      </c>
      <c r="W51" s="322">
        <f t="shared" si="51"/>
        <v>0</v>
      </c>
      <c r="X51" s="322">
        <f t="shared" si="60"/>
        <v>0</v>
      </c>
      <c r="Y51" s="322">
        <f t="shared" si="51"/>
        <v>0</v>
      </c>
      <c r="Z51" s="322">
        <f t="shared" si="51"/>
        <v>0</v>
      </c>
      <c r="AA51" s="322">
        <f t="shared" si="51"/>
        <v>0</v>
      </c>
      <c r="AB51" s="322">
        <f t="shared" si="60"/>
        <v>0</v>
      </c>
      <c r="AC51" s="322">
        <f t="shared" si="51"/>
        <v>0</v>
      </c>
      <c r="AD51" s="322">
        <f t="shared" si="60"/>
        <v>0</v>
      </c>
      <c r="AE51" s="322">
        <f t="shared" si="51"/>
        <v>0</v>
      </c>
      <c r="AF51" s="322">
        <f t="shared" si="51"/>
        <v>0</v>
      </c>
      <c r="AG51" s="322">
        <f t="shared" si="51"/>
        <v>0</v>
      </c>
      <c r="AH51" s="322">
        <f t="shared" ref="AH51:AK51" si="61">SUM(AH52:AH52)</f>
        <v>0</v>
      </c>
      <c r="AI51" s="322">
        <f t="shared" si="61"/>
        <v>0</v>
      </c>
      <c r="AJ51" s="322">
        <f t="shared" si="61"/>
        <v>0</v>
      </c>
      <c r="AK51" s="366">
        <f t="shared" si="61"/>
        <v>0</v>
      </c>
      <c r="AL51" s="373">
        <f t="shared" ref="AL51:BB51" si="62">SUM(AL52:AL52)</f>
        <v>0</v>
      </c>
      <c r="AM51" s="322">
        <f t="shared" si="53"/>
        <v>0</v>
      </c>
      <c r="AN51" s="322">
        <f t="shared" si="53"/>
        <v>0</v>
      </c>
      <c r="AO51" s="366">
        <f t="shared" si="53"/>
        <v>0</v>
      </c>
      <c r="AP51" s="373">
        <f t="shared" si="62"/>
        <v>0</v>
      </c>
      <c r="AQ51" s="322">
        <f t="shared" si="62"/>
        <v>0</v>
      </c>
      <c r="AR51" s="322">
        <f t="shared" si="62"/>
        <v>0</v>
      </c>
      <c r="AS51" s="366">
        <f t="shared" si="53"/>
        <v>0</v>
      </c>
      <c r="AT51" s="373">
        <f t="shared" si="62"/>
        <v>0</v>
      </c>
      <c r="AU51" s="322">
        <f t="shared" si="62"/>
        <v>0</v>
      </c>
      <c r="AV51" s="322">
        <f t="shared" si="62"/>
        <v>0</v>
      </c>
      <c r="AW51" s="322">
        <f t="shared" si="62"/>
        <v>0</v>
      </c>
      <c r="AX51" s="366">
        <f t="shared" si="53"/>
        <v>0</v>
      </c>
      <c r="AY51" s="373">
        <f t="shared" si="53"/>
        <v>0</v>
      </c>
      <c r="AZ51" s="366">
        <f t="shared" si="53"/>
        <v>0</v>
      </c>
      <c r="BA51" s="373">
        <f t="shared" si="53"/>
        <v>0</v>
      </c>
      <c r="BB51" s="483">
        <f t="shared" si="62"/>
        <v>0</v>
      </c>
    </row>
    <row r="52" spans="1:54" ht="13.5" thickBot="1" x14ac:dyDescent="0.25">
      <c r="A52" s="258"/>
      <c r="B52" s="265"/>
      <c r="C52" s="265"/>
      <c r="D52" s="265"/>
      <c r="E52" s="318"/>
      <c r="F52" s="266"/>
      <c r="G52" s="274"/>
      <c r="H52" s="306"/>
      <c r="I52" s="244"/>
      <c r="J52" s="245"/>
      <c r="K52" s="245"/>
      <c r="L52" s="371"/>
      <c r="M52" s="273"/>
      <c r="N52" s="274"/>
      <c r="O52" s="274"/>
      <c r="P52" s="306"/>
      <c r="Q52" s="273"/>
      <c r="R52" s="274"/>
      <c r="S52" s="274"/>
      <c r="T52" s="274"/>
      <c r="U52" s="462"/>
      <c r="V52" s="274"/>
      <c r="W52" s="462"/>
      <c r="X52" s="274"/>
      <c r="Y52" s="462"/>
      <c r="Z52" s="274"/>
      <c r="AA52" s="462"/>
      <c r="AB52" s="274"/>
      <c r="AC52" s="462"/>
      <c r="AD52" s="274"/>
      <c r="AE52" s="462"/>
      <c r="AF52" s="274"/>
      <c r="AG52" s="274"/>
      <c r="AH52" s="274"/>
      <c r="AI52" s="274"/>
      <c r="AJ52" s="462"/>
      <c r="AK52" s="489"/>
      <c r="AL52" s="374"/>
      <c r="AM52" s="350"/>
      <c r="AN52" s="481"/>
      <c r="AO52" s="488"/>
      <c r="AP52" s="374"/>
      <c r="AQ52" s="350"/>
      <c r="AR52" s="350"/>
      <c r="AS52" s="500"/>
      <c r="AT52" s="374"/>
      <c r="AU52" s="350"/>
      <c r="AV52" s="350"/>
      <c r="AW52" s="350"/>
      <c r="AX52" s="500"/>
      <c r="AY52" s="494"/>
      <c r="AZ52" s="496"/>
      <c r="BA52" s="494"/>
      <c r="BB52" s="375"/>
    </row>
    <row r="53" spans="1:54" ht="13.5" thickBot="1" x14ac:dyDescent="0.25">
      <c r="A53" s="572"/>
      <c r="B53" s="573"/>
      <c r="C53" s="573"/>
      <c r="D53" s="573"/>
      <c r="E53" s="573"/>
      <c r="F53" s="573"/>
      <c r="G53" s="573"/>
      <c r="H53" s="574"/>
      <c r="I53" s="599"/>
      <c r="J53" s="600"/>
      <c r="K53" s="600"/>
      <c r="L53" s="601"/>
      <c r="M53" s="538"/>
      <c r="N53" s="744"/>
      <c r="O53" s="744"/>
      <c r="P53" s="744"/>
      <c r="Q53" s="755"/>
      <c r="R53" s="756"/>
      <c r="S53" s="756"/>
      <c r="T53" s="756"/>
      <c r="U53" s="756"/>
      <c r="V53" s="756"/>
      <c r="W53" s="756"/>
      <c r="X53" s="756"/>
      <c r="Y53" s="756"/>
      <c r="Z53" s="756"/>
      <c r="AA53" s="756"/>
      <c r="AB53" s="756"/>
      <c r="AC53" s="756"/>
      <c r="AD53" s="756"/>
      <c r="AE53" s="756"/>
      <c r="AF53" s="756"/>
      <c r="AG53" s="756"/>
      <c r="AH53" s="756"/>
      <c r="AI53" s="756"/>
      <c r="AJ53" s="756"/>
      <c r="AK53" s="757"/>
      <c r="AL53" s="752"/>
      <c r="AM53" s="753"/>
      <c r="AN53" s="753"/>
      <c r="AO53" s="754"/>
      <c r="AP53" s="714"/>
      <c r="AQ53" s="719"/>
      <c r="AR53" s="719"/>
      <c r="AS53" s="716"/>
      <c r="AT53" s="714"/>
      <c r="AU53" s="719"/>
      <c r="AV53" s="719"/>
      <c r="AW53" s="719"/>
      <c r="AX53" s="716"/>
      <c r="AY53" s="714"/>
      <c r="AZ53" s="716"/>
      <c r="BA53" s="714"/>
      <c r="BB53" s="715"/>
    </row>
    <row r="54" spans="1:54" s="69" customFormat="1" ht="13.5" thickBot="1" x14ac:dyDescent="0.25">
      <c r="A54" s="250">
        <f>(SUM(A55:A60))</f>
        <v>0</v>
      </c>
      <c r="B54" s="363">
        <f>(SUM(B55:B60))</f>
        <v>0</v>
      </c>
      <c r="C54" s="581" t="s">
        <v>57</v>
      </c>
      <c r="D54" s="582"/>
      <c r="E54" s="583"/>
      <c r="F54" s="153">
        <f>(SUM(F55:F60))</f>
        <v>0</v>
      </c>
      <c r="G54" s="281">
        <f>SUM(G55:G60)</f>
        <v>0</v>
      </c>
      <c r="H54" s="282">
        <f>(SUM(H55:H60))</f>
        <v>0</v>
      </c>
      <c r="I54" s="250">
        <f>SUM(I55:I60)</f>
        <v>0</v>
      </c>
      <c r="J54" s="192">
        <f>SUM(J55:J60)</f>
        <v>0</v>
      </c>
      <c r="K54" s="192">
        <f>SUM(K55:K60)</f>
        <v>0</v>
      </c>
      <c r="L54" s="363">
        <f>SUM(L55:L60)</f>
        <v>0</v>
      </c>
      <c r="M54" s="283">
        <f>G54</f>
        <v>0</v>
      </c>
      <c r="N54" s="281">
        <f t="shared" si="13"/>
        <v>0</v>
      </c>
      <c r="O54" s="281">
        <f>SUM(O55:O60)</f>
        <v>0</v>
      </c>
      <c r="P54" s="282">
        <f>SUM(P55,P57,P59)</f>
        <v>0</v>
      </c>
      <c r="Q54" s="283">
        <f>SUM(Q55:Q60)</f>
        <v>0</v>
      </c>
      <c r="R54" s="281">
        <f t="shared" ref="R54:AE54" si="63">SUM(R55,R57,R59)</f>
        <v>0</v>
      </c>
      <c r="S54" s="281">
        <f t="shared" si="63"/>
        <v>0</v>
      </c>
      <c r="T54" s="281">
        <f t="shared" si="63"/>
        <v>0</v>
      </c>
      <c r="U54" s="281">
        <f t="shared" si="63"/>
        <v>0</v>
      </c>
      <c r="V54" s="281">
        <f t="shared" si="63"/>
        <v>0</v>
      </c>
      <c r="W54" s="281">
        <f t="shared" si="63"/>
        <v>0</v>
      </c>
      <c r="X54" s="281">
        <f t="shared" si="63"/>
        <v>0</v>
      </c>
      <c r="Y54" s="281">
        <f t="shared" si="63"/>
        <v>0</v>
      </c>
      <c r="Z54" s="281">
        <f t="shared" si="63"/>
        <v>0</v>
      </c>
      <c r="AA54" s="281">
        <f t="shared" si="63"/>
        <v>0</v>
      </c>
      <c r="AB54" s="281">
        <f t="shared" si="63"/>
        <v>0</v>
      </c>
      <c r="AC54" s="281">
        <f t="shared" si="63"/>
        <v>0</v>
      </c>
      <c r="AD54" s="281">
        <f t="shared" si="63"/>
        <v>0</v>
      </c>
      <c r="AE54" s="281">
        <f t="shared" si="63"/>
        <v>0</v>
      </c>
      <c r="AF54" s="281">
        <f t="shared" ref="AF54:AX54" si="64">(SUM(AF55:AF60))</f>
        <v>0</v>
      </c>
      <c r="AG54" s="281">
        <f t="shared" si="64"/>
        <v>0</v>
      </c>
      <c r="AH54" s="281">
        <f t="shared" si="64"/>
        <v>0</v>
      </c>
      <c r="AI54" s="281">
        <f t="shared" si="64"/>
        <v>0</v>
      </c>
      <c r="AJ54" s="281">
        <f t="shared" ref="AJ54:AK54" si="65">SUM(AJ55,AJ57,AJ59)</f>
        <v>0</v>
      </c>
      <c r="AK54" s="282">
        <f t="shared" si="65"/>
        <v>0</v>
      </c>
      <c r="AL54" s="283">
        <f t="shared" si="64"/>
        <v>0</v>
      </c>
      <c r="AM54" s="281">
        <f t="shared" si="64"/>
        <v>0</v>
      </c>
      <c r="AN54" s="281">
        <f t="shared" si="64"/>
        <v>0</v>
      </c>
      <c r="AO54" s="282">
        <f t="shared" si="64"/>
        <v>0</v>
      </c>
      <c r="AP54" s="283">
        <f t="shared" si="64"/>
        <v>0</v>
      </c>
      <c r="AQ54" s="281">
        <f t="shared" si="64"/>
        <v>6</v>
      </c>
      <c r="AR54" s="281">
        <f t="shared" si="64"/>
        <v>0</v>
      </c>
      <c r="AS54" s="282">
        <f t="shared" si="64"/>
        <v>0</v>
      </c>
      <c r="AT54" s="283">
        <f t="shared" si="64"/>
        <v>0</v>
      </c>
      <c r="AU54" s="281">
        <f t="shared" si="64"/>
        <v>0</v>
      </c>
      <c r="AV54" s="281">
        <f t="shared" si="64"/>
        <v>0</v>
      </c>
      <c r="AW54" s="281">
        <f t="shared" si="64"/>
        <v>0</v>
      </c>
      <c r="AX54" s="282">
        <f t="shared" si="64"/>
        <v>0</v>
      </c>
      <c r="AY54" s="283">
        <f>(SUM(AY55:AY60))</f>
        <v>0</v>
      </c>
      <c r="AZ54" s="282">
        <f>(SUM(AZ55:AZ60))</f>
        <v>0</v>
      </c>
      <c r="BA54" s="283">
        <f>(SUM(BA55:BA60))</f>
        <v>0</v>
      </c>
      <c r="BB54" s="287">
        <f>SUM(BB55,BB57,BB59)</f>
        <v>0</v>
      </c>
    </row>
    <row r="55" spans="1:54" s="68" customFormat="1" ht="14.25" customHeight="1" x14ac:dyDescent="0.2">
      <c r="A55" s="770" t="s">
        <v>6</v>
      </c>
      <c r="B55" s="771"/>
      <c r="C55" s="772"/>
      <c r="D55" s="772"/>
      <c r="E55" s="772"/>
      <c r="F55" s="113">
        <f>'PLANTA ACTUAL'!AA28</f>
        <v>0</v>
      </c>
      <c r="G55" s="322">
        <f>'PLANTA ACTUAL'!AB28</f>
        <v>0</v>
      </c>
      <c r="H55" s="366">
        <f>'PLANTA ACTUAL'!AC28</f>
        <v>0</v>
      </c>
      <c r="I55" s="315"/>
      <c r="J55" s="116"/>
      <c r="K55" s="116"/>
      <c r="L55" s="370"/>
      <c r="M55" s="373">
        <f>G55</f>
        <v>0</v>
      </c>
      <c r="N55" s="322">
        <f>H55</f>
        <v>0</v>
      </c>
      <c r="O55" s="322">
        <f>I55</f>
        <v>0</v>
      </c>
      <c r="P55" s="366">
        <f>SUM(P56:P56)</f>
        <v>0</v>
      </c>
      <c r="Q55" s="373">
        <f t="shared" ref="Q55:AF59" si="66">SUM(Q56:Q56)</f>
        <v>0</v>
      </c>
      <c r="R55" s="322">
        <f t="shared" si="66"/>
        <v>0</v>
      </c>
      <c r="S55" s="322">
        <f t="shared" si="66"/>
        <v>0</v>
      </c>
      <c r="T55" s="322">
        <f t="shared" si="66"/>
        <v>0</v>
      </c>
      <c r="U55" s="322">
        <f t="shared" si="66"/>
        <v>0</v>
      </c>
      <c r="V55" s="322">
        <f t="shared" si="66"/>
        <v>0</v>
      </c>
      <c r="W55" s="322">
        <f t="shared" si="66"/>
        <v>0</v>
      </c>
      <c r="X55" s="322">
        <f t="shared" si="66"/>
        <v>0</v>
      </c>
      <c r="Y55" s="322">
        <f t="shared" si="66"/>
        <v>0</v>
      </c>
      <c r="Z55" s="322">
        <f t="shared" si="66"/>
        <v>0</v>
      </c>
      <c r="AA55" s="322">
        <f t="shared" si="66"/>
        <v>0</v>
      </c>
      <c r="AB55" s="322">
        <f t="shared" si="66"/>
        <v>0</v>
      </c>
      <c r="AC55" s="322">
        <f t="shared" si="66"/>
        <v>0</v>
      </c>
      <c r="AD55" s="322">
        <f t="shared" si="66"/>
        <v>0</v>
      </c>
      <c r="AE55" s="322">
        <f t="shared" si="66"/>
        <v>0</v>
      </c>
      <c r="AF55" s="322">
        <f t="shared" si="66"/>
        <v>0</v>
      </c>
      <c r="AG55" s="322">
        <f t="shared" ref="AG55:AK55" si="67">SUM(AG56:AG56)</f>
        <v>0</v>
      </c>
      <c r="AH55" s="322">
        <f t="shared" si="67"/>
        <v>0</v>
      </c>
      <c r="AI55" s="322">
        <f t="shared" si="67"/>
        <v>0</v>
      </c>
      <c r="AJ55" s="322">
        <f t="shared" si="67"/>
        <v>0</v>
      </c>
      <c r="AK55" s="366">
        <f t="shared" si="67"/>
        <v>0</v>
      </c>
      <c r="AL55" s="373">
        <f>SUM(AL56:AL56)</f>
        <v>0</v>
      </c>
      <c r="AM55" s="322">
        <f t="shared" ref="AM55:AO55" si="68">SUM(AM56:AM56)</f>
        <v>0</v>
      </c>
      <c r="AN55" s="322">
        <f t="shared" si="68"/>
        <v>0</v>
      </c>
      <c r="AO55" s="366">
        <f t="shared" si="68"/>
        <v>0</v>
      </c>
      <c r="AP55" s="373">
        <f>SUM(AP56:AP56)</f>
        <v>0</v>
      </c>
      <c r="AQ55" s="322">
        <v>6</v>
      </c>
      <c r="AR55" s="322">
        <f t="shared" ref="AR55:BB59" si="69">SUM(AR56:AR56)</f>
        <v>0</v>
      </c>
      <c r="AS55" s="366">
        <f t="shared" si="69"/>
        <v>0</v>
      </c>
      <c r="AT55" s="373">
        <f t="shared" si="69"/>
        <v>0</v>
      </c>
      <c r="AU55" s="322">
        <f t="shared" si="69"/>
        <v>0</v>
      </c>
      <c r="AV55" s="322">
        <f t="shared" si="69"/>
        <v>0</v>
      </c>
      <c r="AW55" s="322">
        <f t="shared" si="69"/>
        <v>0</v>
      </c>
      <c r="AX55" s="366">
        <f t="shared" si="69"/>
        <v>0</v>
      </c>
      <c r="AY55" s="373">
        <f t="shared" si="69"/>
        <v>0</v>
      </c>
      <c r="AZ55" s="366">
        <f t="shared" si="69"/>
        <v>0</v>
      </c>
      <c r="BA55" s="373">
        <f t="shared" si="69"/>
        <v>0</v>
      </c>
      <c r="BB55" s="483">
        <f t="shared" si="69"/>
        <v>0</v>
      </c>
    </row>
    <row r="56" spans="1:54" x14ac:dyDescent="0.2">
      <c r="A56" s="346"/>
      <c r="B56" s="347"/>
      <c r="C56" s="347"/>
      <c r="D56" s="348"/>
      <c r="E56" s="349"/>
      <c r="F56" s="152"/>
      <c r="G56" s="269"/>
      <c r="H56" s="303"/>
      <c r="I56" s="157"/>
      <c r="J56" s="147"/>
      <c r="K56" s="147"/>
      <c r="L56" s="170"/>
      <c r="M56" s="268"/>
      <c r="N56" s="269"/>
      <c r="O56" s="269"/>
      <c r="P56" s="303"/>
      <c r="Q56" s="268"/>
      <c r="R56" s="269"/>
      <c r="S56" s="269"/>
      <c r="T56" s="269"/>
      <c r="U56" s="447"/>
      <c r="V56" s="269"/>
      <c r="W56" s="447"/>
      <c r="X56" s="269"/>
      <c r="Y56" s="447"/>
      <c r="Z56" s="269"/>
      <c r="AA56" s="447"/>
      <c r="AB56" s="269"/>
      <c r="AC56" s="447"/>
      <c r="AD56" s="269"/>
      <c r="AE56" s="447"/>
      <c r="AF56" s="269"/>
      <c r="AG56" s="272"/>
      <c r="AH56" s="269"/>
      <c r="AI56" s="269"/>
      <c r="AJ56" s="447"/>
      <c r="AK56" s="487"/>
      <c r="AL56" s="268"/>
      <c r="AM56" s="269"/>
      <c r="AN56" s="447"/>
      <c r="AO56" s="487"/>
      <c r="AP56" s="268"/>
      <c r="AQ56" s="269"/>
      <c r="AR56" s="269"/>
      <c r="AS56" s="499"/>
      <c r="AT56" s="268"/>
      <c r="AU56" s="269"/>
      <c r="AV56" s="269"/>
      <c r="AW56" s="269"/>
      <c r="AX56" s="499"/>
      <c r="AY56" s="492"/>
      <c r="AZ56" s="495"/>
      <c r="BA56" s="492"/>
      <c r="BB56" s="271"/>
    </row>
    <row r="57" spans="1:54" x14ac:dyDescent="0.2">
      <c r="A57" s="770" t="s">
        <v>7</v>
      </c>
      <c r="B57" s="771"/>
      <c r="C57" s="771"/>
      <c r="D57" s="771"/>
      <c r="E57" s="771"/>
      <c r="F57" s="113">
        <f>'PLANTA ACTUAL'!AH28</f>
        <v>0</v>
      </c>
      <c r="G57" s="322">
        <f>'PLANTA ACTUAL'!AI28</f>
        <v>0</v>
      </c>
      <c r="H57" s="366">
        <f>'PLANTA ACTUAL'!AJ28</f>
        <v>0</v>
      </c>
      <c r="I57" s="315"/>
      <c r="J57" s="116"/>
      <c r="K57" s="116"/>
      <c r="L57" s="370"/>
      <c r="M57" s="373">
        <f>G57</f>
        <v>0</v>
      </c>
      <c r="N57" s="322">
        <f>H57</f>
        <v>0</v>
      </c>
      <c r="O57" s="322">
        <f>I57</f>
        <v>0</v>
      </c>
      <c r="P57" s="366">
        <f>SUM(P58:P58)</f>
        <v>0</v>
      </c>
      <c r="Q57" s="373">
        <f t="shared" si="66"/>
        <v>0</v>
      </c>
      <c r="R57" s="322">
        <f t="shared" ref="R57:AD57" si="70">SUM(R58:R58)</f>
        <v>0</v>
      </c>
      <c r="S57" s="322">
        <f t="shared" si="70"/>
        <v>0</v>
      </c>
      <c r="T57" s="322">
        <f t="shared" si="70"/>
        <v>0</v>
      </c>
      <c r="U57" s="322">
        <f t="shared" si="66"/>
        <v>0</v>
      </c>
      <c r="V57" s="322">
        <f t="shared" si="70"/>
        <v>0</v>
      </c>
      <c r="W57" s="322">
        <f t="shared" si="66"/>
        <v>0</v>
      </c>
      <c r="X57" s="322">
        <f t="shared" si="70"/>
        <v>0</v>
      </c>
      <c r="Y57" s="322">
        <f t="shared" si="66"/>
        <v>0</v>
      </c>
      <c r="Z57" s="322">
        <f t="shared" si="66"/>
        <v>0</v>
      </c>
      <c r="AA57" s="322">
        <f t="shared" si="66"/>
        <v>0</v>
      </c>
      <c r="AB57" s="322">
        <f t="shared" si="70"/>
        <v>0</v>
      </c>
      <c r="AC57" s="322">
        <f t="shared" si="66"/>
        <v>0</v>
      </c>
      <c r="AD57" s="322">
        <f t="shared" si="70"/>
        <v>0</v>
      </c>
      <c r="AE57" s="322">
        <f t="shared" si="66"/>
        <v>0</v>
      </c>
      <c r="AF57" s="322">
        <f t="shared" si="66"/>
        <v>0</v>
      </c>
      <c r="AG57" s="322">
        <f t="shared" ref="AG57:AK57" si="71">SUM(AG58:AG58)</f>
        <v>0</v>
      </c>
      <c r="AH57" s="322">
        <f t="shared" si="71"/>
        <v>0</v>
      </c>
      <c r="AI57" s="322">
        <f t="shared" si="71"/>
        <v>0</v>
      </c>
      <c r="AJ57" s="322">
        <f t="shared" si="71"/>
        <v>0</v>
      </c>
      <c r="AK57" s="366">
        <f t="shared" si="71"/>
        <v>0</v>
      </c>
      <c r="AL57" s="373">
        <f t="shared" ref="AL57:BB57" si="72">SUM(AL58:AL58)</f>
        <v>0</v>
      </c>
      <c r="AM57" s="322">
        <f t="shared" si="72"/>
        <v>0</v>
      </c>
      <c r="AN57" s="322">
        <f t="shared" si="72"/>
        <v>0</v>
      </c>
      <c r="AO57" s="366">
        <f t="shared" si="72"/>
        <v>0</v>
      </c>
      <c r="AP57" s="373">
        <f t="shared" si="72"/>
        <v>0</v>
      </c>
      <c r="AQ57" s="322">
        <f t="shared" si="72"/>
        <v>0</v>
      </c>
      <c r="AR57" s="322">
        <f t="shared" si="72"/>
        <v>0</v>
      </c>
      <c r="AS57" s="366">
        <f t="shared" si="69"/>
        <v>0</v>
      </c>
      <c r="AT57" s="373">
        <f t="shared" si="72"/>
        <v>0</v>
      </c>
      <c r="AU57" s="322">
        <f t="shared" si="72"/>
        <v>0</v>
      </c>
      <c r="AV57" s="322">
        <f t="shared" si="72"/>
        <v>0</v>
      </c>
      <c r="AW57" s="322">
        <f t="shared" si="72"/>
        <v>0</v>
      </c>
      <c r="AX57" s="366">
        <f t="shared" si="69"/>
        <v>0</v>
      </c>
      <c r="AY57" s="373">
        <f t="shared" si="69"/>
        <v>0</v>
      </c>
      <c r="AZ57" s="366">
        <f t="shared" si="69"/>
        <v>0</v>
      </c>
      <c r="BA57" s="373">
        <f t="shared" si="69"/>
        <v>0</v>
      </c>
      <c r="BB57" s="483">
        <f t="shared" si="72"/>
        <v>0</v>
      </c>
    </row>
    <row r="58" spans="1:54" x14ac:dyDescent="0.2">
      <c r="A58" s="346"/>
      <c r="B58" s="347"/>
      <c r="C58" s="347"/>
      <c r="D58" s="348"/>
      <c r="E58" s="349"/>
      <c r="F58" s="152"/>
      <c r="G58" s="269"/>
      <c r="H58" s="303"/>
      <c r="I58" s="157"/>
      <c r="J58" s="147"/>
      <c r="K58" s="147"/>
      <c r="L58" s="170"/>
      <c r="M58" s="268"/>
      <c r="N58" s="269"/>
      <c r="O58" s="269"/>
      <c r="P58" s="303"/>
      <c r="Q58" s="268"/>
      <c r="R58" s="269"/>
      <c r="S58" s="269"/>
      <c r="T58" s="269"/>
      <c r="U58" s="447"/>
      <c r="V58" s="269"/>
      <c r="W58" s="447"/>
      <c r="X58" s="269"/>
      <c r="Y58" s="447"/>
      <c r="Z58" s="269"/>
      <c r="AA58" s="447"/>
      <c r="AB58" s="269"/>
      <c r="AC58" s="447"/>
      <c r="AD58" s="269"/>
      <c r="AE58" s="447"/>
      <c r="AF58" s="269"/>
      <c r="AG58" s="272"/>
      <c r="AH58" s="269"/>
      <c r="AI58" s="269"/>
      <c r="AJ58" s="447"/>
      <c r="AK58" s="487"/>
      <c r="AL58" s="268"/>
      <c r="AM58" s="269"/>
      <c r="AN58" s="447"/>
      <c r="AO58" s="487"/>
      <c r="AP58" s="268"/>
      <c r="AQ58" s="269"/>
      <c r="AR58" s="269"/>
      <c r="AS58" s="499"/>
      <c r="AT58" s="268"/>
      <c r="AU58" s="269"/>
      <c r="AV58" s="269"/>
      <c r="AW58" s="269"/>
      <c r="AX58" s="499"/>
      <c r="AY58" s="492"/>
      <c r="AZ58" s="495"/>
      <c r="BA58" s="492"/>
      <c r="BB58" s="271"/>
    </row>
    <row r="59" spans="1:54" s="68" customFormat="1" ht="14.25" customHeight="1" x14ac:dyDescent="0.2">
      <c r="A59" s="770" t="s">
        <v>8</v>
      </c>
      <c r="B59" s="771"/>
      <c r="C59" s="771"/>
      <c r="D59" s="771"/>
      <c r="E59" s="771"/>
      <c r="F59" s="113">
        <f>'PLANTA ACTUAL'!AO28</f>
        <v>0</v>
      </c>
      <c r="G59" s="322">
        <f>'PLANTA ACTUAL'!AP28</f>
        <v>0</v>
      </c>
      <c r="H59" s="366">
        <f>'PLANTA ACTUAL'!AQ28</f>
        <v>0</v>
      </c>
      <c r="I59" s="315"/>
      <c r="J59" s="116"/>
      <c r="K59" s="116"/>
      <c r="L59" s="370"/>
      <c r="M59" s="373">
        <f>G59</f>
        <v>0</v>
      </c>
      <c r="N59" s="322">
        <f>H59</f>
        <v>0</v>
      </c>
      <c r="O59" s="322">
        <f>I59</f>
        <v>0</v>
      </c>
      <c r="P59" s="366">
        <f>SUM(P60:P60)</f>
        <v>0</v>
      </c>
      <c r="Q59" s="373">
        <f t="shared" si="66"/>
        <v>0</v>
      </c>
      <c r="R59" s="322">
        <f t="shared" ref="R59:AB59" si="73">SUM(R60:R60)</f>
        <v>0</v>
      </c>
      <c r="S59" s="322">
        <f t="shared" si="73"/>
        <v>0</v>
      </c>
      <c r="T59" s="322">
        <f t="shared" si="73"/>
        <v>0</v>
      </c>
      <c r="U59" s="322">
        <f t="shared" si="66"/>
        <v>0</v>
      </c>
      <c r="V59" s="322">
        <f t="shared" si="73"/>
        <v>0</v>
      </c>
      <c r="W59" s="322">
        <f t="shared" si="66"/>
        <v>0</v>
      </c>
      <c r="X59" s="322">
        <f t="shared" si="73"/>
        <v>0</v>
      </c>
      <c r="Y59" s="322">
        <f t="shared" si="66"/>
        <v>0</v>
      </c>
      <c r="Z59" s="322">
        <f t="shared" si="66"/>
        <v>0</v>
      </c>
      <c r="AA59" s="322">
        <f t="shared" si="66"/>
        <v>0</v>
      </c>
      <c r="AB59" s="322">
        <f t="shared" si="73"/>
        <v>0</v>
      </c>
      <c r="AC59" s="322">
        <f t="shared" si="66"/>
        <v>0</v>
      </c>
      <c r="AD59" s="322">
        <f t="shared" ref="AD59" si="74">(+P59*I59)</f>
        <v>0</v>
      </c>
      <c r="AE59" s="322">
        <f t="shared" si="66"/>
        <v>0</v>
      </c>
      <c r="AF59" s="322">
        <f t="shared" si="66"/>
        <v>0</v>
      </c>
      <c r="AG59" s="322">
        <f t="shared" ref="AG59:AK59" si="75">SUM(AG60:AG60)</f>
        <v>0</v>
      </c>
      <c r="AH59" s="322">
        <f t="shared" si="75"/>
        <v>0</v>
      </c>
      <c r="AI59" s="322">
        <f t="shared" si="75"/>
        <v>0</v>
      </c>
      <c r="AJ59" s="322">
        <f t="shared" si="75"/>
        <v>0</v>
      </c>
      <c r="AK59" s="366">
        <f t="shared" si="75"/>
        <v>0</v>
      </c>
      <c r="AL59" s="373">
        <f t="shared" ref="AL59:BB59" si="76">SUM(AL60:AL60)</f>
        <v>0</v>
      </c>
      <c r="AM59" s="322">
        <f t="shared" si="76"/>
        <v>0</v>
      </c>
      <c r="AN59" s="322">
        <f t="shared" si="76"/>
        <v>0</v>
      </c>
      <c r="AO59" s="366">
        <f t="shared" si="76"/>
        <v>0</v>
      </c>
      <c r="AP59" s="373">
        <f t="shared" si="76"/>
        <v>0</v>
      </c>
      <c r="AQ59" s="322">
        <f t="shared" si="76"/>
        <v>0</v>
      </c>
      <c r="AR59" s="322">
        <f t="shared" si="76"/>
        <v>0</v>
      </c>
      <c r="AS59" s="366">
        <f t="shared" si="69"/>
        <v>0</v>
      </c>
      <c r="AT59" s="373">
        <f t="shared" si="76"/>
        <v>0</v>
      </c>
      <c r="AU59" s="322">
        <f t="shared" si="76"/>
        <v>0</v>
      </c>
      <c r="AV59" s="322">
        <f t="shared" si="76"/>
        <v>0</v>
      </c>
      <c r="AW59" s="322">
        <f t="shared" si="76"/>
        <v>0</v>
      </c>
      <c r="AX59" s="366">
        <f t="shared" si="69"/>
        <v>0</v>
      </c>
      <c r="AY59" s="373">
        <f t="shared" si="69"/>
        <v>0</v>
      </c>
      <c r="AZ59" s="366">
        <f t="shared" si="69"/>
        <v>0</v>
      </c>
      <c r="BA59" s="373">
        <f t="shared" si="69"/>
        <v>0</v>
      </c>
      <c r="BB59" s="483">
        <f t="shared" si="76"/>
        <v>0</v>
      </c>
    </row>
    <row r="60" spans="1:54" ht="13.5" thickBot="1" x14ac:dyDescent="0.25">
      <c r="A60" s="258"/>
      <c r="B60" s="265"/>
      <c r="C60" s="351"/>
      <c r="D60" s="352"/>
      <c r="E60" s="318"/>
      <c r="F60" s="266"/>
      <c r="G60" s="274"/>
      <c r="H60" s="306"/>
      <c r="I60" s="258"/>
      <c r="J60" s="265"/>
      <c r="K60" s="265"/>
      <c r="L60" s="316"/>
      <c r="M60" s="273"/>
      <c r="N60" s="274"/>
      <c r="O60" s="274"/>
      <c r="P60" s="306"/>
      <c r="Q60" s="273"/>
      <c r="R60" s="274"/>
      <c r="S60" s="274"/>
      <c r="T60" s="274"/>
      <c r="U60" s="462"/>
      <c r="V60" s="386"/>
      <c r="W60" s="485"/>
      <c r="X60" s="274"/>
      <c r="Y60" s="462"/>
      <c r="Z60" s="274"/>
      <c r="AA60" s="462"/>
      <c r="AB60" s="274"/>
      <c r="AC60" s="462"/>
      <c r="AD60" s="274"/>
      <c r="AE60" s="462"/>
      <c r="AF60" s="274"/>
      <c r="AG60" s="387"/>
      <c r="AH60" s="274"/>
      <c r="AI60" s="274"/>
      <c r="AJ60" s="462"/>
      <c r="AK60" s="489"/>
      <c r="AL60" s="273"/>
      <c r="AM60" s="274"/>
      <c r="AN60" s="462"/>
      <c r="AO60" s="489"/>
      <c r="AP60" s="273"/>
      <c r="AQ60" s="274"/>
      <c r="AR60" s="274"/>
      <c r="AS60" s="501"/>
      <c r="AT60" s="273"/>
      <c r="AU60" s="274"/>
      <c r="AV60" s="274"/>
      <c r="AW60" s="274"/>
      <c r="AX60" s="501"/>
      <c r="AY60" s="493"/>
      <c r="AZ60" s="498"/>
      <c r="BA60" s="493"/>
      <c r="BB60" s="310"/>
    </row>
    <row r="61" spans="1:54" x14ac:dyDescent="0.2">
      <c r="AP61" s="117"/>
    </row>
  </sheetData>
  <mergeCells count="139">
    <mergeCell ref="A1:F3"/>
    <mergeCell ref="G2:H2"/>
    <mergeCell ref="J2:M2"/>
    <mergeCell ref="A9:D9"/>
    <mergeCell ref="A11:A12"/>
    <mergeCell ref="B11:B12"/>
    <mergeCell ref="M10:P10"/>
    <mergeCell ref="C11:C12"/>
    <mergeCell ref="E11:E12"/>
    <mergeCell ref="D6:G6"/>
    <mergeCell ref="G11:G12"/>
    <mergeCell ref="H11:H12"/>
    <mergeCell ref="D11:D12"/>
    <mergeCell ref="L11:L12"/>
    <mergeCell ref="F11:F12"/>
    <mergeCell ref="I11:K11"/>
    <mergeCell ref="A10:L10"/>
    <mergeCell ref="M11:M12"/>
    <mergeCell ref="N11:N12"/>
    <mergeCell ref="O11:O12"/>
    <mergeCell ref="P11:P12"/>
    <mergeCell ref="A59:E59"/>
    <mergeCell ref="C54:E54"/>
    <mergeCell ref="A53:H53"/>
    <mergeCell ref="A45:H45"/>
    <mergeCell ref="A37:H37"/>
    <mergeCell ref="A47:E47"/>
    <mergeCell ref="A49:E49"/>
    <mergeCell ref="A51:E51"/>
    <mergeCell ref="A55:E55"/>
    <mergeCell ref="A57:E57"/>
    <mergeCell ref="C38:E38"/>
    <mergeCell ref="C46:E46"/>
    <mergeCell ref="A39:E39"/>
    <mergeCell ref="A41:E41"/>
    <mergeCell ref="A43:E43"/>
    <mergeCell ref="I37:L37"/>
    <mergeCell ref="I45:L45"/>
    <mergeCell ref="I53:L53"/>
    <mergeCell ref="M53:P53"/>
    <mergeCell ref="M45:P45"/>
    <mergeCell ref="M37:P37"/>
    <mergeCell ref="A21:H21"/>
    <mergeCell ref="A13:H13"/>
    <mergeCell ref="I13:L13"/>
    <mergeCell ref="I21:L21"/>
    <mergeCell ref="I29:L29"/>
    <mergeCell ref="C22:E22"/>
    <mergeCell ref="C30:E30"/>
    <mergeCell ref="A23:E23"/>
    <mergeCell ref="A25:E25"/>
    <mergeCell ref="A27:E27"/>
    <mergeCell ref="A31:E31"/>
    <mergeCell ref="A33:E33"/>
    <mergeCell ref="A35:E35"/>
    <mergeCell ref="A29:H29"/>
    <mergeCell ref="A15:E15"/>
    <mergeCell ref="A17:E17"/>
    <mergeCell ref="A19:E19"/>
    <mergeCell ref="C14:E14"/>
    <mergeCell ref="M29:P29"/>
    <mergeCell ref="M21:P21"/>
    <mergeCell ref="M13:P13"/>
    <mergeCell ref="Q13:AG13"/>
    <mergeCell ref="Q29:AK29"/>
    <mergeCell ref="Q37:AK37"/>
    <mergeCell ref="Q53:AK53"/>
    <mergeCell ref="Q45:AK45"/>
    <mergeCell ref="R11:R12"/>
    <mergeCell ref="X11:X12"/>
    <mergeCell ref="AF11:AF12"/>
    <mergeCell ref="AG11:AG12"/>
    <mergeCell ref="AI11:AI12"/>
    <mergeCell ref="T11:T12"/>
    <mergeCell ref="S11:S12"/>
    <mergeCell ref="V11:V12"/>
    <mergeCell ref="Z11:Z12"/>
    <mergeCell ref="U11:U12"/>
    <mergeCell ref="Q21:AK21"/>
    <mergeCell ref="AI13:AK13"/>
    <mergeCell ref="AT53:AX53"/>
    <mergeCell ref="AT21:AX21"/>
    <mergeCell ref="AT29:AX29"/>
    <mergeCell ref="AV11:AV12"/>
    <mergeCell ref="AW11:AW12"/>
    <mergeCell ref="AU11:AU12"/>
    <mergeCell ref="AR11:AR12"/>
    <mergeCell ref="AT11:AT12"/>
    <mergeCell ref="AJ11:AJ12"/>
    <mergeCell ref="AK11:AK12"/>
    <mergeCell ref="AL13:AO13"/>
    <mergeCell ref="AL29:AO29"/>
    <mergeCell ref="AL37:AO37"/>
    <mergeCell ref="AL45:AO45"/>
    <mergeCell ref="AL53:AO53"/>
    <mergeCell ref="AL21:AO21"/>
    <mergeCell ref="AP53:AS53"/>
    <mergeCell ref="AP21:AS21"/>
    <mergeCell ref="AP29:AS29"/>
    <mergeCell ref="AP37:AS37"/>
    <mergeCell ref="AP45:AS45"/>
    <mergeCell ref="Q11:Q12"/>
    <mergeCell ref="AD11:AD12"/>
    <mergeCell ref="AL10:AX10"/>
    <mergeCell ref="AY11:AY12"/>
    <mergeCell ref="AZ11:AZ12"/>
    <mergeCell ref="AA11:AA12"/>
    <mergeCell ref="Y11:Y12"/>
    <mergeCell ref="W11:W12"/>
    <mergeCell ref="Q10:AK10"/>
    <mergeCell ref="AB11:AB12"/>
    <mergeCell ref="AT37:AX37"/>
    <mergeCell ref="AT45:AX45"/>
    <mergeCell ref="BA11:BA12"/>
    <mergeCell ref="AY13:AZ13"/>
    <mergeCell ref="BA13:BB13"/>
    <mergeCell ref="AT13:AX13"/>
    <mergeCell ref="AP13:AS13"/>
    <mergeCell ref="BB11:BB12"/>
    <mergeCell ref="AX11:AX12"/>
    <mergeCell ref="AE11:AE12"/>
    <mergeCell ref="AC11:AC12"/>
    <mergeCell ref="AO11:AO12"/>
    <mergeCell ref="AS11:AS12"/>
    <mergeCell ref="AL11:AL12"/>
    <mergeCell ref="AM11:AM12"/>
    <mergeCell ref="AN11:AN12"/>
    <mergeCell ref="AQ11:AQ12"/>
    <mergeCell ref="AP11:AP12"/>
    <mergeCell ref="BA21:BB21"/>
    <mergeCell ref="BA29:BB29"/>
    <mergeCell ref="BA37:BB37"/>
    <mergeCell ref="BA45:BB45"/>
    <mergeCell ref="BA53:BB53"/>
    <mergeCell ref="AY21:AZ21"/>
    <mergeCell ref="AY29:AZ29"/>
    <mergeCell ref="AY37:AZ37"/>
    <mergeCell ref="AY45:AZ45"/>
    <mergeCell ref="AY53:AZ53"/>
  </mergeCells>
  <pageMargins left="0.7" right="0.7" top="0.75" bottom="0.75" header="0.3" footer="0.3"/>
  <pageSetup orientation="portrait" r:id="rId1"/>
  <ignoredErrors>
    <ignoredError sqref="U49" formula="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A9197-0FD9-4BAB-84E9-6461011C5311}">
  <sheetPr>
    <tabColor theme="8" tint="-0.249977111117893"/>
  </sheetPr>
  <dimension ref="A1:J20"/>
  <sheetViews>
    <sheetView workbookViewId="0">
      <selection activeCell="J14" sqref="J14"/>
    </sheetView>
  </sheetViews>
  <sheetFormatPr baseColWidth="10" defaultColWidth="11.5703125" defaultRowHeight="12.75" x14ac:dyDescent="0.2"/>
  <cols>
    <col min="1" max="1" width="41" customWidth="1"/>
    <col min="2" max="2" width="10.7109375" customWidth="1"/>
    <col min="3" max="4" width="16.7109375" customWidth="1"/>
    <col min="5" max="5" width="10.7109375" customWidth="1"/>
    <col min="6" max="7" width="16.7109375" customWidth="1"/>
    <col min="8" max="8" width="10.7109375" customWidth="1"/>
    <col min="9" max="10" width="16.7109375" customWidth="1"/>
  </cols>
  <sheetData>
    <row r="1" spans="1:10" s="47" customFormat="1" ht="19.5" x14ac:dyDescent="0.4">
      <c r="A1" s="804"/>
      <c r="B1" s="804"/>
      <c r="C1" s="804"/>
      <c r="D1" s="804"/>
      <c r="E1" s="804"/>
      <c r="F1" s="804"/>
      <c r="G1" s="804"/>
      <c r="H1" s="804"/>
      <c r="I1" s="804"/>
    </row>
    <row r="2" spans="1:10" s="47" customFormat="1" ht="19.5" x14ac:dyDescent="0.4">
      <c r="A2" s="803" t="s">
        <v>151</v>
      </c>
      <c r="B2" s="803"/>
      <c r="C2" s="803"/>
      <c r="D2" s="803"/>
      <c r="E2" s="803"/>
      <c r="F2" s="803"/>
      <c r="G2" s="803"/>
      <c r="H2" s="803"/>
      <c r="I2" s="803"/>
      <c r="J2" s="803"/>
    </row>
    <row r="3" spans="1:10" s="47" customFormat="1" ht="19.5" x14ac:dyDescent="0.4">
      <c r="A3" s="803" t="s">
        <v>65</v>
      </c>
      <c r="B3" s="803"/>
      <c r="C3" s="803"/>
      <c r="D3" s="803"/>
      <c r="E3" s="803"/>
      <c r="F3" s="803"/>
      <c r="G3" s="803"/>
      <c r="H3" s="803"/>
      <c r="I3" s="803"/>
      <c r="J3" s="803"/>
    </row>
    <row r="4" spans="1:10" s="47" customFormat="1" ht="19.5" x14ac:dyDescent="0.4">
      <c r="A4" s="49"/>
      <c r="B4" s="48"/>
      <c r="C4" s="48"/>
      <c r="D4" s="48"/>
      <c r="E4" s="48"/>
      <c r="F4" s="48"/>
      <c r="G4" s="48"/>
      <c r="H4" s="50"/>
      <c r="I4" s="50"/>
    </row>
    <row r="5" spans="1:10" s="47" customFormat="1" ht="17.25" thickBot="1" x14ac:dyDescent="0.35">
      <c r="A5" s="51"/>
      <c r="B5" s="52"/>
      <c r="C5" s="53"/>
      <c r="D5" s="53"/>
      <c r="E5" s="54"/>
      <c r="H5" s="55"/>
      <c r="I5" s="55"/>
    </row>
    <row r="6" spans="1:10" s="47" customFormat="1" ht="16.5" x14ac:dyDescent="0.3">
      <c r="A6" s="805" t="s">
        <v>66</v>
      </c>
      <c r="B6" s="808" t="s">
        <v>67</v>
      </c>
      <c r="C6" s="809"/>
      <c r="D6" s="810"/>
      <c r="E6" s="811" t="s">
        <v>82</v>
      </c>
      <c r="F6" s="812"/>
      <c r="G6" s="813"/>
      <c r="H6" s="814" t="s">
        <v>68</v>
      </c>
      <c r="I6" s="815"/>
      <c r="J6" s="816"/>
    </row>
    <row r="7" spans="1:10" s="47" customFormat="1" ht="16.5" x14ac:dyDescent="0.3">
      <c r="A7" s="806"/>
      <c r="B7" s="392" t="s">
        <v>69</v>
      </c>
      <c r="C7" s="109" t="s">
        <v>70</v>
      </c>
      <c r="D7" s="393"/>
      <c r="E7" s="392" t="s">
        <v>69</v>
      </c>
      <c r="F7" s="109" t="s">
        <v>70</v>
      </c>
      <c r="G7" s="393"/>
      <c r="H7" s="396" t="s">
        <v>69</v>
      </c>
      <c r="I7" s="110" t="s">
        <v>70</v>
      </c>
      <c r="J7" s="817" t="s">
        <v>83</v>
      </c>
    </row>
    <row r="8" spans="1:10" s="47" customFormat="1" ht="17.25" thickBot="1" x14ac:dyDescent="0.35">
      <c r="A8" s="807"/>
      <c r="B8" s="394" t="s">
        <v>71</v>
      </c>
      <c r="C8" s="390" t="s">
        <v>72</v>
      </c>
      <c r="D8" s="395" t="s">
        <v>93</v>
      </c>
      <c r="E8" s="394" t="s">
        <v>71</v>
      </c>
      <c r="F8" s="390" t="s">
        <v>72</v>
      </c>
      <c r="G8" s="395" t="s">
        <v>73</v>
      </c>
      <c r="H8" s="397" t="s">
        <v>71</v>
      </c>
      <c r="I8" s="391" t="s">
        <v>72</v>
      </c>
      <c r="J8" s="818"/>
    </row>
    <row r="9" spans="1:10" s="47" customFormat="1" ht="17.25" thickBot="1" x14ac:dyDescent="0.35">
      <c r="A9" s="408" t="s">
        <v>74</v>
      </c>
      <c r="B9" s="801"/>
      <c r="C9" s="801"/>
      <c r="D9" s="801"/>
      <c r="E9" s="801"/>
      <c r="F9" s="801"/>
      <c r="G9" s="801"/>
      <c r="H9" s="801"/>
      <c r="I9" s="801"/>
      <c r="J9" s="802"/>
    </row>
    <row r="10" spans="1:10" s="56" customFormat="1" ht="16.5" x14ac:dyDescent="0.3">
      <c r="A10" s="413" t="s">
        <v>27</v>
      </c>
      <c r="B10" s="422">
        <v>1</v>
      </c>
      <c r="C10" s="409">
        <f>'PLANTA ACTUAL'!H13</f>
        <v>6378254</v>
      </c>
      <c r="D10" s="410">
        <f>(C10*12)</f>
        <v>76539048</v>
      </c>
      <c r="E10" s="418">
        <f>'PLANTA PROPUESTA'!F14</f>
        <v>1</v>
      </c>
      <c r="F10" s="409">
        <f>'PLANTA PROPUESTA'!H14</f>
        <v>6378254</v>
      </c>
      <c r="G10" s="410">
        <f t="shared" ref="G10:G15" si="0">(F10*12)</f>
        <v>76539048</v>
      </c>
      <c r="H10" s="411">
        <f t="shared" ref="H10:I15" si="1">(B10-E10)</f>
        <v>0</v>
      </c>
      <c r="I10" s="412">
        <f t="shared" si="1"/>
        <v>0</v>
      </c>
      <c r="J10" s="410">
        <f t="shared" ref="J10:J15" si="2">(I10*12)</f>
        <v>0</v>
      </c>
    </row>
    <row r="11" spans="1:10" s="56" customFormat="1" ht="16.5" x14ac:dyDescent="0.3">
      <c r="A11" s="414" t="s">
        <v>28</v>
      </c>
      <c r="B11" s="255">
        <f>'PLANTA ACTUAL'!F16</f>
        <v>0</v>
      </c>
      <c r="C11" s="269">
        <f>'PLANTA ACTUAL'!H16</f>
        <v>0</v>
      </c>
      <c r="D11" s="271">
        <f t="shared" ref="D11:D15" si="3">(C11*12)</f>
        <v>0</v>
      </c>
      <c r="E11" s="419">
        <f>'PLANTA PROPUESTA'!F22</f>
        <v>0</v>
      </c>
      <c r="F11" s="269">
        <f>'PLANTA PROPUESTA'!H22</f>
        <v>0</v>
      </c>
      <c r="G11" s="271">
        <f t="shared" si="0"/>
        <v>0</v>
      </c>
      <c r="H11" s="257">
        <f t="shared" si="1"/>
        <v>0</v>
      </c>
      <c r="I11" s="401">
        <f t="shared" si="1"/>
        <v>0</v>
      </c>
      <c r="J11" s="271">
        <f t="shared" si="2"/>
        <v>0</v>
      </c>
    </row>
    <row r="12" spans="1:10" s="47" customFormat="1" ht="16.5" x14ac:dyDescent="0.3">
      <c r="A12" s="414" t="s">
        <v>29</v>
      </c>
      <c r="B12" s="255">
        <f>'PLANTA ACTUAL'!F19</f>
        <v>0</v>
      </c>
      <c r="C12" s="269">
        <f>'PLANTA ACTUAL'!H19</f>
        <v>0</v>
      </c>
      <c r="D12" s="271">
        <f t="shared" si="3"/>
        <v>0</v>
      </c>
      <c r="E12" s="419">
        <f>'PLANTA PROPUESTA'!F30</f>
        <v>0</v>
      </c>
      <c r="F12" s="269">
        <f>'PLANTA PROPUESTA'!H30</f>
        <v>0</v>
      </c>
      <c r="G12" s="271">
        <f t="shared" si="0"/>
        <v>0</v>
      </c>
      <c r="H12" s="257">
        <f t="shared" si="1"/>
        <v>0</v>
      </c>
      <c r="I12" s="401">
        <f t="shared" si="1"/>
        <v>0</v>
      </c>
      <c r="J12" s="271">
        <f t="shared" si="2"/>
        <v>0</v>
      </c>
    </row>
    <row r="13" spans="1:10" s="47" customFormat="1" ht="16.5" x14ac:dyDescent="0.3">
      <c r="A13" s="414" t="s">
        <v>30</v>
      </c>
      <c r="B13" s="255">
        <f>'PLANTA ACTUAL'!F22</f>
        <v>0</v>
      </c>
      <c r="C13" s="269">
        <f>'PLANTA ACTUAL'!H22</f>
        <v>0</v>
      </c>
      <c r="D13" s="271">
        <f t="shared" si="3"/>
        <v>0</v>
      </c>
      <c r="E13" s="419">
        <f>'PLANTA PROPUESTA'!F38</f>
        <v>0</v>
      </c>
      <c r="F13" s="269">
        <f>'PLANTA PROPUESTA'!H38</f>
        <v>0</v>
      </c>
      <c r="G13" s="271">
        <f t="shared" si="0"/>
        <v>0</v>
      </c>
      <c r="H13" s="257">
        <f t="shared" si="1"/>
        <v>0</v>
      </c>
      <c r="I13" s="401">
        <f t="shared" si="1"/>
        <v>0</v>
      </c>
      <c r="J13" s="271">
        <f t="shared" si="2"/>
        <v>0</v>
      </c>
    </row>
    <row r="14" spans="1:10" s="47" customFormat="1" ht="15" customHeight="1" x14ac:dyDescent="0.3">
      <c r="A14" s="415" t="s">
        <v>31</v>
      </c>
      <c r="B14" s="423">
        <f>'PLANTA ACTUAL'!F25</f>
        <v>1</v>
      </c>
      <c r="C14" s="398">
        <f>'PLANTA ACTUAL'!H25</f>
        <v>2678135</v>
      </c>
      <c r="D14" s="399">
        <f t="shared" si="3"/>
        <v>32137620</v>
      </c>
      <c r="E14" s="420">
        <f>'PLANTA PROPUESTA'!F46</f>
        <v>1</v>
      </c>
      <c r="F14" s="398">
        <f>'PLANTA PROPUESTA'!H46</f>
        <v>2203308</v>
      </c>
      <c r="G14" s="399">
        <f t="shared" si="0"/>
        <v>26439696</v>
      </c>
      <c r="H14" s="400">
        <f t="shared" si="1"/>
        <v>0</v>
      </c>
      <c r="I14" s="406">
        <f t="shared" si="1"/>
        <v>474827</v>
      </c>
      <c r="J14" s="407">
        <f t="shared" si="2"/>
        <v>5697924</v>
      </c>
    </row>
    <row r="15" spans="1:10" ht="17.25" thickBot="1" x14ac:dyDescent="0.35">
      <c r="A15" s="416" t="s">
        <v>57</v>
      </c>
      <c r="B15" s="256">
        <f>'PLANTA ACTUAL'!F28</f>
        <v>0</v>
      </c>
      <c r="C15" s="274">
        <f>'PLANTA ACTUAL'!H28</f>
        <v>0</v>
      </c>
      <c r="D15" s="310">
        <f t="shared" si="3"/>
        <v>0</v>
      </c>
      <c r="E15" s="320">
        <f>'PLANTA PROPUESTA'!F54</f>
        <v>0</v>
      </c>
      <c r="F15" s="350">
        <f>'PLANTA PROPUESTA'!H54</f>
        <v>0</v>
      </c>
      <c r="G15" s="375">
        <f t="shared" si="0"/>
        <v>0</v>
      </c>
      <c r="H15" s="402">
        <f t="shared" si="1"/>
        <v>0</v>
      </c>
      <c r="I15" s="403">
        <f t="shared" si="1"/>
        <v>0</v>
      </c>
      <c r="J15" s="375">
        <f t="shared" si="2"/>
        <v>0</v>
      </c>
    </row>
    <row r="16" spans="1:10" ht="17.25" thickBot="1" x14ac:dyDescent="0.35">
      <c r="A16" s="417" t="s">
        <v>46</v>
      </c>
      <c r="B16" s="424">
        <f t="shared" ref="B16:G16" si="4">SUM(B10:B15)</f>
        <v>2</v>
      </c>
      <c r="C16" s="425">
        <f t="shared" si="4"/>
        <v>9056389</v>
      </c>
      <c r="D16" s="426">
        <f>SUM(D10:D15)</f>
        <v>108676668</v>
      </c>
      <c r="E16" s="421">
        <f t="shared" si="4"/>
        <v>2</v>
      </c>
      <c r="F16" s="404">
        <f t="shared" si="4"/>
        <v>8581562</v>
      </c>
      <c r="G16" s="405">
        <f t="shared" si="4"/>
        <v>102978744</v>
      </c>
      <c r="H16" s="427">
        <f>SUM(H10:H15)</f>
        <v>0</v>
      </c>
      <c r="I16" s="428">
        <f>SUM(I10:I15)</f>
        <v>474827</v>
      </c>
      <c r="J16" s="429">
        <f>SUM(J10:J15)</f>
        <v>5697924</v>
      </c>
    </row>
    <row r="20" spans="10:10" x14ac:dyDescent="0.2">
      <c r="J20" s="436"/>
    </row>
  </sheetData>
  <mergeCells count="9">
    <mergeCell ref="B9:J9"/>
    <mergeCell ref="A2:J2"/>
    <mergeCell ref="A3:J3"/>
    <mergeCell ref="A1:I1"/>
    <mergeCell ref="A6:A8"/>
    <mergeCell ref="B6:D6"/>
    <mergeCell ref="E6:G6"/>
    <mergeCell ref="H6:J6"/>
    <mergeCell ref="J7:J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8" tint="-0.249977111117893"/>
  </sheetPr>
  <dimension ref="A1:J16"/>
  <sheetViews>
    <sheetView workbookViewId="0">
      <selection activeCell="J14" sqref="J14"/>
    </sheetView>
  </sheetViews>
  <sheetFormatPr baseColWidth="10" defaultRowHeight="12.75" x14ac:dyDescent="0.2"/>
  <cols>
    <col min="1" max="1" width="41" customWidth="1"/>
    <col min="2" max="2" width="10.7109375" customWidth="1"/>
    <col min="3" max="4" width="16.7109375" customWidth="1"/>
    <col min="5" max="5" width="10.7109375" customWidth="1"/>
    <col min="6" max="7" width="16.7109375" customWidth="1"/>
    <col min="8" max="8" width="10.7109375" customWidth="1"/>
    <col min="9" max="10" width="16.7109375" customWidth="1"/>
  </cols>
  <sheetData>
    <row r="1" spans="1:10" s="47" customFormat="1" ht="19.5" x14ac:dyDescent="0.4">
      <c r="A1" s="804"/>
      <c r="B1" s="804"/>
      <c r="C1" s="804"/>
      <c r="D1" s="804"/>
      <c r="E1" s="804"/>
      <c r="F1" s="804"/>
      <c r="G1" s="804"/>
      <c r="H1" s="804"/>
      <c r="I1" s="804"/>
    </row>
    <row r="2" spans="1:10" s="47" customFormat="1" ht="19.5" x14ac:dyDescent="0.4">
      <c r="A2" s="803" t="s">
        <v>157</v>
      </c>
      <c r="B2" s="803"/>
      <c r="C2" s="803"/>
      <c r="D2" s="803"/>
      <c r="E2" s="803"/>
      <c r="F2" s="803"/>
      <c r="G2" s="803"/>
      <c r="H2" s="803"/>
      <c r="I2" s="803"/>
      <c r="J2" s="803"/>
    </row>
    <row r="3" spans="1:10" s="47" customFormat="1" ht="19.5" x14ac:dyDescent="0.4">
      <c r="A3" s="803" t="s">
        <v>65</v>
      </c>
      <c r="B3" s="803"/>
      <c r="C3" s="803"/>
      <c r="D3" s="803"/>
      <c r="E3" s="803"/>
      <c r="F3" s="803"/>
      <c r="G3" s="803"/>
      <c r="H3" s="803"/>
      <c r="I3" s="803"/>
      <c r="J3" s="803"/>
    </row>
    <row r="4" spans="1:10" s="47" customFormat="1" ht="19.5" x14ac:dyDescent="0.4">
      <c r="A4" s="49"/>
      <c r="B4" s="48"/>
      <c r="C4" s="48"/>
      <c r="D4" s="48"/>
      <c r="E4" s="48"/>
      <c r="F4" s="48"/>
      <c r="G4" s="48"/>
      <c r="H4" s="50"/>
      <c r="I4" s="50"/>
    </row>
    <row r="5" spans="1:10" s="47" customFormat="1" ht="17.25" thickBot="1" x14ac:dyDescent="0.35">
      <c r="A5" s="51"/>
      <c r="B5" s="52"/>
      <c r="C5" s="53"/>
      <c r="D5" s="53"/>
      <c r="E5" s="54"/>
      <c r="H5" s="55"/>
      <c r="I5" s="55"/>
    </row>
    <row r="6" spans="1:10" s="47" customFormat="1" ht="16.5" x14ac:dyDescent="0.3">
      <c r="A6" s="805" t="s">
        <v>66</v>
      </c>
      <c r="B6" s="808" t="s">
        <v>67</v>
      </c>
      <c r="C6" s="809"/>
      <c r="D6" s="810"/>
      <c r="E6" s="811" t="s">
        <v>82</v>
      </c>
      <c r="F6" s="812"/>
      <c r="G6" s="813"/>
      <c r="H6" s="814" t="s">
        <v>68</v>
      </c>
      <c r="I6" s="815"/>
      <c r="J6" s="816"/>
    </row>
    <row r="7" spans="1:10" s="47" customFormat="1" ht="16.5" x14ac:dyDescent="0.3">
      <c r="A7" s="806"/>
      <c r="B7" s="392" t="s">
        <v>69</v>
      </c>
      <c r="C7" s="109" t="s">
        <v>70</v>
      </c>
      <c r="D7" s="393"/>
      <c r="E7" s="392" t="s">
        <v>69</v>
      </c>
      <c r="F7" s="109" t="s">
        <v>70</v>
      </c>
      <c r="G7" s="393"/>
      <c r="H7" s="396" t="s">
        <v>69</v>
      </c>
      <c r="I7" s="110" t="s">
        <v>70</v>
      </c>
      <c r="J7" s="817" t="s">
        <v>83</v>
      </c>
    </row>
    <row r="8" spans="1:10" s="47" customFormat="1" ht="17.25" thickBot="1" x14ac:dyDescent="0.35">
      <c r="A8" s="807"/>
      <c r="B8" s="394" t="s">
        <v>71</v>
      </c>
      <c r="C8" s="390" t="s">
        <v>72</v>
      </c>
      <c r="D8" s="395" t="s">
        <v>93</v>
      </c>
      <c r="E8" s="394" t="s">
        <v>71</v>
      </c>
      <c r="F8" s="390" t="s">
        <v>72</v>
      </c>
      <c r="G8" s="395" t="s">
        <v>73</v>
      </c>
      <c r="H8" s="397" t="s">
        <v>71</v>
      </c>
      <c r="I8" s="391" t="s">
        <v>72</v>
      </c>
      <c r="J8" s="818"/>
    </row>
    <row r="9" spans="1:10" s="47" customFormat="1" ht="17.25" thickBot="1" x14ac:dyDescent="0.35">
      <c r="A9" s="408" t="s">
        <v>74</v>
      </c>
      <c r="B9" s="801"/>
      <c r="C9" s="801"/>
      <c r="D9" s="801"/>
      <c r="E9" s="801"/>
      <c r="F9" s="801"/>
      <c r="G9" s="801"/>
      <c r="H9" s="801"/>
      <c r="I9" s="801"/>
      <c r="J9" s="802"/>
    </row>
    <row r="10" spans="1:10" s="56" customFormat="1" ht="16.5" x14ac:dyDescent="0.3">
      <c r="A10" s="413" t="s">
        <v>27</v>
      </c>
      <c r="B10" s="422">
        <v>1</v>
      </c>
      <c r="C10" s="409">
        <f>('PLANTA ACTUAL'!BN14)+('PLANTA ACTUAL'!BR14)+('PLANTA ACTUAL'!CC14)</f>
        <v>4509152.3080396904</v>
      </c>
      <c r="D10" s="410">
        <f>(C10*12)</f>
        <v>54109827.696476281</v>
      </c>
      <c r="E10" s="418">
        <f>'PLANTA PROPUESTA'!F14</f>
        <v>1</v>
      </c>
      <c r="F10" s="409">
        <f>('PLANTA PROPUESTA'!AJ20)+('PLANTA PROPUESTA'!AN20)+('PLANTA PROPUESTA'!AY20)</f>
        <v>4509152.3080396904</v>
      </c>
      <c r="G10" s="410">
        <f t="shared" ref="G10:G15" si="0">(F10*12)</f>
        <v>54109827.696476281</v>
      </c>
      <c r="H10" s="411">
        <f t="shared" ref="H10:H15" si="1">(B10-E10)</f>
        <v>0</v>
      </c>
      <c r="I10" s="412">
        <f t="shared" ref="I10:I15" si="2">(C10-F10)</f>
        <v>0</v>
      </c>
      <c r="J10" s="410">
        <f t="shared" ref="J10:J15" si="3">(I10*12)</f>
        <v>0</v>
      </c>
    </row>
    <row r="11" spans="1:10" s="56" customFormat="1" ht="16.5" x14ac:dyDescent="0.3">
      <c r="A11" s="414" t="s">
        <v>28</v>
      </c>
      <c r="B11" s="255">
        <f>'PLANTA ACTUAL'!F16</f>
        <v>0</v>
      </c>
      <c r="C11" s="269">
        <f>'PLANTA ACTUAL'!H16</f>
        <v>0</v>
      </c>
      <c r="D11" s="271">
        <f t="shared" ref="D11:D15" si="4">(C11*12)</f>
        <v>0</v>
      </c>
      <c r="E11" s="419">
        <f>'PLANTA PROPUESTA'!F22</f>
        <v>0</v>
      </c>
      <c r="F11" s="269">
        <f>'PLANTA PROPUESTA'!H22</f>
        <v>0</v>
      </c>
      <c r="G11" s="271">
        <f t="shared" si="0"/>
        <v>0</v>
      </c>
      <c r="H11" s="257">
        <f t="shared" si="1"/>
        <v>0</v>
      </c>
      <c r="I11" s="401">
        <f t="shared" si="2"/>
        <v>0</v>
      </c>
      <c r="J11" s="271">
        <f t="shared" si="3"/>
        <v>0</v>
      </c>
    </row>
    <row r="12" spans="1:10" s="47" customFormat="1" ht="16.5" x14ac:dyDescent="0.3">
      <c r="A12" s="414" t="s">
        <v>29</v>
      </c>
      <c r="B12" s="255">
        <f>'PLANTA ACTUAL'!F19</f>
        <v>0</v>
      </c>
      <c r="C12" s="269">
        <f>'PLANTA ACTUAL'!H19</f>
        <v>0</v>
      </c>
      <c r="D12" s="271">
        <f t="shared" si="4"/>
        <v>0</v>
      </c>
      <c r="E12" s="419">
        <f>'PLANTA PROPUESTA'!F30</f>
        <v>0</v>
      </c>
      <c r="F12" s="269">
        <f>'PLANTA PROPUESTA'!H30</f>
        <v>0</v>
      </c>
      <c r="G12" s="271">
        <f t="shared" si="0"/>
        <v>0</v>
      </c>
      <c r="H12" s="257">
        <f t="shared" si="1"/>
        <v>0</v>
      </c>
      <c r="I12" s="401">
        <f t="shared" si="2"/>
        <v>0</v>
      </c>
      <c r="J12" s="271">
        <f t="shared" si="3"/>
        <v>0</v>
      </c>
    </row>
    <row r="13" spans="1:10" s="47" customFormat="1" ht="16.5" x14ac:dyDescent="0.3">
      <c r="A13" s="414" t="s">
        <v>30</v>
      </c>
      <c r="B13" s="255">
        <f>'PLANTA ACTUAL'!F22</f>
        <v>0</v>
      </c>
      <c r="C13" s="269">
        <f>'PLANTA ACTUAL'!H22</f>
        <v>0</v>
      </c>
      <c r="D13" s="271">
        <f t="shared" si="4"/>
        <v>0</v>
      </c>
      <c r="E13" s="419">
        <f>'PLANTA PROPUESTA'!F38</f>
        <v>0</v>
      </c>
      <c r="F13" s="269">
        <f>'PLANTA PROPUESTA'!H38</f>
        <v>0</v>
      </c>
      <c r="G13" s="271">
        <f t="shared" si="0"/>
        <v>0</v>
      </c>
      <c r="H13" s="257">
        <f t="shared" si="1"/>
        <v>0</v>
      </c>
      <c r="I13" s="401">
        <f t="shared" si="2"/>
        <v>0</v>
      </c>
      <c r="J13" s="271">
        <f t="shared" si="3"/>
        <v>0</v>
      </c>
    </row>
    <row r="14" spans="1:10" s="47" customFormat="1" ht="15" customHeight="1" x14ac:dyDescent="0.3">
      <c r="A14" s="415" t="s">
        <v>31</v>
      </c>
      <c r="B14" s="423">
        <f>'PLANTA ACTUAL'!F25</f>
        <v>1</v>
      </c>
      <c r="C14" s="398">
        <f>('PLANTA ACTUAL'!BN26)+('PLANTA ACTUAL'!BR26)+('PLANTA ACTUAL'!CC26)</f>
        <v>2342660.5899547902</v>
      </c>
      <c r="D14" s="399">
        <f>(C14*12)</f>
        <v>28111927.079457484</v>
      </c>
      <c r="E14" s="420">
        <f>'PLANTA PROPUESTA'!F46</f>
        <v>1</v>
      </c>
      <c r="F14" s="398">
        <f>('PLANTA PROPUESTA'!AJ48)+('PLANTA PROPUESTA'!AN48)+('PLANTA PROPUESTA'!AY48)</f>
        <v>1998955.1199224228</v>
      </c>
      <c r="G14" s="399">
        <f t="shared" si="0"/>
        <v>23987461.439069074</v>
      </c>
      <c r="H14" s="400">
        <f t="shared" si="1"/>
        <v>0</v>
      </c>
      <c r="I14" s="406">
        <f t="shared" si="2"/>
        <v>343705.47003236739</v>
      </c>
      <c r="J14" s="407">
        <f t="shared" si="3"/>
        <v>4124465.6403884087</v>
      </c>
    </row>
    <row r="15" spans="1:10" ht="17.25" thickBot="1" x14ac:dyDescent="0.35">
      <c r="A15" s="416" t="s">
        <v>57</v>
      </c>
      <c r="B15" s="256">
        <f>'PLANTA ACTUAL'!F28</f>
        <v>0</v>
      </c>
      <c r="C15" s="274">
        <f>'PLANTA ACTUAL'!H28</f>
        <v>0</v>
      </c>
      <c r="D15" s="310">
        <f t="shared" si="4"/>
        <v>0</v>
      </c>
      <c r="E15" s="320">
        <f>'PLANTA PROPUESTA'!F54</f>
        <v>0</v>
      </c>
      <c r="F15" s="350">
        <f>'PLANTA PROPUESTA'!H54</f>
        <v>0</v>
      </c>
      <c r="G15" s="375">
        <f t="shared" si="0"/>
        <v>0</v>
      </c>
      <c r="H15" s="402">
        <f t="shared" si="1"/>
        <v>0</v>
      </c>
      <c r="I15" s="403">
        <f t="shared" si="2"/>
        <v>0</v>
      </c>
      <c r="J15" s="375">
        <f t="shared" si="3"/>
        <v>0</v>
      </c>
    </row>
    <row r="16" spans="1:10" ht="17.25" thickBot="1" x14ac:dyDescent="0.35">
      <c r="A16" s="417" t="s">
        <v>46</v>
      </c>
      <c r="B16" s="424">
        <f t="shared" ref="B16:G16" si="5">SUM(B10:B15)</f>
        <v>2</v>
      </c>
      <c r="C16" s="425">
        <f>SUM(C10:C15)</f>
        <v>6851812.897994481</v>
      </c>
      <c r="D16" s="426">
        <f>SUM(D10:D15)</f>
        <v>82221754.775933772</v>
      </c>
      <c r="E16" s="421">
        <f t="shared" si="5"/>
        <v>2</v>
      </c>
      <c r="F16" s="404">
        <f t="shared" si="5"/>
        <v>6508107.4279621132</v>
      </c>
      <c r="G16" s="405">
        <f t="shared" si="5"/>
        <v>78097289.135545358</v>
      </c>
      <c r="H16" s="427">
        <f>SUM(H10:H15)</f>
        <v>0</v>
      </c>
      <c r="I16" s="428">
        <f>SUM(I10:I15)</f>
        <v>343705.47003236739</v>
      </c>
      <c r="J16" s="429">
        <f>SUM(J10:J15)</f>
        <v>4124465.6403884087</v>
      </c>
    </row>
  </sheetData>
  <mergeCells count="9">
    <mergeCell ref="B9:J9"/>
    <mergeCell ref="J7:J8"/>
    <mergeCell ref="H6:J6"/>
    <mergeCell ref="A1:I1"/>
    <mergeCell ref="A6:A8"/>
    <mergeCell ref="E6:G6"/>
    <mergeCell ref="B6:D6"/>
    <mergeCell ref="A2:J2"/>
    <mergeCell ref="A3:J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INSTRUCTIVO</vt:lpstr>
      <vt:lpstr>ESCALA SALARIAL</vt:lpstr>
      <vt:lpstr>PLANTA ACTUAL</vt:lpstr>
      <vt:lpstr>PLANTA PROPUESTA</vt:lpstr>
      <vt:lpstr>COMPARATIVO SALARIO</vt:lpstr>
      <vt:lpstr>COMPARATIVO COSTOS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dc:creator>
  <cp:lastModifiedBy>Fernando Patino Piracoca</cp:lastModifiedBy>
  <cp:lastPrinted>2013-03-23T20:23:41Z</cp:lastPrinted>
  <dcterms:created xsi:type="dcterms:W3CDTF">2007-10-04T20:21:10Z</dcterms:created>
  <dcterms:modified xsi:type="dcterms:W3CDTF">2026-04-14T13:57:19Z</dcterms:modified>
</cp:coreProperties>
</file>