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75" windowWidth="9135" windowHeight="4200" tabRatio="693"/>
  </bookViews>
  <sheets>
    <sheet name="PPA2008-2011" sheetId="1" r:id="rId1"/>
  </sheets>
  <definedNames>
    <definedName name="_xlnm.Print_Titles" localSheetId="0">'PPA2008-2011'!$4:$6</definedName>
  </definedNames>
  <calcPr calcId="124519"/>
</workbook>
</file>

<file path=xl/calcChain.xml><?xml version="1.0" encoding="utf-8"?>
<calcChain xmlns="http://schemas.openxmlformats.org/spreadsheetml/2006/main">
  <c r="W129" i="1"/>
  <c r="Z129" s="1"/>
  <c r="AH129" s="1"/>
  <c r="AL129" s="1"/>
  <c r="AT129" s="1"/>
  <c r="AX129" s="1"/>
  <c r="BF129" s="1"/>
  <c r="BJ129" s="1"/>
  <c r="AI129" s="1"/>
  <c r="AI130" s="1"/>
  <c r="BQ156"/>
  <c r="BF192"/>
  <c r="AT192"/>
  <c r="AH192"/>
  <c r="W192"/>
  <c r="BF190"/>
  <c r="AT190"/>
  <c r="AH190"/>
  <c r="W190"/>
  <c r="BF188"/>
  <c r="AT188"/>
  <c r="AH188"/>
  <c r="W188"/>
  <c r="BF186"/>
  <c r="AT186"/>
  <c r="AH186"/>
  <c r="W186"/>
  <c r="BF184"/>
  <c r="AT184"/>
  <c r="AH184"/>
  <c r="W184"/>
  <c r="BF182"/>
  <c r="AT182"/>
  <c r="AH182"/>
  <c r="W182"/>
  <c r="BF180"/>
  <c r="AT180"/>
  <c r="AH180"/>
  <c r="W180"/>
  <c r="BF178"/>
  <c r="AT178"/>
  <c r="AH178"/>
  <c r="W178"/>
  <c r="BF176"/>
  <c r="AT176"/>
  <c r="AH176"/>
  <c r="W176"/>
  <c r="BF174"/>
  <c r="AT174"/>
  <c r="AH174"/>
  <c r="W174"/>
  <c r="BF172"/>
  <c r="AT172"/>
  <c r="AH172"/>
  <c r="W172"/>
  <c r="BF170"/>
  <c r="AT170"/>
  <c r="AH170"/>
  <c r="W170"/>
  <c r="BF168"/>
  <c r="AT168"/>
  <c r="AH168"/>
  <c r="BF166"/>
  <c r="AT166"/>
  <c r="AH166"/>
  <c r="BF164"/>
  <c r="AT164"/>
  <c r="AH164"/>
  <c r="W168"/>
  <c r="W166"/>
  <c r="W164"/>
  <c r="BF162"/>
  <c r="AT162"/>
  <c r="AH162"/>
  <c r="W162"/>
  <c r="BF160"/>
  <c r="BF158"/>
  <c r="AT160"/>
  <c r="AT158"/>
  <c r="AH158"/>
  <c r="W160"/>
  <c r="Z160" s="1"/>
  <c r="AH160" s="1"/>
  <c r="W158"/>
  <c r="BQ45"/>
  <c r="BF146"/>
  <c r="BF142"/>
  <c r="BF138"/>
  <c r="AT146"/>
  <c r="AT142"/>
  <c r="AT138"/>
  <c r="AH146"/>
  <c r="AH144"/>
  <c r="AT144" s="1"/>
  <c r="AX144" s="1"/>
  <c r="BF144" s="1"/>
  <c r="AH142"/>
  <c r="AH138"/>
  <c r="W150"/>
  <c r="W148"/>
  <c r="Z148" s="1"/>
  <c r="AH148" s="1"/>
  <c r="AT148" s="1"/>
  <c r="BF148" s="1"/>
  <c r="W146"/>
  <c r="W144"/>
  <c r="W142"/>
  <c r="W140"/>
  <c r="Z140" s="1"/>
  <c r="AH140" s="1"/>
  <c r="AL140" s="1"/>
  <c r="AT140" s="1"/>
  <c r="AX140" s="1"/>
  <c r="BF140" s="1"/>
  <c r="W138"/>
  <c r="W136"/>
  <c r="Z136" s="1"/>
  <c r="AH136" s="1"/>
  <c r="AL136" s="1"/>
  <c r="AT136" s="1"/>
  <c r="AX136" s="1"/>
  <c r="BF136" s="1"/>
  <c r="W127"/>
  <c r="Z127" s="1"/>
  <c r="AH127" s="1"/>
  <c r="AL127" s="1"/>
  <c r="AT127" s="1"/>
  <c r="AX127" s="1"/>
  <c r="BF127" s="1"/>
  <c r="BJ127" s="1"/>
  <c r="W125"/>
  <c r="Z125" s="1"/>
  <c r="AH125" s="1"/>
  <c r="AL125" s="1"/>
  <c r="AT125" s="1"/>
  <c r="AX125" s="1"/>
  <c r="BF125" s="1"/>
  <c r="BJ125" s="1"/>
  <c r="W123"/>
  <c r="Z123" s="1"/>
  <c r="AH123" s="1"/>
  <c r="AL123" s="1"/>
  <c r="AT123" s="1"/>
  <c r="AX123" s="1"/>
  <c r="BF123" s="1"/>
  <c r="BJ123" s="1"/>
  <c r="W121"/>
  <c r="Z121" s="1"/>
  <c r="AH121" s="1"/>
  <c r="AL121" s="1"/>
  <c r="AT121" s="1"/>
  <c r="AX121" s="1"/>
  <c r="BF121" s="1"/>
  <c r="BJ121" s="1"/>
  <c r="W119"/>
  <c r="Z119" s="1"/>
  <c r="AH119" s="1"/>
  <c r="AL119" s="1"/>
  <c r="AT119" s="1"/>
  <c r="AX119" s="1"/>
  <c r="BF119" s="1"/>
  <c r="BJ119" s="1"/>
  <c r="BI194"/>
  <c r="BI117"/>
  <c r="BF117"/>
  <c r="BF115"/>
  <c r="BF113"/>
  <c r="BF111"/>
  <c r="BF109"/>
  <c r="BF107"/>
  <c r="BF105"/>
  <c r="AT117"/>
  <c r="AT115"/>
  <c r="AT113"/>
  <c r="AT111"/>
  <c r="AT109"/>
  <c r="AT107"/>
  <c r="AT105"/>
  <c r="AH115"/>
  <c r="AH113"/>
  <c r="AH111"/>
  <c r="AH109"/>
  <c r="AH107"/>
  <c r="AH105"/>
  <c r="W115"/>
  <c r="W113"/>
  <c r="W111"/>
  <c r="W109"/>
  <c r="W107"/>
  <c r="W105"/>
  <c r="AT95"/>
  <c r="BJ95" s="1"/>
  <c r="BJ117"/>
  <c r="BF91"/>
  <c r="BF89"/>
  <c r="BF87"/>
  <c r="BF85"/>
  <c r="BF83"/>
  <c r="BF81"/>
  <c r="BF79"/>
  <c r="BF77"/>
  <c r="AT93"/>
  <c r="AT91"/>
  <c r="AT89"/>
  <c r="AT87"/>
  <c r="AT85"/>
  <c r="AT83"/>
  <c r="AT81"/>
  <c r="AT79"/>
  <c r="AT77"/>
  <c r="AH91"/>
  <c r="AH89"/>
  <c r="AH87"/>
  <c r="AH85"/>
  <c r="AH83"/>
  <c r="AH81"/>
  <c r="AH79"/>
  <c r="AH77"/>
  <c r="W97"/>
  <c r="W93"/>
  <c r="W91"/>
  <c r="W89"/>
  <c r="W87"/>
  <c r="W85"/>
  <c r="W83"/>
  <c r="W81"/>
  <c r="W79"/>
  <c r="W77"/>
  <c r="W75"/>
  <c r="AA75" s="1"/>
  <c r="AH75" s="1"/>
  <c r="AM75" s="1"/>
  <c r="AT75" s="1"/>
  <c r="AY75" s="1"/>
  <c r="BF75" s="1"/>
  <c r="AY25"/>
  <c r="BF25" s="1"/>
  <c r="AT25"/>
  <c r="W25"/>
  <c r="BF21"/>
  <c r="BF19"/>
  <c r="BF17"/>
  <c r="BF15"/>
  <c r="BF13"/>
  <c r="BF11"/>
  <c r="AT21"/>
  <c r="AT19"/>
  <c r="AT17"/>
  <c r="AT15"/>
  <c r="AT13"/>
  <c r="AT11"/>
  <c r="AH23"/>
  <c r="AH21"/>
  <c r="AH19"/>
  <c r="AH17"/>
  <c r="AH15"/>
  <c r="AH13"/>
  <c r="AH11"/>
  <c r="W23"/>
  <c r="W21"/>
  <c r="W19"/>
  <c r="W17"/>
  <c r="W15"/>
  <c r="W13"/>
  <c r="W11"/>
  <c r="AT23"/>
  <c r="AH25"/>
  <c r="AT71"/>
  <c r="AH73"/>
  <c r="AH71"/>
  <c r="AH67"/>
  <c r="AH65"/>
  <c r="AH63"/>
  <c r="AH61"/>
  <c r="AH59"/>
  <c r="AH57"/>
  <c r="AH55"/>
  <c r="AH53"/>
  <c r="AH51"/>
  <c r="W71"/>
  <c r="W69"/>
  <c r="W67"/>
  <c r="W65"/>
  <c r="W63"/>
  <c r="W61"/>
  <c r="W59"/>
  <c r="W57"/>
  <c r="W55"/>
  <c r="W53"/>
  <c r="W51"/>
  <c r="AT43"/>
  <c r="AT41"/>
  <c r="AT39"/>
  <c r="AT37"/>
  <c r="BF73"/>
  <c r="BF69"/>
  <c r="BF67"/>
  <c r="BF65"/>
  <c r="BF63"/>
  <c r="BF61"/>
  <c r="BF59"/>
  <c r="BF57"/>
  <c r="BF55"/>
  <c r="BF53"/>
  <c r="BF51"/>
  <c r="BF49"/>
  <c r="AT73"/>
  <c r="AT69"/>
  <c r="AT67"/>
  <c r="AT65"/>
  <c r="AT63"/>
  <c r="AT61"/>
  <c r="AT59"/>
  <c r="AT57"/>
  <c r="AT55"/>
  <c r="AT53"/>
  <c r="AT51"/>
  <c r="AA2"/>
  <c r="W43"/>
  <c r="W41"/>
  <c r="W39"/>
  <c r="W37"/>
  <c r="BQ7"/>
  <c r="AY9"/>
  <c r="AY7"/>
  <c r="AT7"/>
  <c r="Z9"/>
  <c r="Z7"/>
  <c r="AH7" s="1"/>
  <c r="W9"/>
  <c r="W7"/>
  <c r="BF23"/>
  <c r="BF9"/>
  <c r="AT9"/>
  <c r="AH9"/>
  <c r="O99"/>
  <c r="AG69"/>
  <c r="AH69" s="1"/>
  <c r="V73"/>
  <c r="W73" s="1"/>
  <c r="BF7"/>
  <c r="AT97"/>
  <c r="AT99"/>
  <c r="AT101"/>
  <c r="AT103"/>
  <c r="AT49"/>
  <c r="AT29"/>
  <c r="AT31"/>
  <c r="AT45"/>
  <c r="AT35"/>
  <c r="W99"/>
  <c r="W101"/>
  <c r="W103"/>
  <c r="W131"/>
  <c r="Z131" s="1"/>
  <c r="AH131" s="1"/>
  <c r="AL131" s="1"/>
  <c r="AT131" s="1"/>
  <c r="AX131" s="1"/>
  <c r="BF131" s="1"/>
  <c r="W49"/>
  <c r="W45"/>
  <c r="W47"/>
  <c r="Z47" s="1"/>
  <c r="AH47" s="1"/>
  <c r="W33"/>
  <c r="W35"/>
  <c r="AH93"/>
  <c r="AH97"/>
  <c r="AH99"/>
  <c r="AH101"/>
  <c r="AH103"/>
  <c r="AH49"/>
  <c r="AH29"/>
  <c r="AH31"/>
  <c r="AH45"/>
  <c r="AH33"/>
  <c r="AH35"/>
  <c r="BF45"/>
  <c r="BJ45" s="1"/>
  <c r="BF35"/>
  <c r="BJ35" s="1"/>
  <c r="BJ23"/>
  <c r="W27"/>
  <c r="Z27" s="1"/>
  <c r="AH27" s="1"/>
  <c r="AL27" s="1"/>
  <c r="AT27" s="1"/>
  <c r="W29"/>
  <c r="BF29"/>
  <c r="BJ29" s="1"/>
  <c r="W31"/>
  <c r="BF31"/>
  <c r="BJ31" s="1"/>
  <c r="BF33"/>
  <c r="X35"/>
  <c r="AI35"/>
  <c r="AU35"/>
  <c r="BG35"/>
  <c r="BG36"/>
  <c r="AU36"/>
  <c r="AI36"/>
  <c r="X36"/>
  <c r="BI35"/>
  <c r="AH43"/>
  <c r="BF43"/>
  <c r="BJ43" s="1"/>
  <c r="X45"/>
  <c r="AI45"/>
  <c r="AU45"/>
  <c r="BG45"/>
  <c r="BG46"/>
  <c r="AU46"/>
  <c r="AI46"/>
  <c r="X46"/>
  <c r="BI45"/>
  <c r="BF93"/>
  <c r="BF97"/>
  <c r="BF99"/>
  <c r="BF101"/>
  <c r="BF103"/>
  <c r="W134"/>
  <c r="AH134"/>
  <c r="AT134"/>
  <c r="BF134"/>
  <c r="BJ134" s="1"/>
  <c r="AH150"/>
  <c r="AT150"/>
  <c r="BF150"/>
  <c r="BJ150" s="1"/>
  <c r="X150" s="1"/>
  <c r="X151" s="1"/>
  <c r="W152"/>
  <c r="AH152"/>
  <c r="AT152"/>
  <c r="BF152"/>
  <c r="BJ152" s="1"/>
  <c r="W154"/>
  <c r="AH154"/>
  <c r="AT154"/>
  <c r="BF154"/>
  <c r="BJ154" s="1"/>
  <c r="X154" s="1"/>
  <c r="X155" s="1"/>
  <c r="W156"/>
  <c r="AH156"/>
  <c r="AT156"/>
  <c r="BF156"/>
  <c r="BJ156" s="1"/>
  <c r="X31"/>
  <c r="X32"/>
  <c r="AI31"/>
  <c r="AI32"/>
  <c r="AU31"/>
  <c r="AU32"/>
  <c r="BG31"/>
  <c r="BG32"/>
  <c r="BI31"/>
  <c r="X29"/>
  <c r="X30"/>
  <c r="AI29"/>
  <c r="AI30"/>
  <c r="AU29"/>
  <c r="AU30"/>
  <c r="BG29"/>
  <c r="BG30"/>
  <c r="BI29"/>
  <c r="X134"/>
  <c r="X135"/>
  <c r="X23"/>
  <c r="X24"/>
  <c r="AI23"/>
  <c r="AI24"/>
  <c r="AU23"/>
  <c r="AU24"/>
  <c r="BG23"/>
  <c r="BG24"/>
  <c r="BI23"/>
  <c r="BG156"/>
  <c r="BG157" s="1"/>
  <c r="AU156"/>
  <c r="AU157" s="1"/>
  <c r="AI156"/>
  <c r="AI157" s="1"/>
  <c r="X156"/>
  <c r="X157" s="1"/>
  <c r="BG152"/>
  <c r="BG153"/>
  <c r="AU152"/>
  <c r="AU153"/>
  <c r="AI152"/>
  <c r="AI153" s="1"/>
  <c r="BG150"/>
  <c r="BG151" s="1"/>
  <c r="AU150"/>
  <c r="AU151" s="1"/>
  <c r="AI150"/>
  <c r="AI151"/>
  <c r="BG134"/>
  <c r="BG135"/>
  <c r="AU134"/>
  <c r="AU135"/>
  <c r="AI134"/>
  <c r="AI135"/>
  <c r="BG43"/>
  <c r="BG44"/>
  <c r="AI43"/>
  <c r="AI44"/>
  <c r="BJ9"/>
  <c r="W194"/>
  <c r="X9"/>
  <c r="X10" s="1"/>
  <c r="AI9"/>
  <c r="AI10" s="1"/>
  <c r="AU9"/>
  <c r="AU10" s="1"/>
  <c r="BG9"/>
  <c r="BG10" s="1"/>
  <c r="AT33"/>
  <c r="BG154" l="1"/>
  <c r="BG155"/>
  <c r="AI154"/>
  <c r="AI155" s="1"/>
  <c r="AU154"/>
  <c r="AU155" s="1"/>
  <c r="BJ131"/>
  <c r="X131" s="1"/>
  <c r="X132" s="1"/>
  <c r="BG129"/>
  <c r="BG130" s="1"/>
  <c r="X129"/>
  <c r="X130" s="1"/>
  <c r="BJ158"/>
  <c r="AU158" s="1"/>
  <c r="AU159" s="1"/>
  <c r="BJ160"/>
  <c r="AU160" s="1"/>
  <c r="AU161" s="1"/>
  <c r="BJ192"/>
  <c r="X158"/>
  <c r="X159" s="1"/>
  <c r="X160"/>
  <c r="X161" s="1"/>
  <c r="AI158"/>
  <c r="AI159" s="1"/>
  <c r="AI160"/>
  <c r="AI161" s="1"/>
  <c r="BG158"/>
  <c r="BG159" s="1"/>
  <c r="BG160"/>
  <c r="BG161" s="1"/>
  <c r="BJ162"/>
  <c r="X162" s="1"/>
  <c r="X163" s="1"/>
  <c r="BJ164"/>
  <c r="AI164" s="1"/>
  <c r="AI165" s="1"/>
  <c r="BJ166"/>
  <c r="AI166" s="1"/>
  <c r="AI167" s="1"/>
  <c r="BJ168"/>
  <c r="AI168" s="1"/>
  <c r="AI169" s="1"/>
  <c r="BJ170"/>
  <c r="X170" s="1"/>
  <c r="X171" s="1"/>
  <c r="BJ172"/>
  <c r="X172" s="1"/>
  <c r="X173" s="1"/>
  <c r="BJ174"/>
  <c r="X174" s="1"/>
  <c r="X175" s="1"/>
  <c r="BJ176"/>
  <c r="X176" s="1"/>
  <c r="X177" s="1"/>
  <c r="BJ178"/>
  <c r="X178" s="1"/>
  <c r="X179" s="1"/>
  <c r="BJ180"/>
  <c r="X180" s="1"/>
  <c r="X181" s="1"/>
  <c r="BJ182"/>
  <c r="X182" s="1"/>
  <c r="X183" s="1"/>
  <c r="BJ184"/>
  <c r="X184" s="1"/>
  <c r="X185" s="1"/>
  <c r="BJ186"/>
  <c r="X186" s="1"/>
  <c r="X187" s="1"/>
  <c r="BJ188"/>
  <c r="X188" s="1"/>
  <c r="X189" s="1"/>
  <c r="BJ190"/>
  <c r="X190" s="1"/>
  <c r="X191" s="1"/>
  <c r="BG192"/>
  <c r="BG193" s="1"/>
  <c r="BG174"/>
  <c r="BG175" s="1"/>
  <c r="BG176"/>
  <c r="BG177" s="1"/>
  <c r="BG178"/>
  <c r="BG179" s="1"/>
  <c r="BG180"/>
  <c r="BG181" s="1"/>
  <c r="BG182"/>
  <c r="BG183" s="1"/>
  <c r="BG184"/>
  <c r="BG185" s="1"/>
  <c r="BG186"/>
  <c r="BG187" s="1"/>
  <c r="BG188"/>
  <c r="BG189" s="1"/>
  <c r="BG190"/>
  <c r="BG191" s="1"/>
  <c r="BG172"/>
  <c r="BG173" s="1"/>
  <c r="BG170"/>
  <c r="BG171" s="1"/>
  <c r="X168"/>
  <c r="X169" s="1"/>
  <c r="BG168"/>
  <c r="BG169" s="1"/>
  <c r="X166"/>
  <c r="X167" s="1"/>
  <c r="BG166"/>
  <c r="BG167" s="1"/>
  <c r="X164"/>
  <c r="X165" s="1"/>
  <c r="BG164"/>
  <c r="BG165" s="1"/>
  <c r="X152"/>
  <c r="X153" s="1"/>
  <c r="BJ13"/>
  <c r="X13" s="1"/>
  <c r="X14" s="1"/>
  <c r="BJ15"/>
  <c r="X15" s="1"/>
  <c r="X16" s="1"/>
  <c r="BJ17"/>
  <c r="AI17" s="1"/>
  <c r="AI18" s="1"/>
  <c r="BJ19"/>
  <c r="X19" s="1"/>
  <c r="X20" s="1"/>
  <c r="BJ21"/>
  <c r="X21" s="1"/>
  <c r="X22" s="1"/>
  <c r="BJ77"/>
  <c r="AU77" s="1"/>
  <c r="AU78" s="1"/>
  <c r="BJ79"/>
  <c r="AU79" s="1"/>
  <c r="AU80" s="1"/>
  <c r="BJ81"/>
  <c r="AU81" s="1"/>
  <c r="AU82" s="1"/>
  <c r="BJ83"/>
  <c r="AU83" s="1"/>
  <c r="AU84" s="1"/>
  <c r="BJ85"/>
  <c r="AU85" s="1"/>
  <c r="AU86" s="1"/>
  <c r="BJ87"/>
  <c r="AU87" s="1"/>
  <c r="AU88" s="1"/>
  <c r="BJ89"/>
  <c r="AU89" s="1"/>
  <c r="AU90" s="1"/>
  <c r="BJ91"/>
  <c r="AU91" s="1"/>
  <c r="AU92" s="1"/>
  <c r="BJ105"/>
  <c r="X105" s="1"/>
  <c r="X106" s="1"/>
  <c r="BJ107"/>
  <c r="X107" s="1"/>
  <c r="X108" s="1"/>
  <c r="BJ109"/>
  <c r="X109" s="1"/>
  <c r="X110" s="1"/>
  <c r="BJ111"/>
  <c r="X111" s="1"/>
  <c r="X112" s="1"/>
  <c r="BJ113"/>
  <c r="X113" s="1"/>
  <c r="X114" s="1"/>
  <c r="BJ115"/>
  <c r="X115" s="1"/>
  <c r="X116" s="1"/>
  <c r="AU129"/>
  <c r="AU130" s="1"/>
  <c r="BG119"/>
  <c r="BG120" s="1"/>
  <c r="BG121"/>
  <c r="BG122" s="1"/>
  <c r="BG123"/>
  <c r="BG124" s="1"/>
  <c r="BG125"/>
  <c r="BG126" s="1"/>
  <c r="BG127"/>
  <c r="BG128" s="1"/>
  <c r="BJ138"/>
  <c r="X138" s="1"/>
  <c r="X139" s="1"/>
  <c r="BJ140"/>
  <c r="X140" s="1"/>
  <c r="X141" s="1"/>
  <c r="BJ142"/>
  <c r="X142" s="1"/>
  <c r="X143" s="1"/>
  <c r="BJ144"/>
  <c r="X144" s="1"/>
  <c r="X145" s="1"/>
  <c r="BJ146"/>
  <c r="X146" s="1"/>
  <c r="X147" s="1"/>
  <c r="BJ148"/>
  <c r="X148" s="1"/>
  <c r="X149" s="1"/>
  <c r="BJ136"/>
  <c r="X136" s="1"/>
  <c r="X137" s="1"/>
  <c r="AU127"/>
  <c r="AU128" s="1"/>
  <c r="AU125"/>
  <c r="AU126" s="1"/>
  <c r="AU123"/>
  <c r="AU124" s="1"/>
  <c r="AU121"/>
  <c r="AU122" s="1"/>
  <c r="AU119"/>
  <c r="AU120" s="1"/>
  <c r="AI127"/>
  <c r="AI128" s="1"/>
  <c r="AI125"/>
  <c r="AI126" s="1"/>
  <c r="AI123"/>
  <c r="AI124" s="1"/>
  <c r="AI121"/>
  <c r="AI122" s="1"/>
  <c r="AI119"/>
  <c r="AI120" s="1"/>
  <c r="X127"/>
  <c r="X128" s="1"/>
  <c r="X125"/>
  <c r="X126" s="1"/>
  <c r="X123"/>
  <c r="X124" s="1"/>
  <c r="X121"/>
  <c r="X122" s="1"/>
  <c r="X119"/>
  <c r="X120" s="1"/>
  <c r="BJ103"/>
  <c r="BJ101"/>
  <c r="BJ99"/>
  <c r="BJ97"/>
  <c r="X97" s="1"/>
  <c r="X98" s="1"/>
  <c r="BJ93"/>
  <c r="AU93" s="1"/>
  <c r="AU94" s="1"/>
  <c r="BJ51"/>
  <c r="BG51"/>
  <c r="BG52" s="1"/>
  <c r="BJ53"/>
  <c r="BG53"/>
  <c r="BG54" s="1"/>
  <c r="BJ55"/>
  <c r="BG55"/>
  <c r="BG56" s="1"/>
  <c r="BJ57"/>
  <c r="BG57"/>
  <c r="BG58" s="1"/>
  <c r="BJ59"/>
  <c r="BG59"/>
  <c r="BG60" s="1"/>
  <c r="BJ61"/>
  <c r="BG61"/>
  <c r="BG62" s="1"/>
  <c r="BJ63"/>
  <c r="BG63"/>
  <c r="BG64" s="1"/>
  <c r="BJ65"/>
  <c r="BG65"/>
  <c r="BG66" s="1"/>
  <c r="BJ67"/>
  <c r="BG67"/>
  <c r="BG68" s="1"/>
  <c r="BJ69"/>
  <c r="BG69"/>
  <c r="BG70" s="1"/>
  <c r="BJ37"/>
  <c r="AU37" s="1"/>
  <c r="AU38" s="1"/>
  <c r="BJ39"/>
  <c r="AU39" s="1"/>
  <c r="AU40" s="1"/>
  <c r="BJ41"/>
  <c r="AU41" s="1"/>
  <c r="AU42" s="1"/>
  <c r="BG95"/>
  <c r="BG96" s="1"/>
  <c r="AU95"/>
  <c r="AU96" s="1"/>
  <c r="AI95"/>
  <c r="AI96" s="1"/>
  <c r="X95"/>
  <c r="X96" s="1"/>
  <c r="BI134"/>
  <c r="BI150"/>
  <c r="BI152"/>
  <c r="BI156"/>
  <c r="BJ33"/>
  <c r="AI97"/>
  <c r="AI98" s="1"/>
  <c r="AI93"/>
  <c r="AI94" s="1"/>
  <c r="AU103"/>
  <c r="AU104" s="1"/>
  <c r="AU101"/>
  <c r="AU102" s="1"/>
  <c r="AU97"/>
  <c r="AU98" s="1"/>
  <c r="AI69"/>
  <c r="AI70" s="1"/>
  <c r="X37"/>
  <c r="X38" s="1"/>
  <c r="X39"/>
  <c r="X40" s="1"/>
  <c r="X41"/>
  <c r="X42" s="1"/>
  <c r="X43"/>
  <c r="X44" s="1"/>
  <c r="AU51"/>
  <c r="AU52" s="1"/>
  <c r="AU53"/>
  <c r="AU54" s="1"/>
  <c r="AU55"/>
  <c r="AU56" s="1"/>
  <c r="AU57"/>
  <c r="AU58" s="1"/>
  <c r="AU59"/>
  <c r="AU60" s="1"/>
  <c r="AU61"/>
  <c r="AU62" s="1"/>
  <c r="AU63"/>
  <c r="AU64" s="1"/>
  <c r="AU65"/>
  <c r="AU66" s="1"/>
  <c r="AU67"/>
  <c r="AU68" s="1"/>
  <c r="AU69"/>
  <c r="AU70" s="1"/>
  <c r="BJ49"/>
  <c r="BJ73"/>
  <c r="BG73" s="1"/>
  <c r="BG74" s="1"/>
  <c r="AU43"/>
  <c r="AU44" s="1"/>
  <c r="X51"/>
  <c r="X52" s="1"/>
  <c r="X53"/>
  <c r="X54" s="1"/>
  <c r="X55"/>
  <c r="X56" s="1"/>
  <c r="X57"/>
  <c r="X58" s="1"/>
  <c r="X59"/>
  <c r="X60" s="1"/>
  <c r="X61"/>
  <c r="X62" s="1"/>
  <c r="X63"/>
  <c r="X64" s="1"/>
  <c r="X65"/>
  <c r="X66" s="1"/>
  <c r="X67"/>
  <c r="X68" s="1"/>
  <c r="X69"/>
  <c r="X70" s="1"/>
  <c r="AI51"/>
  <c r="AI52" s="1"/>
  <c r="AI53"/>
  <c r="AI54" s="1"/>
  <c r="AI55"/>
  <c r="AI56" s="1"/>
  <c r="AI57"/>
  <c r="AI58" s="1"/>
  <c r="AI59"/>
  <c r="AI60" s="1"/>
  <c r="AI61"/>
  <c r="AI62" s="1"/>
  <c r="AI63"/>
  <c r="AI64" s="1"/>
  <c r="AI65"/>
  <c r="AI66" s="1"/>
  <c r="AI67"/>
  <c r="AI68" s="1"/>
  <c r="AI73"/>
  <c r="AI74" s="1"/>
  <c r="BJ71"/>
  <c r="BG71" s="1"/>
  <c r="BG72" s="1"/>
  <c r="X93"/>
  <c r="X94" s="1"/>
  <c r="X17"/>
  <c r="X18" s="1"/>
  <c r="BJ11"/>
  <c r="BG13"/>
  <c r="BG14" s="1"/>
  <c r="BG15"/>
  <c r="BG16" s="1"/>
  <c r="BG17"/>
  <c r="BG18" s="1"/>
  <c r="BG19"/>
  <c r="BG20" s="1"/>
  <c r="BG21"/>
  <c r="BG22" s="1"/>
  <c r="AU71"/>
  <c r="AU72" s="1"/>
  <c r="BG77"/>
  <c r="BG78" s="1"/>
  <c r="BG79"/>
  <c r="BG80" s="1"/>
  <c r="BG81"/>
  <c r="BG82" s="1"/>
  <c r="BG83"/>
  <c r="BG84" s="1"/>
  <c r="BG85"/>
  <c r="BG86" s="1"/>
  <c r="BG87"/>
  <c r="BG88" s="1"/>
  <c r="BG89"/>
  <c r="BG90" s="1"/>
  <c r="BG91"/>
  <c r="BG92" s="1"/>
  <c r="BJ75"/>
  <c r="BG105"/>
  <c r="BG106" s="1"/>
  <c r="BG107"/>
  <c r="BG108" s="1"/>
  <c r="BG109"/>
  <c r="BG110" s="1"/>
  <c r="BG111"/>
  <c r="BG112" s="1"/>
  <c r="BG113"/>
  <c r="BG114" s="1"/>
  <c r="BG115"/>
  <c r="BG116" s="1"/>
  <c r="BI43"/>
  <c r="BI51"/>
  <c r="BI53"/>
  <c r="BI55"/>
  <c r="BI57"/>
  <c r="BI59"/>
  <c r="BI61"/>
  <c r="BI63"/>
  <c r="BI65"/>
  <c r="BI67"/>
  <c r="BI69"/>
  <c r="BJ25"/>
  <c r="BG25"/>
  <c r="BG26" s="1"/>
  <c r="AU25"/>
  <c r="AU26" s="1"/>
  <c r="BG11"/>
  <c r="BG12" s="1"/>
  <c r="AU11"/>
  <c r="AU12" s="1"/>
  <c r="X11"/>
  <c r="X12" s="1"/>
  <c r="AI11"/>
  <c r="AI12" s="1"/>
  <c r="AL47"/>
  <c r="AT47" s="1"/>
  <c r="AX27"/>
  <c r="BF27" s="1"/>
  <c r="AT194"/>
  <c r="BJ7"/>
  <c r="AH194"/>
  <c r="AI7"/>
  <c r="AI8" s="1"/>
  <c r="BI9"/>
  <c r="BK156" l="1"/>
  <c r="BI154"/>
  <c r="BG131"/>
  <c r="BG132" s="1"/>
  <c r="AI131"/>
  <c r="AI132" s="1"/>
  <c r="AU131"/>
  <c r="AU132" s="1"/>
  <c r="BI129"/>
  <c r="AU75"/>
  <c r="AU76" s="1"/>
  <c r="BI160"/>
  <c r="BI158"/>
  <c r="AU190"/>
  <c r="AU191" s="1"/>
  <c r="AI190"/>
  <c r="AI191" s="1"/>
  <c r="AU188"/>
  <c r="AU189" s="1"/>
  <c r="AI188"/>
  <c r="AI189" s="1"/>
  <c r="AU186"/>
  <c r="AU187" s="1"/>
  <c r="AI186"/>
  <c r="AI187" s="1"/>
  <c r="AU184"/>
  <c r="AU185" s="1"/>
  <c r="AI184"/>
  <c r="AI185" s="1"/>
  <c r="AU182"/>
  <c r="AU183" s="1"/>
  <c r="AI182"/>
  <c r="AI183" s="1"/>
  <c r="AU180"/>
  <c r="AU181" s="1"/>
  <c r="AI180"/>
  <c r="AI181" s="1"/>
  <c r="AU178"/>
  <c r="AU179" s="1"/>
  <c r="AI178"/>
  <c r="AI179" s="1"/>
  <c r="AU176"/>
  <c r="AU177" s="1"/>
  <c r="AI176"/>
  <c r="AI177" s="1"/>
  <c r="AU174"/>
  <c r="AU175" s="1"/>
  <c r="AI174"/>
  <c r="AI175" s="1"/>
  <c r="AU172"/>
  <c r="AU173" s="1"/>
  <c r="AI172"/>
  <c r="AI173" s="1"/>
  <c r="AU170"/>
  <c r="AU171" s="1"/>
  <c r="AI170"/>
  <c r="AI171" s="1"/>
  <c r="AU168"/>
  <c r="AU169" s="1"/>
  <c r="BI168" s="1"/>
  <c r="AU166"/>
  <c r="AU167" s="1"/>
  <c r="BI166" s="1"/>
  <c r="AU164"/>
  <c r="AU165" s="1"/>
  <c r="BI164" s="1"/>
  <c r="BG162"/>
  <c r="BG163" s="1"/>
  <c r="AU162"/>
  <c r="AU163" s="1"/>
  <c r="AI162"/>
  <c r="AI163" s="1"/>
  <c r="X192"/>
  <c r="X193" s="1"/>
  <c r="AU192"/>
  <c r="AU193" s="1"/>
  <c r="AI192"/>
  <c r="AI193" s="1"/>
  <c r="BI119"/>
  <c r="BI121"/>
  <c r="BI123"/>
  <c r="BI125"/>
  <c r="BI127"/>
  <c r="BG148"/>
  <c r="BG149" s="1"/>
  <c r="BG146"/>
  <c r="BG147" s="1"/>
  <c r="BG144"/>
  <c r="BG145" s="1"/>
  <c r="BG142"/>
  <c r="BG143" s="1"/>
  <c r="BG140"/>
  <c r="BG141" s="1"/>
  <c r="BG138"/>
  <c r="BG139" s="1"/>
  <c r="AU148"/>
  <c r="AU149" s="1"/>
  <c r="AU146"/>
  <c r="AU147" s="1"/>
  <c r="AU144"/>
  <c r="AU145" s="1"/>
  <c r="AU142"/>
  <c r="AU143" s="1"/>
  <c r="AU140"/>
  <c r="AU141" s="1"/>
  <c r="AU138"/>
  <c r="AU139" s="1"/>
  <c r="AI148"/>
  <c r="AI149" s="1"/>
  <c r="AI146"/>
  <c r="AI147" s="1"/>
  <c r="AI144"/>
  <c r="AI145" s="1"/>
  <c r="AI142"/>
  <c r="AI143" s="1"/>
  <c r="AI140"/>
  <c r="AI141" s="1"/>
  <c r="AI138"/>
  <c r="AI139" s="1"/>
  <c r="AU115"/>
  <c r="AU116" s="1"/>
  <c r="AU113"/>
  <c r="AU114" s="1"/>
  <c r="AU111"/>
  <c r="AU112" s="1"/>
  <c r="AU109"/>
  <c r="AU110" s="1"/>
  <c r="AU107"/>
  <c r="AU108" s="1"/>
  <c r="AU105"/>
  <c r="AU106" s="1"/>
  <c r="AI115"/>
  <c r="AI116" s="1"/>
  <c r="AI113"/>
  <c r="AI114" s="1"/>
  <c r="AI111"/>
  <c r="AI112" s="1"/>
  <c r="AI109"/>
  <c r="AI110" s="1"/>
  <c r="AI107"/>
  <c r="AI108" s="1"/>
  <c r="AI105"/>
  <c r="AI106" s="1"/>
  <c r="AI91"/>
  <c r="AI92" s="1"/>
  <c r="AI89"/>
  <c r="AI90" s="1"/>
  <c r="AI87"/>
  <c r="AI88" s="1"/>
  <c r="AI85"/>
  <c r="AI86" s="1"/>
  <c r="AI83"/>
  <c r="AI84" s="1"/>
  <c r="AI81"/>
  <c r="AI82" s="1"/>
  <c r="AI79"/>
  <c r="AI80" s="1"/>
  <c r="AI77"/>
  <c r="AI78" s="1"/>
  <c r="X91"/>
  <c r="X92" s="1"/>
  <c r="X89"/>
  <c r="X90" s="1"/>
  <c r="X87"/>
  <c r="X88" s="1"/>
  <c r="X85"/>
  <c r="X86" s="1"/>
  <c r="X83"/>
  <c r="X84" s="1"/>
  <c r="X81"/>
  <c r="X82" s="1"/>
  <c r="X79"/>
  <c r="X80" s="1"/>
  <c r="X77"/>
  <c r="X78" s="1"/>
  <c r="AU21"/>
  <c r="AU22" s="1"/>
  <c r="AU19"/>
  <c r="AU20" s="1"/>
  <c r="AU17"/>
  <c r="AU18" s="1"/>
  <c r="BI17" s="1"/>
  <c r="AU15"/>
  <c r="AU16" s="1"/>
  <c r="AU13"/>
  <c r="AU14" s="1"/>
  <c r="AI21"/>
  <c r="AI22" s="1"/>
  <c r="AI19"/>
  <c r="AI20" s="1"/>
  <c r="AI15"/>
  <c r="AI16" s="1"/>
  <c r="AI13"/>
  <c r="AI14" s="1"/>
  <c r="BG136"/>
  <c r="BG137" s="1"/>
  <c r="AU136"/>
  <c r="AU137" s="1"/>
  <c r="AI136"/>
  <c r="AI137" s="1"/>
  <c r="X49"/>
  <c r="X50" s="1"/>
  <c r="AI49"/>
  <c r="AI50" s="1"/>
  <c r="BG49"/>
  <c r="BG50" s="1"/>
  <c r="X33"/>
  <c r="X34" s="1"/>
  <c r="BG33"/>
  <c r="BG34" s="1"/>
  <c r="AU33"/>
  <c r="AU34" s="1"/>
  <c r="AI33"/>
  <c r="AI34" s="1"/>
  <c r="X99"/>
  <c r="X100" s="1"/>
  <c r="AI99"/>
  <c r="AI100" s="1"/>
  <c r="AU99"/>
  <c r="AU100" s="1"/>
  <c r="X101"/>
  <c r="X102" s="1"/>
  <c r="AI101"/>
  <c r="AI102" s="1"/>
  <c r="X103"/>
  <c r="X104" s="1"/>
  <c r="AI103"/>
  <c r="AI104" s="1"/>
  <c r="BI11"/>
  <c r="BG75"/>
  <c r="BG76" s="1"/>
  <c r="AI75"/>
  <c r="AI76" s="1"/>
  <c r="X75"/>
  <c r="X76" s="1"/>
  <c r="AI71"/>
  <c r="AI72" s="1"/>
  <c r="X71"/>
  <c r="X72" s="1"/>
  <c r="AU73"/>
  <c r="AU74" s="1"/>
  <c r="X73"/>
  <c r="X74" s="1"/>
  <c r="AU49"/>
  <c r="AU50" s="1"/>
  <c r="BI49" s="1"/>
  <c r="BI95"/>
  <c r="BG93"/>
  <c r="BG94" s="1"/>
  <c r="BI93" s="1"/>
  <c r="BG97"/>
  <c r="BG98" s="1"/>
  <c r="BI97" s="1"/>
  <c r="BG99"/>
  <c r="BG100" s="1"/>
  <c r="BI99" s="1"/>
  <c r="BG101"/>
  <c r="BG102" s="1"/>
  <c r="BI101" s="1"/>
  <c r="BG103"/>
  <c r="BG104" s="1"/>
  <c r="BI103" s="1"/>
  <c r="AI25"/>
  <c r="AI26" s="1"/>
  <c r="X25"/>
  <c r="X26" s="1"/>
  <c r="BI25"/>
  <c r="AX47"/>
  <c r="BF47" s="1"/>
  <c r="BJ47" s="1"/>
  <c r="BK45" s="1"/>
  <c r="BF194"/>
  <c r="BJ27"/>
  <c r="BK7" s="1"/>
  <c r="BG27"/>
  <c r="BG28" s="1"/>
  <c r="BJ194"/>
  <c r="K136" s="1"/>
  <c r="K33"/>
  <c r="K9"/>
  <c r="K97"/>
  <c r="K101"/>
  <c r="K103"/>
  <c r="K73"/>
  <c r="K43"/>
  <c r="K69"/>
  <c r="K150"/>
  <c r="K152"/>
  <c r="K154"/>
  <c r="K29"/>
  <c r="K31"/>
  <c r="K35"/>
  <c r="K134"/>
  <c r="K99"/>
  <c r="K49"/>
  <c r="K45"/>
  <c r="K27"/>
  <c r="K156"/>
  <c r="X7"/>
  <c r="X8" s="1"/>
  <c r="AU7"/>
  <c r="AU8" s="1"/>
  <c r="BG7"/>
  <c r="BG8" s="1"/>
  <c r="BI7" s="1"/>
  <c r="K7"/>
  <c r="G7" s="1"/>
  <c r="BP7" s="1"/>
  <c r="BK194" l="1"/>
  <c r="BI131"/>
  <c r="BI170"/>
  <c r="BI172"/>
  <c r="BI174"/>
  <c r="BI176"/>
  <c r="BI178"/>
  <c r="BI180"/>
  <c r="BI182"/>
  <c r="BI184"/>
  <c r="BI186"/>
  <c r="BI188"/>
  <c r="BI190"/>
  <c r="BI162"/>
  <c r="BI192"/>
  <c r="K192"/>
  <c r="K190"/>
  <c r="K188"/>
  <c r="K186"/>
  <c r="K184"/>
  <c r="K182"/>
  <c r="K180"/>
  <c r="K178"/>
  <c r="K176"/>
  <c r="K174"/>
  <c r="G174" s="1"/>
  <c r="BP174" s="1"/>
  <c r="K172"/>
  <c r="G172" s="1"/>
  <c r="BP172" s="1"/>
  <c r="K170"/>
  <c r="G170" s="1"/>
  <c r="BP170" s="1"/>
  <c r="K168"/>
  <c r="K166"/>
  <c r="K164"/>
  <c r="G164" s="1"/>
  <c r="BP164" s="1"/>
  <c r="K162"/>
  <c r="G162" s="1"/>
  <c r="BP162" s="1"/>
  <c r="K160"/>
  <c r="K158"/>
  <c r="G156" s="1"/>
  <c r="BI13"/>
  <c r="BI15"/>
  <c r="BI19"/>
  <c r="BI21"/>
  <c r="BI79"/>
  <c r="BI81"/>
  <c r="BI83"/>
  <c r="BI85"/>
  <c r="BI87"/>
  <c r="BI89"/>
  <c r="BI91"/>
  <c r="BI105"/>
  <c r="BI107"/>
  <c r="BI109"/>
  <c r="BI111"/>
  <c r="BI113"/>
  <c r="BI115"/>
  <c r="BI77"/>
  <c r="BI138"/>
  <c r="BI140"/>
  <c r="BI142"/>
  <c r="BI144"/>
  <c r="BI146"/>
  <c r="BI148"/>
  <c r="BI136"/>
  <c r="K148"/>
  <c r="K146"/>
  <c r="K144"/>
  <c r="K142"/>
  <c r="K140"/>
  <c r="K138"/>
  <c r="G134"/>
  <c r="BP133" s="1"/>
  <c r="K131"/>
  <c r="K129"/>
  <c r="G119" s="1"/>
  <c r="BP119" s="1"/>
  <c r="K127"/>
  <c r="K125"/>
  <c r="K123"/>
  <c r="K121"/>
  <c r="K119"/>
  <c r="BI73"/>
  <c r="BI71"/>
  <c r="BI75"/>
  <c r="BI33"/>
  <c r="K95"/>
  <c r="K115"/>
  <c r="K113"/>
  <c r="K111"/>
  <c r="K109"/>
  <c r="K107"/>
  <c r="K105"/>
  <c r="G99" s="1"/>
  <c r="BP99" s="1"/>
  <c r="K93"/>
  <c r="K91"/>
  <c r="K89"/>
  <c r="K87"/>
  <c r="K85"/>
  <c r="K83"/>
  <c r="K81"/>
  <c r="K79"/>
  <c r="K77"/>
  <c r="K75"/>
  <c r="G75" s="1"/>
  <c r="BP75" s="1"/>
  <c r="K71"/>
  <c r="K67"/>
  <c r="K65"/>
  <c r="K63"/>
  <c r="K61"/>
  <c r="K59"/>
  <c r="K57"/>
  <c r="K55"/>
  <c r="K53"/>
  <c r="K51"/>
  <c r="K41"/>
  <c r="K39"/>
  <c r="K37"/>
  <c r="G27"/>
  <c r="BP27" s="1"/>
  <c r="G49"/>
  <c r="BP49" s="1"/>
  <c r="K15"/>
  <c r="K13"/>
  <c r="K11"/>
  <c r="K25"/>
  <c r="K23"/>
  <c r="K21"/>
  <c r="K19"/>
  <c r="K17"/>
  <c r="BG47"/>
  <c r="BG48" s="1"/>
  <c r="X27"/>
  <c r="X28" s="1"/>
  <c r="AI27"/>
  <c r="AI28" s="1"/>
  <c r="AU27"/>
  <c r="AU28" s="1"/>
  <c r="BI27"/>
  <c r="BP156" l="1"/>
  <c r="D156"/>
  <c r="G11"/>
  <c r="BP11" s="1"/>
  <c r="X47"/>
  <c r="X48" s="1"/>
  <c r="AI47"/>
  <c r="AI48" s="1"/>
  <c r="AU47"/>
  <c r="AU48" s="1"/>
  <c r="K47"/>
  <c r="G45" s="1"/>
  <c r="BI47"/>
  <c r="D45" l="1"/>
  <c r="BP45"/>
  <c r="BP194"/>
  <c r="G194"/>
  <c r="D7"/>
  <c r="D194" s="1"/>
</calcChain>
</file>

<file path=xl/comments1.xml><?xml version="1.0" encoding="utf-8"?>
<comments xmlns="http://schemas.openxmlformats.org/spreadsheetml/2006/main">
  <authors>
    <author>pipe</author>
  </authors>
  <commentList>
    <comment ref="H2" authorId="0">
      <text>
        <r>
          <rPr>
            <b/>
            <sz val="9"/>
            <color indexed="81"/>
            <rFont val="Tahoma"/>
            <charset val="1"/>
          </rPr>
          <t>Elaboró: Jose Cerafín Galindo C.</t>
        </r>
      </text>
    </comment>
    <comment ref="H201" authorId="0">
      <text>
        <r>
          <rPr>
            <b/>
            <sz val="9"/>
            <color indexed="81"/>
            <rFont val="Tahoma"/>
            <charset val="1"/>
          </rPr>
          <t>Elaboró: Jose Cerafín Galindo C.</t>
        </r>
      </text>
    </comment>
    <comment ref="W201" authorId="0">
      <text>
        <r>
          <rPr>
            <b/>
            <sz val="9"/>
            <color indexed="81"/>
            <rFont val="Tahoma"/>
            <charset val="1"/>
          </rPr>
          <t>Elaboró: Jose Cerafín Galindo C.</t>
        </r>
      </text>
    </comment>
  </commentList>
</comments>
</file>

<file path=xl/sharedStrings.xml><?xml version="1.0" encoding="utf-8"?>
<sst xmlns="http://schemas.openxmlformats.org/spreadsheetml/2006/main" count="748" uniqueCount="359">
  <si>
    <t>EJE</t>
  </si>
  <si>
    <t>%</t>
  </si>
  <si>
    <t>SECTOR</t>
  </si>
  <si>
    <t>OBEJETIVOS ESTRATEGICOS DEL PLAN</t>
  </si>
  <si>
    <t>PROGRAMA</t>
  </si>
  <si>
    <t>INDICADOR DE BASE</t>
  </si>
  <si>
    <t>META (PDM)</t>
  </si>
  <si>
    <t>INDICADOR</t>
  </si>
  <si>
    <t>SGP</t>
  </si>
  <si>
    <t>RP</t>
  </si>
  <si>
    <t>ETESA</t>
  </si>
  <si>
    <t>REGALIAS</t>
  </si>
  <si>
    <t>ECOGAS</t>
  </si>
  <si>
    <t>EMGESA</t>
  </si>
  <si>
    <t>CONV</t>
  </si>
  <si>
    <t>TOTAL $</t>
  </si>
  <si>
    <t>META ANUAL %</t>
  </si>
  <si>
    <t>TOTALES</t>
  </si>
  <si>
    <t>EDUCACION</t>
  </si>
  <si>
    <t>SALUD</t>
  </si>
  <si>
    <t>RECREACION Y DEPORTE</t>
  </si>
  <si>
    <t>SERVICIOS PUBLICOS</t>
  </si>
  <si>
    <t>PREVENCION Y ATENCION DE DESASTRES</t>
  </si>
  <si>
    <t>ACUMULADO</t>
  </si>
  <si>
    <t>+6.641 / 24.447</t>
  </si>
  <si>
    <t>+5629.36 / 24.447</t>
  </si>
  <si>
    <t>+5.911 / 24.447</t>
  </si>
  <si>
    <t>+ 192 / 1400</t>
  </si>
  <si>
    <t>+ 371 /1400</t>
  </si>
  <si>
    <t>+ 181 / 1650</t>
  </si>
  <si>
    <t>+246 / 1650</t>
  </si>
  <si>
    <t>+312 / 1650</t>
  </si>
  <si>
    <t>+ 262 / 1650</t>
  </si>
  <si>
    <t>+48 /200</t>
  </si>
  <si>
    <t>+46 / 200</t>
  </si>
  <si>
    <t>+51 /200</t>
  </si>
  <si>
    <t>+54 / 200</t>
  </si>
  <si>
    <t>+4,605  /  20000</t>
  </si>
  <si>
    <t>+4,836 / 20000</t>
  </si>
  <si>
    <t>+5,126 /20000</t>
  </si>
  <si>
    <t>+ 5,433 /20000</t>
  </si>
  <si>
    <t>+ 2703 / 17232</t>
  </si>
  <si>
    <t>+ 2481 / 17232</t>
  </si>
  <si>
    <t>+ 8673 / 17232</t>
  </si>
  <si>
    <t>+187 / 1440</t>
  </si>
  <si>
    <t>+ 385 / 1440</t>
  </si>
  <si>
    <t>+ 397 / 1440</t>
  </si>
  <si>
    <t>No. TOTAL DE MUJERES CAPACITADAS EN LOS 4 AÑOS / EL 80% DE (1800) MUJERES CAPACITADAS</t>
  </si>
  <si>
    <t>No. TOTAL DE POBLACION  MAYOR DE 60 AÑOS /   No. POBLACION TOTAL MAYOR DE 60 AÑOS BENEFICIADOS (1400)</t>
  </si>
  <si>
    <t>No. TOTAL DE POBLACION DE 0 A 18 AÑOS / EL TOTAL DE LA POBLACION BENEFICIADA DE 0 A18 AÑOS DEL TOTAL DE NUESTRO MUNICIPIO (3400)</t>
  </si>
  <si>
    <t>+ 658 / 3400</t>
  </si>
  <si>
    <t>+ 411 /  3400</t>
  </si>
  <si>
    <t>+ 19 / 120</t>
  </si>
  <si>
    <t>+31 /120</t>
  </si>
  <si>
    <t>+ 36 / 120</t>
  </si>
  <si>
    <t>+ 34 /120</t>
  </si>
  <si>
    <t>LOGRAR QUE EL 70 %  DE LA POBLACION SISBENIZADA (12000) EN LOS NIVELES UNO Y DOS SE AFILIEN A UNA  A.R.S.</t>
  </si>
  <si>
    <t>No. DE PERSONAS BENEFICIADAS / 70% DE PERSONAS VINCULADAS A LAS A.R.S. (8400)</t>
  </si>
  <si>
    <t>GARANTIZAR QUE EL 100%  DE LA POBLACION (6400) QUE SE ENCUENTRA AFILIADA AL REGIMEN SUBSIDIADO CONTINUE CON ESTE BENEFICIO</t>
  </si>
  <si>
    <t>No. DE PERSONAS AFILIADAS / 100% DE LAS PERSONAS QUE SE ENCUENTRAN VINCULADAS EN LA ACTUALIDAD (6400)</t>
  </si>
  <si>
    <t>+ 1739 / 6400</t>
  </si>
  <si>
    <t>No. DE NIÑOS QUE SE CAPACITAN EN LAS ESCUELAS DE FORMACION / 430 NIÑOS QUE INTEGRAN LAS CINCO ESCUELAS DE FORMACION</t>
  </si>
  <si>
    <t>LOGRA QUE DENTRO DEL MUNICIPIO SE IMPLEMENTE POR LOMENOS 5 ESCUELAS DE FORMACION DEPORTIVA</t>
  </si>
  <si>
    <t>LOGRAR QUE 430 NIÑOS ENTRE 5 Y 14 AÑOS ADQUIERAN HABILIDADES Y DESTREZAS POR MEDIO DE  ESCUELAS DE FORMACION DEPORTIVAS A NIVEL DEL MUNICIPIO.</t>
  </si>
  <si>
    <t>No. DE NIÑOS BENEFICIADOS / 5 ESCUELAS DE FORMACION DEPORTIVAS</t>
  </si>
  <si>
    <t xml:space="preserve">No. DE CENTROS EDUCATIVOS (26) /23 ESCENARISO DEPORTIVOS </t>
  </si>
  <si>
    <t>MANTENER EN BUEN ESTADO LOS 23 ESCENARIOS DEPORTIVOS CON QUE CUENTA EL MUNCIPIO</t>
  </si>
  <si>
    <t>IMPLEMENTAR NUEVOS SISTEMAS INFORMÁTICOS Y TECNOLOGICOS QUE PERMITAN LA INTEGRALIDAD Y CONTRIBUYAN CON LA OPTIMIZACION, EFICIENCIA  CELERIDAD ADMINISTRATIVA.</t>
  </si>
  <si>
    <t>NUMERO DE JAC SOCIALIZADAS (39)/ NUMERO DE AUDIENCIAS PROPUESTAS</t>
  </si>
  <si>
    <t>+6/39</t>
  </si>
  <si>
    <t>+7/39</t>
  </si>
  <si>
    <t>+5/39</t>
  </si>
  <si>
    <t>+4212 /14000</t>
  </si>
  <si>
    <t>+1350/14000</t>
  </si>
  <si>
    <t>+3401/16000</t>
  </si>
  <si>
    <t>+4003 /16000</t>
  </si>
  <si>
    <t>+4517 /16000</t>
  </si>
  <si>
    <t>+4079/16000</t>
  </si>
  <si>
    <t>SE BUSCARA ATENDER A 600 JOVENES ENTRE L OS 14 Y 19 AÑOS DE LOS 8800 SEGÚN SISBEN</t>
  </si>
  <si>
    <t>No. DE JOVENES ATENDIDOS / EL No DE JOVENES SISBENIZADO</t>
  </si>
  <si>
    <t>+277 /600</t>
  </si>
  <si>
    <t>SE BUSCARA INVOLUCRAR A 200 JOVENES EN EL MANEJO E IMPLEMENTACION DE  TECNICAS AGROPECUARIAS</t>
  </si>
  <si>
    <t>NO. DE JOVENES INVOLUCRADOS / NO. DE JOVENES SISBENIZADOS</t>
  </si>
  <si>
    <t>+0 /200</t>
  </si>
  <si>
    <t>+25/430</t>
  </si>
  <si>
    <t>+73/430</t>
  </si>
  <si>
    <t>+63/430</t>
  </si>
  <si>
    <t>+21 /5</t>
  </si>
  <si>
    <t>+1/5</t>
  </si>
  <si>
    <t>+5/23</t>
  </si>
  <si>
    <t>+6/23</t>
  </si>
  <si>
    <t>MUNICIPIO DE ARBELAEZ   CUNDINAMARCA</t>
  </si>
  <si>
    <t xml:space="preserve">NUMERO DE POBLACION ATENDIDA / TOTAL POBLACION (4800) </t>
  </si>
  <si>
    <t>GARANTIZAR EN UN 80 % (4800 ) LA ATENCION EN LO SERVICIOS DE LA AMINISTRACION MUNICIPAL</t>
  </si>
  <si>
    <t>OBJETIVOS ESTRATEGICOS DEL PLAN</t>
  </si>
  <si>
    <t>No. DE CENTROS EDUCATIVOS/26 ESTABLECIMIENTOS EDUCATIVOS ADECUADOS/No. TOTAL DE ESTABLECIMIENTOS EDUCATIVOS</t>
  </si>
  <si>
    <t>+7 / 26</t>
  </si>
  <si>
    <t>+8 / 26</t>
  </si>
  <si>
    <t>FOSYGA</t>
  </si>
  <si>
    <t>CONV / OTROS</t>
  </si>
  <si>
    <t>IMPLEMENTAR ESTRATEGIAS QUE GARANTICEN EL ACCESO Y PERMANENCIA DE LA POBLACIÓN EN EL SECTOR EDUCATIVO, Y ELEVAR LA CALIDAD  QUE PROMOCIONE LO HUMANO, LO SOCIAL PARA MEJORAR LOS NIVELES DE VIDA  DE LA POBLACIÓN ARBELAENCE.</t>
  </si>
  <si>
    <t>SUBPROGRAMA</t>
  </si>
  <si>
    <t>NINGUN NIÑO POR FUERA DE LAS AULAS</t>
  </si>
  <si>
    <t>COBERTURA EDUCATIVA</t>
  </si>
  <si>
    <t xml:space="preserve">INCREMENTAR GRADUALMENTE LA GRATUIDAD PARA LOS NIVELES 1, 2 Y 3 DEL SISBEN E INCREMENTARLA MATRICULA MUNICIPAL DURANTE LOS CUATRO AÑOS.
</t>
  </si>
  <si>
    <t>NUMERO DE NIÑOS BENEFICIADOS / No. TOTAL DE NIÑOS EN EL SISTEMA X 100</t>
  </si>
  <si>
    <t>ELEVAR LA CALIDAD DE VIDA</t>
  </si>
  <si>
    <t>MEJORAR LAS CONDICIONES DE NUESTRO ESTUDIANTES</t>
  </si>
  <si>
    <t>PLAN PLURIANUAL 2008-2011</t>
  </si>
  <si>
    <t>2740</t>
  </si>
  <si>
    <t>+0 /40</t>
  </si>
  <si>
    <t>+0/40</t>
  </si>
  <si>
    <t>+5/40</t>
  </si>
  <si>
    <t>MUNICIPIO EDUCADOR</t>
  </si>
  <si>
    <t>MANTENIMIENTO Y MEJORAMIENTO DE POLIDEPORTIVOS</t>
  </si>
  <si>
    <t>GARANTIZAR EL ACCESO Y PERMANENCIA DE LA POBLACIÓN EN LA FORMACIÓN DEPORTIVA Y  RECREATIVA CON EL PROPÓSITO DE APROVECHAMIENTO DEL TIEMPO LIBRE EN PRO DEL MEJORAMIENTO DE LA CALIDAD DE VIDA DE LA COMUNIDAD.</t>
  </si>
  <si>
    <t>AMPLIACION DE COBERTURA</t>
  </si>
  <si>
    <t>ESCUELAS DEPORTIVAS</t>
  </si>
  <si>
    <t>ESTABLECER CONVENIOS CON INSTITUCIONES PRIVADAS Y DEL ESTADO</t>
  </si>
  <si>
    <t>DEPORTE EDUCATIVO</t>
  </si>
  <si>
    <t>ACTIVIDADES DEPORTIVAS Y RECREATIVAS PARA NIÑOS, JOVENES, ADULTO MAYOR Y POBLACION DISCAPACITADA</t>
  </si>
  <si>
    <t>ACTIVIDADES DEPORTIVAS Y RECREATIVAS PARA PERSONAS EN SITUACION CON DISCAPACIADAD</t>
  </si>
  <si>
    <t>ESTIMULO A LOS DEPORTISTAS</t>
  </si>
  <si>
    <t>RECUPERACION Y MANTENIMIENTO DE LA VILLA OLIMPICA</t>
  </si>
  <si>
    <t>OPTIMIZAR LA TOTALIDAD DE LOS ESCENARIOS DEPORTIVOS</t>
  </si>
  <si>
    <t>CONSTRUIR ESCENARIOS DEPORTIVOS RURALES Y URBANOS</t>
  </si>
  <si>
    <t xml:space="preserve">OPTIMIZAR LA PRACTICA DEL DEPORTE </t>
  </si>
  <si>
    <t>GARANTIZAR LA PERMANENCIA Y CALIDAD LOS PROGRMAS</t>
  </si>
  <si>
    <t>INVOLUCRAR LAS INSTITUCIONES EDUCATIVAS</t>
  </si>
  <si>
    <t>GARANTIZAR EL CUBRIBIENTO Y LA PERMANENCIA DE ESTA POBLACION</t>
  </si>
  <si>
    <t xml:space="preserve">CONCEJO MUNICIPAL  EL ACUERDO PARA EL ESTIMULO DEL DEPORTISTA </t>
  </si>
  <si>
    <t>OPTIMIZAR EL CAMPO DEPORTIVO</t>
  </si>
  <si>
    <t>NUMERO DE ESCENARIOS OPTIMIZADOS/SOBRE EL No. DE ESCENARIOS PROPUESTOS X 100</t>
  </si>
  <si>
    <t>No. ESCENARIOS CONSTRUIDOS /No. DE ESCENARIOS PROPUESTOS X 100</t>
  </si>
  <si>
    <t>No. DE ESCUELAS IMPLEMENTADAS / No. DE ESCUELAS PROPUESTAS X 100</t>
  </si>
  <si>
    <t>No. DE CONVENIOS IMPLEMENTADOS / No. DE CONVENIOS PROPUESTOS X 100</t>
  </si>
  <si>
    <t>No. INSTITUCIONES INVOLUCRADAS / No. DE INSTITUCIONES PROPUESTAS X 100</t>
  </si>
  <si>
    <t>No. DE PARTICIPANTES / No. PROGRAMADO X 100</t>
  </si>
  <si>
    <t>NO DE DEPORTISTAS / NO PROGRAMADO X 100</t>
  </si>
  <si>
    <t>LOGRO ALCANZADO</t>
  </si>
  <si>
    <t>+28 / 28</t>
  </si>
  <si>
    <t>+0/ 28</t>
  </si>
  <si>
    <t>+0 /28</t>
  </si>
  <si>
    <t>+ 0/ 28</t>
  </si>
  <si>
    <t>ESTABLECER UN SISTEMA DE SALUD PARA LOS ARBELAENCES QUE HUMANICE EL SERVICIO, MEJORANDO LA CALIDAD Y OPORTUNIDAD DEL MISMO Y QUE PERMITA QUE LOS RECURSOS DELEGADOS PARA TAL FIN LLEGUEN A SUS BENEFICIARIOS PARA MEJORAR LAS CONDICIONES DE VIDA DE LOS CONCIUDADANOS.</t>
  </si>
  <si>
    <t>SALUD A MI PUEBLO</t>
  </si>
  <si>
    <t>REGIMEN SUBSIDIADO</t>
  </si>
  <si>
    <t>PLAN NACIONAL DE SALUD  PIC</t>
  </si>
  <si>
    <t>REALIZAR  ACCIONES DE INTERVENCIONES COLECTIVAS EN LA PROMOCION Y PREVENCION DE LA SALUD INFANTIL, SALUD MENTAL, SALUD SEXUAL REPRODUCTIVA Y NUTRICION A NIVEL URBANO Y RURAL QUE BENEFICIE A 10,872 PERSONAS</t>
  </si>
  <si>
    <t>NO. DE  PERSONAS  ATENDIDAS / NO. TOTAL DE PERSONAS  X 100</t>
  </si>
  <si>
    <t>+ 0 / 10872</t>
  </si>
  <si>
    <t>+ 0/ 10872</t>
  </si>
  <si>
    <t>GARANTIZAR EL DESARROLLO HUMANO SOSTENIBLE DE LOS ARBELAENCES MEDIANTE LA PRESTACIÓN DE SERVICIOS PÚBLICOS DOMICILIARIOS, BASADOS EN LOS PRINCIPIOS DE CALIDAD, EFICIENCIA, PERTINENCIA, ECONOMÍA Y AMPLIACIÓN DE COBERTURA, PRESERVANDO  LOS RECURSOS NATURALES Y AMORTIGUANDO EL IMPACTO AMBIENTAL.</t>
  </si>
  <si>
    <t>AGUA POTABLE</t>
  </si>
  <si>
    <t>RECUPERACION Y ADQUISICION DE CUENCAS HIDRICAS</t>
  </si>
  <si>
    <t>CULTURA CIUDADANA</t>
  </si>
  <si>
    <t xml:space="preserve">ESTUDIOS Y DISEÑOS </t>
  </si>
  <si>
    <t>REDES DE CONDUCCION</t>
  </si>
  <si>
    <t>PLANTAS DE TRATAMIENTO</t>
  </si>
  <si>
    <t>MEJORAMIENTO Y OPTIMIZACION ACUEDUCTOS RURALES</t>
  </si>
  <si>
    <t>ESTUDIOS, DISEÑO, CONSTRUCCION Y OPTIMIZACION DE LAS PLANTAS DE TRATAMIENTO DE AGUAS RESIDUALES</t>
  </si>
  <si>
    <t>AGUAS RESIDUALES DEL MUNICIPIO</t>
  </si>
  <si>
    <t>DESARROLLO PLAN MAESTRO DE ACUEDUCTO Y ALCANTARILLADO</t>
  </si>
  <si>
    <t>SANEAMIENTO CENTROS POBLADOS Y SECTOR RURAL</t>
  </si>
  <si>
    <t>MITIGACION DEL IMPACTO AMBIENTAL GENERADO POR EL MANEJO DE LOS MISMO</t>
  </si>
  <si>
    <t>ALUMBRADO PUBLICO</t>
  </si>
  <si>
    <t>MANTENIMIENTO Y OPTIMIZACION DEL SERVICIO</t>
  </si>
  <si>
    <t>GAS NATURAL</t>
  </si>
  <si>
    <t xml:space="preserve">COBERTURA AMPLIACION </t>
  </si>
  <si>
    <t>TELEFONIA</t>
  </si>
  <si>
    <t>COBERTURA DEL SERVICIO TELEFONICO AMPLIACION DE TELEFONIA</t>
  </si>
  <si>
    <t>CULTURA</t>
  </si>
  <si>
    <t>APOYO A LA FORMACION, PROMOCION Y DIFUSION DE LAS MANIFESTACIONES CULTURALES Y ARTISTICAS</t>
  </si>
  <si>
    <t>FORTALECIMIENTO Y APOYO A LOS GRUPOS ARTISTICOS DE ADULTOS</t>
  </si>
  <si>
    <t>APOYO A LA PROMOCION Y DIFUSION DE LAS MANIFESTACINES CULTURALES</t>
  </si>
  <si>
    <t>ESTIMULO A LA CREACION ARTISTICA Y CULTURAL</t>
  </si>
  <si>
    <t>APROPIACION CREATIVA DE LA MEMORIA CULTURAL DEL MUNICIPIO</t>
  </si>
  <si>
    <t>MODERNIZACION INSTITUCIONAL DE LA BIBLIOTECA PUBLICA</t>
  </si>
  <si>
    <t>FORTALECIMIENTO DE LA INSTITUCIONALIDAD CULTURAL COMO ESPACIO DE PARTICIPACION Y ORGANIZACIÓN DEL SECTOR</t>
  </si>
  <si>
    <t>CELEBRACION DE CONVENIOS</t>
  </si>
  <si>
    <t>GARANTIZAR EL ACCESO DE LA POBLACIÓN A LOS PROYECTOS Y PROGRAMAS QUE FORTALEZCAN LA IDENTIDAD, EL PATRIMONIO CULTURAL Y ARTÍSTICO DEL MUNICIPIO, MEDIANTE EL APROVECHAMIENTO DE LAS POTENCIALIDADES DE LA COMUNIDAD EN SUS DIFERENTES FORMAS DE EXPRESIÓN.</t>
  </si>
  <si>
    <t>AGROPECUARIO Y MEDIO AMBIENTE</t>
  </si>
  <si>
    <t>DESARROLLO Y FORMACIÓN DEL CAPITAL HUMANO</t>
  </si>
  <si>
    <t>DESARROLLAR UN MODELO DE PRODUCCIÓN AGROPECUARIA SOSTENIBLE  QUE PERMITA AUMENTAR Y TRANSFORMAR LOS NIVELES DE VIDA DEL  PRODUCTOR,  GENERE MAYORES POSIBILIDADES Y OPORTUNIDADES  DE ELECCIONES SOCIALES, AMBIENTALES Y ECONÓMICAS EN EL MEDIO RURAL COLOMBIANO.</t>
  </si>
  <si>
    <t>CARACTERIZACIÓN SOCIOECONÓMICA DE LAS FAMILIAS ARBELAENCES</t>
  </si>
  <si>
    <t>NUTRICIÓN   Y SALUD FAMILIAR “LUCHA CONTRA LAS POBREZAS HUMANAS”</t>
  </si>
  <si>
    <t xml:space="preserve">DESARROLLO PRODUCTIVO E IDENTIDAD CULTURA Y FOLCLOR </t>
  </si>
  <si>
    <t>DESARROLLO TERRITORIAL Y COOPERACIÓN SOCIAL COMUNITARIA</t>
  </si>
  <si>
    <t>DESARROLLO SOCIAL COMUNITARIO  PARA EL SIGLO XXI</t>
  </si>
  <si>
    <t xml:space="preserve">DESARROLLO EMPRESARIAL, LIDERAZGO Y COMPETITIVIDAD EN LOS AGRO-NEGOCIOS RURALES </t>
  </si>
  <si>
    <t xml:space="preserve">AGRICULTURA SOSTENIBLE </t>
  </si>
  <si>
    <t xml:space="preserve">MANEJO SOSTENIBLE DEL SUELO </t>
  </si>
  <si>
    <t>MANEJO Y ADMINISTRACIÓN Y ECONOMÍA DE LOS RECURSOS NATURALES</t>
  </si>
  <si>
    <t xml:space="preserve">DESARROLLO PECUARIO 
SOSTENIBLE 
</t>
  </si>
  <si>
    <t xml:space="preserve">DESARROLLO AGRO EMPRESARIAL Y AGRO NEGOCIOS </t>
  </si>
  <si>
    <t>MANEJO Y ADMINISTRACIÓN Y ECONOMÍA DE RECURSOS NATURALES Y PRODUCTIVIDAD</t>
  </si>
  <si>
    <t xml:space="preserve">DESARROLLO
AMBIENTAL Y PRESERVACIÓN DE LA BIODIVERSIDAD Y UN AMBIENTE SANO
</t>
  </si>
  <si>
    <t xml:space="preserve">DESARROLLO AMBIENTAL 
CON RESPONSABILIDAD SOCIAL 
DESARROLLO AMBIENTAL CON RESPONSABILIDAD SOCIAL </t>
  </si>
  <si>
    <t xml:space="preserve">PROGRMA INTEGRAL DE RESIDUOS SÓLIDOS </t>
  </si>
  <si>
    <t xml:space="preserve">DESARROLLO AGROPECUARIO EN LA CULTURA DE LA SOSTENIBLIEDAD AMBIENTAL </t>
  </si>
  <si>
    <t>TURISMO</t>
  </si>
  <si>
    <t>PROMOVER Y DESARROLLAR EL TURISMO EN EL MUNICIPIO DE ARBELÁEZ, ADAPTANDO LA OFERTA A LAS NUEVAS TENDENCIAS COMO UNA FORMA DE REACTIVAR LA ECONOMÍA DE LA POBLACIÓN LOCAL BASADOS EN LOS PRINCIPIOS DE SOSTENIBILIDAD Y SUSTENTABILIDAD AMBIENTAL.</t>
  </si>
  <si>
    <t>TURISMO ESPECIALIZADO</t>
  </si>
  <si>
    <t>ETNOTURISMO</t>
  </si>
  <si>
    <t>AGROTURISMO</t>
  </si>
  <si>
    <t>ACUATURISMO</t>
  </si>
  <si>
    <t>TURISMO DE AVENTURA</t>
  </si>
  <si>
    <t>ECOTURISMO</t>
  </si>
  <si>
    <t>PROMOCION TURISTICA</t>
  </si>
  <si>
    <t>RUTAS TURISTICAS</t>
  </si>
  <si>
    <t>EVENTOS TURISTICOS</t>
  </si>
  <si>
    <t>GUIA TURISTICA DE ARBELÁEZ</t>
  </si>
  <si>
    <t>CAPACITACION AL  SECTOR HOTELERO Y TURISTICO</t>
  </si>
  <si>
    <t>DESARROLLO SOCIAL Y COMUNITARIO</t>
  </si>
  <si>
    <t>ARTICULAR EL SISTEMA DE PROTECCIÓN SOCIAL PARA QUE SEA UN SISTEMA INTEGRADO CON CAPACIDAD INSTITUCIONAL, QUE RESPONDA A LAS NECESIDADES DE ASEGURAMIENTO DE LA POBLACIÓN Y APOYE A LAS FAMILIAS MÁS POBRES.</t>
  </si>
  <si>
    <t>NIÑEZ, JUEVENTUD Y ADOLESCENCIA</t>
  </si>
  <si>
    <t>CREACION DE UN PLAN DE DESARROLLO PARA LA JUVENTUD</t>
  </si>
  <si>
    <t>ATENCION INTEGRAL A LOS NIÑO, NIÑAS, JOVENES Y ADOLESCENTES</t>
  </si>
  <si>
    <t>ATENCION INTEGRAL Y PROTECCION A LA MUJER</t>
  </si>
  <si>
    <t>APOYO PROMOTORAS Y / O  POBLACION RURAL DISPERSA Y / O EDUCADORAS FAMILIARES</t>
  </si>
  <si>
    <t>ATENCION INTEGRAL PARA LA POBLAICON DESPLAZADA</t>
  </si>
  <si>
    <t>ATENDER INTEGRALMENTE A LOS ENFERMOS MENTALES Y DEMENTES</t>
  </si>
  <si>
    <t>ACCIONES POSITIVAS PARA PERSONAS EN CONDICION DE DISCAPACIDAD</t>
  </si>
  <si>
    <t>INFANCIA Y ADOLESCENCIA</t>
  </si>
  <si>
    <t>PROTECCION A LA NIÑEZ Y LA ADOLESCENCIA</t>
  </si>
  <si>
    <t>CONSEJO DE POLITICA SOCIAL</t>
  </si>
  <si>
    <t xml:space="preserve">ATENDER INTEGRALMENTE   AL ADULTO MAYOR ARBELAENCE </t>
  </si>
  <si>
    <t>ATENCION  INTEGRAL A POBLACION VULNERABLE</t>
  </si>
  <si>
    <t>INFRAESTRUCTURA Y VIAS</t>
  </si>
  <si>
    <t>GENERAR UNA MEJORA EN LA CALIDAD DE VIDA DE LOS CIUDADANOS, MEDIANTE LA CONSTRUCCIÓN DE UNA INFRAESTRUCTURA FÍSICA TANTO URBANA COMO RURAL QUE PERMITA LA CONSTRUCCIÓN SOSTENIBLE Y ARMÓNICA DEL TERRITORIO Y PROPICIE LAS CONDICIONES DE INTERACCIÓN DE LOS CIUDADANOS CON EL ENTORNO.</t>
  </si>
  <si>
    <t>PLAN VIAL</t>
  </si>
  <si>
    <t>MAQUINARIA Y EQUIPO</t>
  </si>
  <si>
    <t>VIAS RURALES</t>
  </si>
  <si>
    <t>DESTAPONAMIENTO VIAL</t>
  </si>
  <si>
    <t>CONSTRUCCION Y RECUPERACION DE ANDENES</t>
  </si>
  <si>
    <t>SEÑALIZACION VIAL URBANA Y RURAL</t>
  </si>
  <si>
    <t>CONSTRUCCION APERTURA Y RECUPERACION MALLA VIAL URBANA</t>
  </si>
  <si>
    <t>ADQUISICION, MANTENIMIENTO DE MAQUINARIA</t>
  </si>
  <si>
    <t>RECUPERACION MALLA VIAL RURAL</t>
  </si>
  <si>
    <t>OPTIMIZACION MALLA VIAL</t>
  </si>
  <si>
    <t>REHABILITACION DE ANDENES CENTRO DE LA CIUDAD</t>
  </si>
  <si>
    <t>PARQUE TEMATICO</t>
  </si>
  <si>
    <t>SEÑALIZACION</t>
  </si>
  <si>
    <t>ORDENAMIENTO FISICO ESPACIAL</t>
  </si>
  <si>
    <t>REVISAR Y AJUSTAR ÍNTEGRAMENTE EL ESQUEMA DE ORDENAMIENTO TERRITORIAL ELABORANDO LOS PLANES PARCIALES DE MAYOR IMPACTO Y OTROS ESTUDIOS SOCIO ECONÓMICOS QUE PERMITAN UN DIAGNOSTICO REAL DE LA VARIABLES  MÁS SIGNIFICATIVAS PARA LA FORMULACIÓN DE LOS PLANES DE ACCIÓN Y POLÍTICAS DE DESARROLLO.</t>
  </si>
  <si>
    <t>ESPACIO PUBLICO</t>
  </si>
  <si>
    <t>ESTABLECIMIENTO DE UNA POLITICA DE ESPACIO PUBLICO</t>
  </si>
  <si>
    <t>MEJORAMIENTO Y EMBELLECIMIENTO DE ZONAS VERDES DEL MUNICIPIO</t>
  </si>
  <si>
    <t>APOYO A INICIATIVAS CIUDADANAS</t>
  </si>
  <si>
    <t>PROYECTOS SOCIALES Y / O COMUNITARIOS</t>
  </si>
  <si>
    <t>EQUIPAMENTO MUNICIPAL</t>
  </si>
  <si>
    <t>CONSTRUCCION, REMODELACION, ADECUACION Y DOTACION DE EDIFICIOS MUNICIPALES</t>
  </si>
  <si>
    <t>PLANIFICACION TERRITORIAL</t>
  </si>
  <si>
    <t>PLANES PARCIALES</t>
  </si>
  <si>
    <t>REVISION Y MODIFICACION DEL E.O.T. MUNICIPAL</t>
  </si>
  <si>
    <t>IMPLEMENTACION ESTRATIFICACION RURAL</t>
  </si>
  <si>
    <t>ACTUALIZACION NOMENCLATURA VIAL Y DOMICILIARIA</t>
  </si>
  <si>
    <t>ESTUDIOS ESPECIALES</t>
  </si>
  <si>
    <t>IMPLEMENTACION DE SISTEMAS DE INFORMACION MUNICIPAL</t>
  </si>
  <si>
    <t>IMPLEMENTACION DEL BANCO DE TIERRAS Y OBSERVATORIO INMOBILIARIO DEL MUNICIPIO</t>
  </si>
  <si>
    <t>VIVIENDA</t>
  </si>
  <si>
    <t>ADJUDICAR 50 UNIDADES DE VIVIENDA EN EL SECTOR URBANO OFRECIENDO CONDICIONES DE HABITABILIDAD Y DOTADAS DE LA INFRAESTRUCTURA FÍSICA REQUERIDA CON SERVICIOS PÚBLICOS COMPLETOS, VÍAS, ANDENES, ZONAS COMUNES Y VERDES. IGUALMENTE SE ADELANTARÁ LA CONSTRUCCIÓN DE  50 EN EL SECTOR RURAL. LOS RECURSOS PROVENDRÁN DE SUBSIDIOS Y APORTES OTORGADOS POR LOS ENTES NACIONALES, DEPARTAMENTALES Y PRIVADOS, CON EL APOYO, ASISTENCIA TÉCNICA Y APALANCAMIENTO POR PARTE DEL MUNICIPIO DE ARBELÁEZ.</t>
  </si>
  <si>
    <t>VIVIENDA DE INTERES SOCIAL</t>
  </si>
  <si>
    <t>VIVIENDA URBANA NUEVA DE INTERES SOCIAL</t>
  </si>
  <si>
    <t>VIVIENDA RURAL NUEVA DE INTERES SOCIAL</t>
  </si>
  <si>
    <t>MEJORAMIENTO DE VIVIENDA URBANA Y RURAL</t>
  </si>
  <si>
    <t>ADJUDICAR 50 UNIDADES DE VIVIENDA DE INTERES SOCIAL EN EL  PERIMETRO URBANO</t>
  </si>
  <si>
    <t>ADJUDICAR 50 UNIDADES DE VIVIENDA DE INTERES SOCIAL EN EL  PERIMETRO RURAL</t>
  </si>
  <si>
    <t>LLEVARA ACABO EL MEJORAMIENTO DE 50 UNIDADES DE VIVIENDA URBANA Y 50 UNIDADES DE VIVIENDA DEL SECTOR RURAL</t>
  </si>
  <si>
    <t>DESARROLLO VIABLE COMPROMISO DE TODOS</t>
  </si>
  <si>
    <t>DETERMINAR LOS RIESGOS Y AMENAZAS EXISTENTES ELABORANDO LOS ESTUDIOS NECESARIOS QUE NOS PERMITAN DEFINIR ACCIONES Y POLÍTICAS A FIN DE MINIMIZAR LAS CONSECUENCIAS DE LOS MISMOS, TODO ESTO MEDIANTE LA CAPACITACIÓN CIUDADANA Y EL APOYO DE LAS AUTORIDADES MUNICIPALES, DEPARTAMENTALES Y NACIONALES.</t>
  </si>
  <si>
    <t>AMENAZAS NATURALES</t>
  </si>
  <si>
    <t>ATENCION Y PREVENCION DE DESASTRES</t>
  </si>
  <si>
    <t>ELABORAR EL ESTUDIO Y GESTIONAR RECURSOS ATRAVES DE LOS ENTES TERRITORIALES PARA EL ENFRENTAMIENTO DEL MISMO</t>
  </si>
  <si>
    <t>SEGURIDAD Y CONVIVENCIA CIUDADANA</t>
  </si>
  <si>
    <t>EL OBJETIVO PRIMORDIAL ES LA GENERACIÓN DE UN AMBIENTE DE SEGURIDAD Y CONVIVENCIA EN EL MUNICIPIO, COMO PROPÓSITO FUNDAMENTAL DE ESTE GOBIERNO PUES RECHAZAMOS CUALQUIER TIPO DE VIOLENCIA Y NO CONCEBIMOS QUE LOS CIUDADANOS ESTÉN INMERSOS EN LOS FLAGELOS DE DESCOMPOSICIÓN SOCIAL QUE AFECTAN NUESTRA NACIÓN.</t>
  </si>
  <si>
    <t>PROMOCION DE DERECHOS HUMANOS</t>
  </si>
  <si>
    <t>SISTEMA DE SEGURIDAD</t>
  </si>
  <si>
    <t>APOYO INSTITUCIONAL</t>
  </si>
  <si>
    <t>PARTICIPACION COMUNITARIA</t>
  </si>
  <si>
    <t>GENERAR UNA CULTURA DE PARTICIPACIÓN CIUDADANA EN LOS DIFERENTES SECTORES DE LA POBLACIÓN ARBELAENCE BUSCANDO QUE CON SUS ACTUACIONES DE TIPOS SOCIAL, CULTURAL, POLÍTICO, MEDIOAMBIENTAL Y ECONÓMICO SE GENERE UN DESARROLLO SOSTENIBLE DE LAS COMUNIDADES.</t>
  </si>
  <si>
    <t>PARTICIPACION CIUDADANA</t>
  </si>
  <si>
    <t>FORTALECIMIENTO DE LOS SISTEMAS DE PARTICIPACION CIUDADANA</t>
  </si>
  <si>
    <t>REORGANIZACION ADMINISTRATIVA</t>
  </si>
  <si>
    <t>FORTALECIMIENTO INSTITUCIONAL</t>
  </si>
  <si>
    <t>IMPLEMENTACION DE  UNA SERIE DE MEDIDAS QUE NOS PERMITAN SER UNA ADMINISTRACIÓN EFICIENTE. ESTABLECEREMOS UN ÓPTIMO SISTEMA DE CONTROL INTERNO, MODERNIZAREMOS LOS INSTRUMENTOS Y PROCEDIMIENTOS Y PROPONDREMOS UNA REFORMA ADMINISTRATIVA QUE RESPONDA A LOS PROPÓSITOS Y METAS DE ÉSTA ADMINISTRACIÓN.</t>
  </si>
  <si>
    <t>CENSAR 600 UNIDADES PRODUCTIVAS</t>
  </si>
  <si>
    <t>+ 0 / 600</t>
  </si>
  <si>
    <t>+ 0/ 600</t>
  </si>
  <si>
    <t>+0/600</t>
  </si>
  <si>
    <t>CONFORMACION DE 300 UNIDADES FAMILIARES CON SEGURIDAD ALIMENTARIA</t>
  </si>
  <si>
    <t>No. DE UNIDADES CONFORMADAS / No. TOTAL DE UNIDADES PROPUESTAS X 100</t>
  </si>
  <si>
    <t>No. DE UNIDADES PRODUCTIVAS CENSADAS / No. TOTAL DE UNIDADES PROGRAMADAS X 100</t>
  </si>
  <si>
    <t>No. DE M2 CONSTRUIDOS / No. TOTAL DE M2 PROYECTADOS X 100</t>
  </si>
  <si>
    <t>No. DE MAQUINAS ADQUIRIDAS Y/O OPTIMIZADAS / No. TOTAL DE MAQUINAS X 100</t>
  </si>
  <si>
    <t>ASIGNAR Y GESTIONAR RECURSOS PARA RECUPERAR LA MALLA VIAL</t>
  </si>
  <si>
    <t>No. KILOMETROS ATENDIDOS / No. TOTAL DE KILOMETROS EXISTENTES X 100</t>
  </si>
  <si>
    <t>INTERCONECTAR LOS BARRIOS CENTRO - MARIANO CON LA VIA QUE CONDUCE A FUSAGASUGA</t>
  </si>
  <si>
    <t>LONGITUD HABILITADA / LONGITUD PROYECTADA X 100</t>
  </si>
  <si>
    <t>HABILITAR LOS ANDENES DEL CENTRO DE LA CIUDAD COMO MEDIDA DE SEGUIRIDAD PARA LOS PEATONES</t>
  </si>
  <si>
    <t>No. DE M2 DE ANDENES / No. DE M2 ESTIMADOS X 100</t>
  </si>
  <si>
    <t>No. DE ESTUDIANTES CAPACITADOS / No. DE ESTUDIANTES ESTIMADOS X 100</t>
  </si>
  <si>
    <t>SEÑALIZAR LAS VIAS URBANAS Y RURALES CON ELEMENTO EDUCATIVOS Y PREVENTIVOS</t>
  </si>
  <si>
    <t>No. DE SEÑALES IMPLEMENTADAS /No. DE  SEÑALES PROGRAMADAS X 100</t>
  </si>
  <si>
    <t>RECUPERAR LA MALLA VIAL URBANA DETERIORADA EN PAVIMENTO FLEXIBLE Y RIGIDO(3000 M2 EN FLEXIBLE)</t>
  </si>
  <si>
    <t>RECUPERAR EL 100% DEL ESPACIO PUBLICO OCUPADO INDEBIDAMENTE</t>
  </si>
  <si>
    <t>No. DE CASOS POSITIVOS / No. DE CASOS EXISTENTES X100</t>
  </si>
  <si>
    <t>RECIBIR LAS ZONAS VERDES DE LOS PROYECTOS URBANISTICOS Y OPTIMIZAR LAS EXISTENTES</t>
  </si>
  <si>
    <t>No. ZONAS VERDES INTERVENIDAS / No. ZONAS VERDES EXISTENTES X 100</t>
  </si>
  <si>
    <t>EXPEDIR CERTIFICADO DE VIABILIDAD DE LOS PROYECTOS PRESENTADOS Y GESTIONADOS POR LA COMUNIDAD QUE REPRESENTE OBRAS DE DESARROLLO PARA EL  MUNICIPIO</t>
  </si>
  <si>
    <t>No. DE PROYECTOS VIABILIZADOS / No. DE PROYECTOS INSCRITOS EN EL BANCO DE PROYECTOS X100</t>
  </si>
  <si>
    <t>REALIZAR OBRAS DE MANTENIMIENTO Y / O CONSERVACION DE LOS EDIFICIOS PUBLICOS DE ARBELÁEZ</t>
  </si>
  <si>
    <t>No, DE INMUEBLES INTERVENIDOS / NUMERO DE INMUEBLES POR INTERVENIR X 100</t>
  </si>
  <si>
    <t>GESTIONAR RECURSOS Y ELABORAR EL ESTUDIO</t>
  </si>
  <si>
    <t>LOGRO REALIZADO / SOBRE LOGRO PLANTEADO X100</t>
  </si>
  <si>
    <t>IMPLEMENTAR EL SIG</t>
  </si>
  <si>
    <t>PROMOVER LA OFERTA MASIVA DE SUELO URBANO Y RURAL PARA FACILITAR LA EJECUCION DE PROYECTOS  DE VIVIENDA</t>
  </si>
  <si>
    <t xml:space="preserve">REGLAMENTAR MEDIANTE EL PLAN PARCIAL LO RELATIVO AL CRECIMIENTO Y DESARROLLO DE LAS ZONAS SUBURBANAS DEL MUNICIPIO DE ARBELAEZ </t>
  </si>
  <si>
    <t>No. DE ZONAS REGLAMENTADAS / No. DE ZONAS A REGLAMENTAR X100</t>
  </si>
  <si>
    <t>ESTABLECER UN E.O.T. ACTUALIZADO  Y ARMONIZADO  DE ACUERDO A LAS NUEVAS NORMAS EXISTENTES</t>
  </si>
  <si>
    <t>ESTABLECER PARA TODOS SUS EFECTOS LEGALES LOS RESULTADOS DEL ESTUDIO DE ESTRATIFICACIONRURALCOMUNITARIO DE INTERNET</t>
  </si>
  <si>
    <t>IMPLEMENTAR LA NUEVA NOMENCLATURA</t>
  </si>
  <si>
    <t>% DE AVENCE DEL PROYECTO EJECUTADO / PROYECTO PROPUESTO X 100</t>
  </si>
  <si>
    <t>ESTUDIO REALIZADO / ESTUDIO PROYECTADO X 100</t>
  </si>
  <si>
    <t>No. DE VIVIENDAS ADJUDICADAS / No: DE VIVIENDAS PROGRAMADAS X 100</t>
  </si>
  <si>
    <t>No. DE VIVIENDAS MEJORADAS / No: DE VIVIENDAS PROGRAMADAS X 100</t>
  </si>
  <si>
    <t>+0/3000</t>
  </si>
  <si>
    <t>+5/3000</t>
  </si>
  <si>
    <t>FORTALECER EL BANCO DE MAQUINARIA (5maquinas actuales)</t>
  </si>
  <si>
    <t>+0/2</t>
  </si>
  <si>
    <t>+5/2</t>
  </si>
  <si>
    <t>+0/164</t>
  </si>
  <si>
    <t>+5/164</t>
  </si>
  <si>
    <t>+0/1720</t>
  </si>
  <si>
    <t>+5/1720</t>
  </si>
  <si>
    <t>RECUPERAR Y PONER EN FUNCIONAMIENTO EL PARQUE DIDAGTICO UBICADO EN LAS INSTALACIONES DE LA VILA OLIMPICA (No. Estudiantes capacitados  600)</t>
  </si>
  <si>
    <t>+111/600</t>
  </si>
  <si>
    <t>+117/600</t>
  </si>
  <si>
    <t>+0/300</t>
  </si>
  <si>
    <t>+/300</t>
  </si>
  <si>
    <t>+ 0/ 16</t>
  </si>
  <si>
    <t>+0/16</t>
  </si>
  <si>
    <t>+ 0/ 1</t>
  </si>
  <si>
    <t>+0/1</t>
  </si>
  <si>
    <t>+ 0/ 3</t>
  </si>
  <si>
    <t>+0/3</t>
  </si>
  <si>
    <t>+ 0 / 8</t>
  </si>
  <si>
    <t>+0/8</t>
  </si>
  <si>
    <t>+ 0 / 1</t>
  </si>
  <si>
    <t>+ 0/1</t>
  </si>
  <si>
    <t>+0  /  50</t>
  </si>
  <si>
    <t>+0/ 50</t>
  </si>
  <si>
    <t>+0 /50</t>
  </si>
  <si>
    <t>+ 0 /50</t>
  </si>
  <si>
    <t>+5,126 /50</t>
  </si>
  <si>
    <t>+0  /  100</t>
  </si>
  <si>
    <t>+0 / 100</t>
  </si>
  <si>
    <t>+0 /100</t>
  </si>
  <si>
    <t>+ 0 /100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</si>
</sst>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_-* #,##0_-;\-* #,##0_-;_-* &quot;-&quot;??_-;_-@_-"/>
    <numFmt numFmtId="166" formatCode="00000"/>
  </numFmts>
  <fonts count="46">
    <font>
      <sz val="10"/>
      <name val="Arial"/>
    </font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sz val="20"/>
      <name val="Arial"/>
      <family val="2"/>
    </font>
    <font>
      <sz val="8"/>
      <name val="Arial"/>
      <family val="2"/>
    </font>
    <font>
      <sz val="8"/>
      <color theme="6" tint="0.59999389629810485"/>
      <name val="Arial"/>
      <family val="2"/>
    </font>
    <font>
      <sz val="8"/>
      <color theme="3" tint="0.39997558519241921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b/>
      <sz val="8"/>
      <color rgb="FF00B050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11"/>
      <color rgb="FF00B050"/>
      <name val="Arial"/>
      <family val="2"/>
    </font>
    <font>
      <b/>
      <sz val="9"/>
      <color rgb="FFFF0000"/>
      <name val="Arial"/>
      <family val="2"/>
    </font>
    <font>
      <sz val="11"/>
      <color rgb="FFFF0000"/>
      <name val="Arial"/>
      <family val="2"/>
    </font>
    <font>
      <sz val="11"/>
      <color rgb="FF00B050"/>
      <name val="Arial"/>
      <family val="2"/>
    </font>
    <font>
      <sz val="11"/>
      <color theme="9" tint="-0.249977111117893"/>
      <name val="Arial"/>
      <family val="2"/>
    </font>
    <font>
      <b/>
      <sz val="8"/>
      <color theme="9" tint="-0.249977111117893"/>
      <name val="Arial"/>
      <family val="2"/>
    </font>
    <font>
      <sz val="8"/>
      <color theme="9" tint="-0.249977111117893"/>
      <name val="Arial"/>
      <family val="2"/>
    </font>
    <font>
      <sz val="9"/>
      <color theme="9" tint="-0.249977111117893"/>
      <name val="Arial"/>
      <family val="2"/>
    </font>
    <font>
      <sz val="11"/>
      <color rgb="FF00B0F0"/>
      <name val="Arial"/>
      <family val="2"/>
    </font>
    <font>
      <b/>
      <sz val="8"/>
      <color rgb="FF00B0F0"/>
      <name val="Arial"/>
      <family val="2"/>
    </font>
    <font>
      <sz val="8"/>
      <color rgb="FF00B0F0"/>
      <name val="Arial"/>
      <family val="2"/>
    </font>
    <font>
      <sz val="8"/>
      <color rgb="FFFFC000"/>
      <name val="Arial"/>
      <family val="2"/>
    </font>
    <font>
      <sz val="8"/>
      <color rgb="FF92D050"/>
      <name val="Arial"/>
      <family val="2"/>
    </font>
    <font>
      <sz val="11"/>
      <name val="Arial"/>
      <family val="2"/>
    </font>
    <font>
      <sz val="9"/>
      <color rgb="FF00B0F0"/>
      <name val="Arial"/>
      <family val="2"/>
    </font>
    <font>
      <b/>
      <sz val="11"/>
      <name val="Arial"/>
      <family val="2"/>
    </font>
    <font>
      <b/>
      <sz val="8"/>
      <color rgb="FF92D050"/>
      <name val="Arial"/>
      <family val="2"/>
    </font>
    <font>
      <sz val="9"/>
      <color rgb="FF92D050"/>
      <name val="Arial"/>
      <family val="2"/>
    </font>
    <font>
      <sz val="8"/>
      <color theme="9" tint="0.39997558519241921"/>
      <name val="Arial"/>
      <family val="2"/>
    </font>
    <font>
      <b/>
      <sz val="8"/>
      <color theme="9" tint="0.39997558519241921"/>
      <name val="Arial"/>
      <family val="2"/>
    </font>
    <font>
      <sz val="9"/>
      <color theme="9" tint="0.39997558519241921"/>
      <name val="Arial"/>
      <family val="2"/>
    </font>
    <font>
      <sz val="8"/>
      <color theme="0" tint="-0.34998626667073579"/>
      <name val="Arial"/>
      <family val="2"/>
    </font>
    <font>
      <sz val="11"/>
      <color theme="0" tint="-0.34998626667073579"/>
      <name val="Arial"/>
      <family val="2"/>
    </font>
    <font>
      <b/>
      <sz val="8"/>
      <color theme="0" tint="-0.34998626667073579"/>
      <name val="Arial"/>
      <family val="2"/>
    </font>
    <font>
      <sz val="9"/>
      <color theme="0" tint="-0.34998626667073579"/>
      <name val="Arial"/>
      <family val="2"/>
    </font>
    <font>
      <sz val="9"/>
      <color rgb="FF00B050"/>
      <name val="Arial"/>
      <family val="2"/>
    </font>
    <font>
      <b/>
      <sz val="8"/>
      <color rgb="FFFFC000"/>
      <name val="Arial"/>
      <family val="2"/>
    </font>
    <font>
      <sz val="9"/>
      <color rgb="FFFFC000"/>
      <name val="Arial"/>
      <family val="2"/>
    </font>
    <font>
      <b/>
      <sz val="8"/>
      <color rgb="FFFF0000"/>
      <name val="Arial"/>
      <family val="2"/>
    </font>
    <font>
      <sz val="10"/>
      <color rgb="FF00B050"/>
      <name val="Arial"/>
      <family val="2"/>
    </font>
    <font>
      <b/>
      <sz val="9"/>
      <color rgb="FF00B050"/>
      <name val="Arial"/>
      <family val="2"/>
    </font>
    <font>
      <b/>
      <sz val="9"/>
      <color indexed="81"/>
      <name val="Tahoma"/>
      <charset val="1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0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2" fillId="0" borderId="6" xfId="0" applyFont="1" applyFill="1" applyBorder="1"/>
    <xf numFmtId="0" fontId="2" fillId="0" borderId="3" xfId="0" applyFont="1" applyFill="1" applyBorder="1"/>
    <xf numFmtId="0" fontId="2" fillId="3" borderId="0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3" borderId="1" xfId="0" applyFont="1" applyFill="1" applyBorder="1" applyAlignment="1">
      <alignment horizontal="center"/>
    </xf>
    <xf numFmtId="0" fontId="5" fillId="0" borderId="0" xfId="0" applyFont="1"/>
    <xf numFmtId="0" fontId="2" fillId="3" borderId="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2" borderId="23" xfId="0" applyFont="1" applyFill="1" applyBorder="1"/>
    <xf numFmtId="0" fontId="2" fillId="0" borderId="25" xfId="0" applyFont="1" applyFill="1" applyBorder="1"/>
    <xf numFmtId="3" fontId="2" fillId="0" borderId="25" xfId="0" applyNumberFormat="1" applyFont="1" applyFill="1" applyBorder="1" applyAlignment="1">
      <alignment horizontal="center"/>
    </xf>
    <xf numFmtId="3" fontId="2" fillId="0" borderId="6" xfId="0" applyNumberFormat="1" applyFont="1" applyFill="1" applyBorder="1" applyAlignment="1">
      <alignment horizontal="center"/>
    </xf>
    <xf numFmtId="3" fontId="2" fillId="0" borderId="25" xfId="0" applyNumberFormat="1" applyFont="1" applyFill="1" applyBorder="1" applyAlignment="1"/>
    <xf numFmtId="3" fontId="2" fillId="0" borderId="9" xfId="0" applyNumberFormat="1" applyFont="1" applyFill="1" applyBorder="1" applyAlignment="1"/>
    <xf numFmtId="3" fontId="2" fillId="0" borderId="6" xfId="0" applyNumberFormat="1" applyFont="1" applyFill="1" applyBorder="1" applyAlignment="1"/>
    <xf numFmtId="3" fontId="2" fillId="0" borderId="2" xfId="0" applyNumberFormat="1" applyFont="1" applyFill="1" applyBorder="1" applyAlignment="1"/>
    <xf numFmtId="0" fontId="2" fillId="0" borderId="24" xfId="0" applyFont="1" applyFill="1" applyBorder="1"/>
    <xf numFmtId="0" fontId="3" fillId="0" borderId="11" xfId="0" applyFont="1" applyFill="1" applyBorder="1" applyAlignment="1">
      <alignment horizontal="center" vertical="center" textRotation="90" wrapText="1"/>
    </xf>
    <xf numFmtId="0" fontId="2" fillId="0" borderId="9" xfId="0" applyFont="1" applyFill="1" applyBorder="1"/>
    <xf numFmtId="0" fontId="2" fillId="0" borderId="1" xfId="0" applyFont="1" applyFill="1" applyBorder="1"/>
    <xf numFmtId="0" fontId="2" fillId="0" borderId="0" xfId="0" applyFont="1" applyBorder="1"/>
    <xf numFmtId="0" fontId="7" fillId="0" borderId="6" xfId="0" applyFont="1" applyFill="1" applyBorder="1"/>
    <xf numFmtId="0" fontId="7" fillId="0" borderId="0" xfId="0" applyFont="1"/>
    <xf numFmtId="3" fontId="2" fillId="0" borderId="9" xfId="0" applyNumberFormat="1" applyFont="1" applyFill="1" applyBorder="1"/>
    <xf numFmtId="0" fontId="2" fillId="0" borderId="6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3" fontId="9" fillId="0" borderId="25" xfId="0" applyNumberFormat="1" applyFont="1" applyFill="1" applyBorder="1" applyAlignment="1">
      <alignment horizontal="center"/>
    </xf>
    <xf numFmtId="3" fontId="2" fillId="0" borderId="25" xfId="0" applyNumberFormat="1" applyFont="1" applyFill="1" applyBorder="1"/>
    <xf numFmtId="3" fontId="2" fillId="0" borderId="2" xfId="0" applyNumberFormat="1" applyFont="1" applyFill="1" applyBorder="1"/>
    <xf numFmtId="3" fontId="2" fillId="0" borderId="9" xfId="0" applyNumberFormat="1" applyFont="1" applyFill="1" applyBorder="1"/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/>
    <xf numFmtId="49" fontId="2" fillId="0" borderId="18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textRotation="90"/>
    </xf>
    <xf numFmtId="3" fontId="9" fillId="0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3" fontId="2" fillId="3" borderId="6" xfId="0" applyNumberFormat="1" applyFont="1" applyFill="1" applyBorder="1" applyAlignment="1">
      <alignment horizontal="center"/>
    </xf>
    <xf numFmtId="3" fontId="2" fillId="0" borderId="6" xfId="0" applyNumberFormat="1" applyFont="1" applyFill="1" applyBorder="1"/>
    <xf numFmtId="0" fontId="2" fillId="0" borderId="9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3" fontId="9" fillId="0" borderId="6" xfId="0" applyNumberFormat="1" applyFont="1" applyFill="1" applyBorder="1"/>
    <xf numFmtId="3" fontId="9" fillId="0" borderId="6" xfId="0" applyNumberFormat="1" applyFont="1" applyFill="1" applyBorder="1" applyAlignment="1">
      <alignment horizontal="center"/>
    </xf>
    <xf numFmtId="3" fontId="9" fillId="0" borderId="25" xfId="0" applyNumberFormat="1" applyFont="1" applyFill="1" applyBorder="1" applyAlignment="1">
      <alignment horizontal="center" vertical="center"/>
    </xf>
    <xf numFmtId="3" fontId="9" fillId="0" borderId="6" xfId="0" applyNumberFormat="1" applyFont="1" applyFill="1" applyBorder="1" applyAlignment="1">
      <alignment horizontal="center" vertical="center"/>
    </xf>
    <xf numFmtId="3" fontId="10" fillId="0" borderId="6" xfId="0" applyNumberFormat="1" applyFont="1" applyFill="1" applyBorder="1" applyAlignment="1">
      <alignment horizontal="center" vertical="center" wrapText="1"/>
    </xf>
    <xf numFmtId="3" fontId="9" fillId="0" borderId="6" xfId="0" applyNumberFormat="1" applyFont="1" applyFill="1" applyBorder="1" applyAlignment="1">
      <alignment horizontal="center" vertical="center" wrapText="1"/>
    </xf>
    <xf numFmtId="3" fontId="10" fillId="0" borderId="25" xfId="0" applyNumberFormat="1" applyFont="1" applyFill="1" applyBorder="1" applyAlignment="1">
      <alignment horizontal="center" vertical="center" wrapText="1"/>
    </xf>
    <xf numFmtId="3" fontId="9" fillId="0" borderId="25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20" fillId="0" borderId="25" xfId="0" applyNumberFormat="1" applyFont="1" applyFill="1" applyBorder="1" applyAlignment="1">
      <alignment horizontal="center"/>
    </xf>
    <xf numFmtId="3" fontId="20" fillId="0" borderId="25" xfId="0" applyNumberFormat="1" applyFont="1" applyFill="1" applyBorder="1" applyAlignment="1"/>
    <xf numFmtId="3" fontId="20" fillId="0" borderId="6" xfId="0" applyNumberFormat="1" applyFont="1" applyFill="1" applyBorder="1" applyAlignment="1">
      <alignment horizontal="center"/>
    </xf>
    <xf numFmtId="3" fontId="20" fillId="0" borderId="6" xfId="0" applyNumberFormat="1" applyFont="1" applyFill="1" applyBorder="1" applyAlignment="1"/>
    <xf numFmtId="3" fontId="20" fillId="0" borderId="6" xfId="0" applyNumberFormat="1" applyFont="1" applyFill="1" applyBorder="1"/>
    <xf numFmtId="3" fontId="20" fillId="0" borderId="6" xfId="0" applyNumberFormat="1" applyFont="1" applyFill="1" applyBorder="1" applyAlignment="1">
      <alignment horizontal="center" vertical="center" wrapText="1"/>
    </xf>
    <xf numFmtId="3" fontId="20" fillId="0" borderId="2" xfId="0" applyNumberFormat="1" applyFont="1" applyFill="1" applyBorder="1" applyAlignment="1">
      <alignment horizontal="center" vertical="center" wrapText="1"/>
    </xf>
    <xf numFmtId="3" fontId="20" fillId="0" borderId="2" xfId="0" applyNumberFormat="1" applyFont="1" applyFill="1" applyBorder="1"/>
    <xf numFmtId="3" fontId="20" fillId="0" borderId="2" xfId="0" applyNumberFormat="1" applyFont="1" applyFill="1" applyBorder="1" applyAlignment="1"/>
    <xf numFmtId="3" fontId="9" fillId="0" borderId="2" xfId="0" applyNumberFormat="1" applyFont="1" applyFill="1" applyBorder="1" applyAlignment="1">
      <alignment horizontal="center"/>
    </xf>
    <xf numFmtId="2" fontId="24" fillId="0" borderId="25" xfId="0" applyNumberFormat="1" applyFont="1" applyFill="1" applyBorder="1" applyAlignment="1">
      <alignment horizontal="center"/>
    </xf>
    <xf numFmtId="3" fontId="24" fillId="0" borderId="25" xfId="0" applyNumberFormat="1" applyFont="1" applyFill="1" applyBorder="1"/>
    <xf numFmtId="3" fontId="24" fillId="0" borderId="25" xfId="0" applyNumberFormat="1" applyFont="1" applyFill="1" applyBorder="1" applyAlignment="1">
      <alignment horizontal="center" vertical="center" wrapText="1"/>
    </xf>
    <xf numFmtId="3" fontId="24" fillId="0" borderId="25" xfId="0" applyNumberFormat="1" applyFont="1" applyFill="1" applyBorder="1" applyAlignment="1">
      <alignment horizontal="center" vertical="center"/>
    </xf>
    <xf numFmtId="3" fontId="24" fillId="0" borderId="25" xfId="0" applyNumberFormat="1" applyFont="1" applyFill="1" applyBorder="1" applyAlignment="1">
      <alignment horizontal="center"/>
    </xf>
    <xf numFmtId="2" fontId="24" fillId="0" borderId="6" xfId="0" applyNumberFormat="1" applyFont="1" applyFill="1" applyBorder="1" applyAlignment="1">
      <alignment horizontal="center"/>
    </xf>
    <xf numFmtId="3" fontId="24" fillId="0" borderId="6" xfId="0" applyNumberFormat="1" applyFont="1" applyFill="1" applyBorder="1"/>
    <xf numFmtId="3" fontId="24" fillId="0" borderId="6" xfId="0" applyNumberFormat="1" applyFont="1" applyFill="1" applyBorder="1" applyAlignment="1">
      <alignment horizontal="center" vertical="center" wrapText="1"/>
    </xf>
    <xf numFmtId="3" fontId="24" fillId="0" borderId="6" xfId="0" applyNumberFormat="1" applyFont="1" applyFill="1" applyBorder="1" applyAlignment="1">
      <alignment horizontal="center"/>
    </xf>
    <xf numFmtId="3" fontId="24" fillId="0" borderId="6" xfId="0" applyNumberFormat="1" applyFont="1" applyFill="1" applyBorder="1" applyAlignment="1">
      <alignment horizontal="center" vertical="center"/>
    </xf>
    <xf numFmtId="3" fontId="24" fillId="0" borderId="2" xfId="0" applyNumberFormat="1" applyFont="1" applyFill="1" applyBorder="1"/>
    <xf numFmtId="3" fontId="24" fillId="0" borderId="2" xfId="0" applyNumberFormat="1" applyFont="1" applyFill="1" applyBorder="1" applyAlignment="1">
      <alignment horizontal="center" vertical="center"/>
    </xf>
    <xf numFmtId="3" fontId="24" fillId="0" borderId="2" xfId="0" applyNumberFormat="1" applyFont="1" applyFill="1" applyBorder="1" applyAlignment="1">
      <alignment horizontal="center"/>
    </xf>
    <xf numFmtId="166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/>
    </xf>
    <xf numFmtId="3" fontId="2" fillId="0" borderId="59" xfId="0" applyNumberFormat="1" applyFont="1" applyFill="1" applyBorder="1"/>
    <xf numFmtId="3" fontId="4" fillId="0" borderId="28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4" borderId="0" xfId="0" applyFont="1" applyFill="1"/>
    <xf numFmtId="3" fontId="10" fillId="0" borderId="25" xfId="0" applyNumberFormat="1" applyFont="1" applyFill="1" applyBorder="1"/>
    <xf numFmtId="3" fontId="10" fillId="0" borderId="25" xfId="0" applyNumberFormat="1" applyFont="1" applyFill="1" applyBorder="1" applyAlignment="1"/>
    <xf numFmtId="3" fontId="10" fillId="0" borderId="6" xfId="0" applyNumberFormat="1" applyFont="1" applyFill="1" applyBorder="1"/>
    <xf numFmtId="3" fontId="10" fillId="0" borderId="6" xfId="0" applyNumberFormat="1" applyFont="1" applyFill="1" applyBorder="1" applyAlignment="1"/>
    <xf numFmtId="0" fontId="10" fillId="0" borderId="9" xfId="0" applyFont="1" applyFill="1" applyBorder="1"/>
    <xf numFmtId="3" fontId="10" fillId="0" borderId="2" xfId="0" applyNumberFormat="1" applyFont="1" applyFill="1" applyBorder="1"/>
    <xf numFmtId="3" fontId="10" fillId="0" borderId="2" xfId="0" applyNumberFormat="1" applyFont="1" applyFill="1" applyBorder="1" applyAlignment="1"/>
    <xf numFmtId="0" fontId="2" fillId="0" borderId="35" xfId="0" applyFont="1" applyFill="1" applyBorder="1"/>
    <xf numFmtId="0" fontId="2" fillId="0" borderId="34" xfId="0" applyFont="1" applyFill="1" applyBorder="1"/>
    <xf numFmtId="0" fontId="2" fillId="0" borderId="13" xfId="0" applyFont="1" applyFill="1" applyBorder="1"/>
    <xf numFmtId="0" fontId="7" fillId="0" borderId="35" xfId="0" applyFont="1" applyFill="1" applyBorder="1"/>
    <xf numFmtId="0" fontId="2" fillId="0" borderId="19" xfId="0" applyFont="1" applyFill="1" applyBorder="1"/>
    <xf numFmtId="0" fontId="2" fillId="0" borderId="20" xfId="0" applyFont="1" applyFill="1" applyBorder="1"/>
    <xf numFmtId="0" fontId="2" fillId="0" borderId="57" xfId="0" applyFont="1" applyFill="1" applyBorder="1"/>
    <xf numFmtId="0" fontId="2" fillId="0" borderId="18" xfId="0" applyFont="1" applyFill="1" applyBorder="1"/>
    <xf numFmtId="0" fontId="7" fillId="0" borderId="24" xfId="0" applyFont="1" applyFill="1" applyBorder="1"/>
    <xf numFmtId="0" fontId="2" fillId="0" borderId="17" xfId="0" applyFont="1" applyFill="1" applyBorder="1"/>
    <xf numFmtId="0" fontId="2" fillId="0" borderId="26" xfId="0" applyFont="1" applyFill="1" applyBorder="1"/>
    <xf numFmtId="3" fontId="9" fillId="0" borderId="2" xfId="0" applyNumberFormat="1" applyFont="1" applyFill="1" applyBorder="1"/>
    <xf numFmtId="166" fontId="4" fillId="0" borderId="9" xfId="0" applyNumberFormat="1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3" fontId="2" fillId="3" borderId="9" xfId="0" applyNumberFormat="1" applyFont="1" applyFill="1" applyBorder="1" applyAlignment="1">
      <alignment horizontal="center" vertical="center" wrapText="1"/>
    </xf>
    <xf numFmtId="49" fontId="2" fillId="0" borderId="58" xfId="0" applyNumberFormat="1" applyFont="1" applyFill="1" applyBorder="1" applyAlignment="1">
      <alignment horizontal="center" vertical="center" wrapText="1"/>
    </xf>
    <xf numFmtId="3" fontId="2" fillId="0" borderId="60" xfId="0" applyNumberFormat="1" applyFont="1" applyFill="1" applyBorder="1"/>
    <xf numFmtId="3" fontId="2" fillId="0" borderId="28" xfId="0" applyNumberFormat="1" applyFont="1" applyFill="1" applyBorder="1"/>
    <xf numFmtId="3" fontId="8" fillId="0" borderId="14" xfId="0" applyNumberFormat="1" applyFont="1" applyFill="1" applyBorder="1" applyAlignment="1">
      <alignment horizontal="center" vertical="center" wrapText="1"/>
    </xf>
    <xf numFmtId="3" fontId="2" fillId="0" borderId="28" xfId="0" applyNumberFormat="1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2" borderId="44" xfId="0" applyFont="1" applyFill="1" applyBorder="1"/>
    <xf numFmtId="3" fontId="20" fillId="0" borderId="59" xfId="0" applyNumberFormat="1" applyFont="1" applyFill="1" applyBorder="1"/>
    <xf numFmtId="3" fontId="20" fillId="0" borderId="28" xfId="0" applyNumberFormat="1" applyFont="1" applyFill="1" applyBorder="1"/>
    <xf numFmtId="3" fontId="2" fillId="0" borderId="14" xfId="0" applyNumberFormat="1" applyFont="1" applyFill="1" applyBorder="1" applyAlignment="1">
      <alignment horizontal="center" vertical="center" wrapText="1"/>
    </xf>
    <xf numFmtId="3" fontId="2" fillId="0" borderId="28" xfId="0" applyNumberFormat="1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3" fontId="26" fillId="0" borderId="6" xfId="0" applyNumberFormat="1" applyFont="1" applyFill="1" applyBorder="1" applyAlignment="1">
      <alignment horizontal="center"/>
    </xf>
    <xf numFmtId="3" fontId="26" fillId="0" borderId="6" xfId="0" applyNumberFormat="1" applyFont="1" applyFill="1" applyBorder="1"/>
    <xf numFmtId="3" fontId="26" fillId="0" borderId="6" xfId="0" applyNumberFormat="1" applyFont="1" applyFill="1" applyBorder="1" applyAlignment="1"/>
    <xf numFmtId="0" fontId="26" fillId="0" borderId="9" xfId="0" applyFont="1" applyFill="1" applyBorder="1"/>
    <xf numFmtId="0" fontId="26" fillId="0" borderId="18" xfId="0" applyFont="1" applyFill="1" applyBorder="1"/>
    <xf numFmtId="0" fontId="26" fillId="0" borderId="0" xfId="0" applyFont="1"/>
    <xf numFmtId="3" fontId="26" fillId="0" borderId="1" xfId="0" applyNumberFormat="1" applyFont="1" applyFill="1" applyBorder="1" applyAlignment="1">
      <alignment horizontal="center"/>
    </xf>
    <xf numFmtId="165" fontId="26" fillId="0" borderId="1" xfId="1" applyNumberFormat="1" applyFont="1" applyFill="1" applyBorder="1"/>
    <xf numFmtId="3" fontId="26" fillId="0" borderId="1" xfId="0" applyNumberFormat="1" applyFont="1" applyFill="1" applyBorder="1"/>
    <xf numFmtId="3" fontId="26" fillId="0" borderId="1" xfId="0" applyNumberFormat="1" applyFont="1" applyFill="1" applyBorder="1" applyAlignment="1"/>
    <xf numFmtId="0" fontId="32" fillId="0" borderId="9" xfId="0" applyFont="1" applyFill="1" applyBorder="1"/>
    <xf numFmtId="0" fontId="32" fillId="0" borderId="18" xfId="0" applyFont="1" applyFill="1" applyBorder="1"/>
    <xf numFmtId="0" fontId="32" fillId="0" borderId="0" xfId="0" applyFont="1"/>
    <xf numFmtId="3" fontId="24" fillId="0" borderId="25" xfId="0" applyNumberFormat="1" applyFont="1" applyFill="1" applyBorder="1" applyAlignment="1"/>
    <xf numFmtId="0" fontId="24" fillId="0" borderId="9" xfId="0" applyFont="1" applyFill="1" applyBorder="1"/>
    <xf numFmtId="0" fontId="24" fillId="0" borderId="18" xfId="0" applyFont="1" applyFill="1" applyBorder="1"/>
    <xf numFmtId="0" fontId="24" fillId="0" borderId="0" xfId="0" applyFont="1"/>
    <xf numFmtId="165" fontId="24" fillId="0" borderId="6" xfId="1" applyNumberFormat="1" applyFont="1" applyFill="1" applyBorder="1"/>
    <xf numFmtId="3" fontId="24" fillId="0" borderId="6" xfId="0" applyNumberFormat="1" applyFont="1" applyFill="1" applyBorder="1" applyAlignment="1"/>
    <xf numFmtId="165" fontId="24" fillId="0" borderId="2" xfId="1" applyNumberFormat="1" applyFont="1" applyFill="1" applyBorder="1"/>
    <xf numFmtId="3" fontId="24" fillId="0" borderId="2" xfId="0" applyNumberFormat="1" applyFont="1" applyFill="1" applyBorder="1" applyAlignment="1"/>
    <xf numFmtId="0" fontId="35" fillId="0" borderId="0" xfId="0" applyFont="1"/>
    <xf numFmtId="3" fontId="35" fillId="0" borderId="9" xfId="0" applyNumberFormat="1" applyFont="1" applyFill="1" applyBorder="1" applyAlignment="1">
      <alignment horizontal="center"/>
    </xf>
    <xf numFmtId="3" fontId="35" fillId="0" borderId="9" xfId="0" applyNumberFormat="1" applyFont="1" applyFill="1" applyBorder="1"/>
    <xf numFmtId="3" fontId="35" fillId="0" borderId="9" xfId="0" applyNumberFormat="1" applyFont="1" applyFill="1" applyBorder="1" applyAlignment="1"/>
    <xf numFmtId="0" fontId="35" fillId="0" borderId="25" xfId="0" applyFont="1" applyFill="1" applyBorder="1"/>
    <xf numFmtId="0" fontId="35" fillId="0" borderId="57" xfId="0" applyFont="1" applyFill="1" applyBorder="1"/>
    <xf numFmtId="3" fontId="35" fillId="0" borderId="6" xfId="0" applyNumberFormat="1" applyFont="1" applyFill="1" applyBorder="1" applyAlignment="1">
      <alignment horizontal="center"/>
    </xf>
    <xf numFmtId="165" fontId="35" fillId="0" borderId="6" xfId="1" applyNumberFormat="1" applyFont="1" applyFill="1" applyBorder="1"/>
    <xf numFmtId="3" fontId="35" fillId="0" borderId="6" xfId="0" applyNumberFormat="1" applyFont="1" applyFill="1" applyBorder="1"/>
    <xf numFmtId="3" fontId="35" fillId="0" borderId="6" xfId="0" applyNumberFormat="1" applyFont="1" applyFill="1" applyBorder="1" applyAlignment="1"/>
    <xf numFmtId="0" fontId="35" fillId="0" borderId="9" xfId="0" applyFont="1" applyFill="1" applyBorder="1"/>
    <xf numFmtId="0" fontId="35" fillId="0" borderId="18" xfId="0" applyFont="1" applyFill="1" applyBorder="1"/>
    <xf numFmtId="3" fontId="35" fillId="0" borderId="2" xfId="0" applyNumberFormat="1" applyFont="1" applyFill="1" applyBorder="1" applyAlignment="1">
      <alignment horizontal="center"/>
    </xf>
    <xf numFmtId="165" fontId="35" fillId="0" borderId="2" xfId="1" applyNumberFormat="1" applyFont="1" applyFill="1" applyBorder="1"/>
    <xf numFmtId="3" fontId="35" fillId="0" borderId="2" xfId="0" applyNumberFormat="1" applyFont="1" applyFill="1" applyBorder="1"/>
    <xf numFmtId="3" fontId="35" fillId="0" borderId="2" xfId="0" applyNumberFormat="1" applyFont="1" applyFill="1" applyBorder="1" applyAlignment="1"/>
    <xf numFmtId="3" fontId="32" fillId="0" borderId="25" xfId="0" applyNumberFormat="1" applyFont="1" applyFill="1" applyBorder="1" applyAlignment="1">
      <alignment horizontal="center"/>
    </xf>
    <xf numFmtId="3" fontId="32" fillId="0" borderId="25" xfId="0" applyNumberFormat="1" applyFont="1" applyFill="1" applyBorder="1"/>
    <xf numFmtId="3" fontId="32" fillId="0" borderId="25" xfId="0" applyNumberFormat="1" applyFont="1" applyFill="1" applyBorder="1" applyAlignment="1"/>
    <xf numFmtId="3" fontId="32" fillId="0" borderId="2" xfId="0" applyNumberFormat="1" applyFont="1" applyFill="1" applyBorder="1" applyAlignment="1">
      <alignment horizontal="center"/>
    </xf>
    <xf numFmtId="165" fontId="32" fillId="0" borderId="2" xfId="1" applyNumberFormat="1" applyFont="1" applyFill="1" applyBorder="1"/>
    <xf numFmtId="3" fontId="32" fillId="0" borderId="2" xfId="0" applyNumberFormat="1" applyFont="1" applyFill="1" applyBorder="1"/>
    <xf numFmtId="3" fontId="32" fillId="0" borderId="2" xfId="0" applyNumberFormat="1" applyFont="1" applyFill="1" applyBorder="1" applyAlignment="1"/>
    <xf numFmtId="3" fontId="9" fillId="0" borderId="6" xfId="0" applyNumberFormat="1" applyFont="1" applyFill="1" applyBorder="1" applyAlignment="1"/>
    <xf numFmtId="0" fontId="9" fillId="0" borderId="0" xfId="0" applyFont="1"/>
    <xf numFmtId="3" fontId="25" fillId="0" borderId="6" xfId="0" applyNumberFormat="1" applyFont="1" applyFill="1" applyBorder="1" applyAlignment="1">
      <alignment horizontal="center"/>
    </xf>
    <xf numFmtId="3" fontId="25" fillId="0" borderId="6" xfId="0" applyNumberFormat="1" applyFont="1" applyFill="1" applyBorder="1"/>
    <xf numFmtId="3" fontId="25" fillId="0" borderId="6" xfId="0" applyNumberFormat="1" applyFont="1" applyFill="1" applyBorder="1" applyAlignment="1"/>
    <xf numFmtId="0" fontId="25" fillId="0" borderId="9" xfId="0" applyFont="1" applyFill="1" applyBorder="1"/>
    <xf numFmtId="0" fontId="25" fillId="0" borderId="0" xfId="0" applyFont="1"/>
    <xf numFmtId="3" fontId="25" fillId="0" borderId="1" xfId="0" applyNumberFormat="1" applyFont="1" applyFill="1" applyBorder="1" applyAlignment="1">
      <alignment horizontal="center"/>
    </xf>
    <xf numFmtId="165" fontId="25" fillId="0" borderId="1" xfId="1" applyNumberFormat="1" applyFont="1" applyFill="1" applyBorder="1"/>
    <xf numFmtId="3" fontId="25" fillId="0" borderId="1" xfId="0" applyNumberFormat="1" applyFont="1" applyFill="1" applyBorder="1"/>
    <xf numFmtId="3" fontId="25" fillId="0" borderId="1" xfId="0" applyNumberFormat="1" applyFont="1" applyFill="1" applyBorder="1" applyAlignment="1"/>
    <xf numFmtId="0" fontId="10" fillId="0" borderId="18" xfId="0" applyFont="1" applyFill="1" applyBorder="1"/>
    <xf numFmtId="0" fontId="10" fillId="0" borderId="0" xfId="0" applyFont="1"/>
    <xf numFmtId="0" fontId="9" fillId="0" borderId="0" xfId="0" applyFont="1" applyFill="1"/>
    <xf numFmtId="0" fontId="9" fillId="0" borderId="24" xfId="0" applyFont="1" applyFill="1" applyBorder="1"/>
    <xf numFmtId="0" fontId="9" fillId="0" borderId="1" xfId="0" applyFont="1" applyFill="1" applyBorder="1"/>
    <xf numFmtId="0" fontId="9" fillId="0" borderId="17" xfId="0" applyFont="1" applyFill="1" applyBorder="1"/>
    <xf numFmtId="0" fontId="9" fillId="0" borderId="2" xfId="0" applyFont="1" applyFill="1" applyBorder="1"/>
    <xf numFmtId="0" fontId="9" fillId="0" borderId="58" xfId="0" applyFont="1" applyFill="1" applyBorder="1"/>
    <xf numFmtId="0" fontId="9" fillId="0" borderId="3" xfId="0" applyFont="1" applyFill="1" applyBorder="1"/>
    <xf numFmtId="0" fontId="9" fillId="0" borderId="26" xfId="0" applyFont="1" applyFill="1" applyBorder="1"/>
    <xf numFmtId="0" fontId="10" fillId="0" borderId="6" xfId="0" applyFont="1" applyFill="1" applyBorder="1"/>
    <xf numFmtId="3" fontId="10" fillId="0" borderId="6" xfId="0" applyNumberFormat="1" applyFont="1" applyFill="1" applyBorder="1" applyAlignment="1">
      <alignment horizontal="center" vertical="center" wrapText="1"/>
    </xf>
    <xf numFmtId="3" fontId="9" fillId="0" borderId="6" xfId="0" applyNumberFormat="1" applyFont="1" applyFill="1" applyBorder="1" applyAlignment="1">
      <alignment horizontal="center" vertical="center" wrapText="1"/>
    </xf>
    <xf numFmtId="3" fontId="9" fillId="0" borderId="6" xfId="0" applyNumberFormat="1" applyFont="1" applyFill="1" applyBorder="1"/>
    <xf numFmtId="3" fontId="9" fillId="0" borderId="25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/>
    <xf numFmtId="3" fontId="2" fillId="0" borderId="0" xfId="0" applyNumberFormat="1" applyFont="1" applyFill="1"/>
    <xf numFmtId="3" fontId="10" fillId="0" borderId="6" xfId="0" applyNumberFormat="1" applyFont="1" applyFill="1" applyBorder="1" applyAlignment="1">
      <alignment horizontal="center"/>
    </xf>
    <xf numFmtId="0" fontId="10" fillId="0" borderId="24" xfId="0" applyFont="1" applyFill="1" applyBorder="1"/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/>
    </xf>
    <xf numFmtId="3" fontId="2" fillId="0" borderId="3" xfId="0" applyNumberFormat="1" applyFont="1" applyFill="1" applyBorder="1" applyAlignment="1">
      <alignment horizontal="center"/>
    </xf>
    <xf numFmtId="3" fontId="2" fillId="0" borderId="27" xfId="0" applyNumberFormat="1" applyFont="1" applyFill="1" applyBorder="1" applyAlignment="1">
      <alignment horizontal="center"/>
    </xf>
    <xf numFmtId="3" fontId="9" fillId="3" borderId="1" xfId="0" applyNumberFormat="1" applyFont="1" applyFill="1" applyBorder="1" applyAlignment="1">
      <alignment horizontal="center"/>
    </xf>
    <xf numFmtId="3" fontId="9" fillId="3" borderId="3" xfId="0" applyNumberFormat="1" applyFont="1" applyFill="1" applyBorder="1" applyAlignment="1">
      <alignment horizontal="center"/>
    </xf>
    <xf numFmtId="3" fontId="9" fillId="3" borderId="27" xfId="0" applyNumberFormat="1" applyFont="1" applyFill="1" applyBorder="1" applyAlignment="1">
      <alignment horizontal="center"/>
    </xf>
    <xf numFmtId="3" fontId="9" fillId="0" borderId="1" xfId="0" applyNumberFormat="1" applyFont="1" applyFill="1" applyBorder="1" applyAlignment="1">
      <alignment horizontal="center"/>
    </xf>
    <xf numFmtId="3" fontId="9" fillId="0" borderId="27" xfId="0" applyNumberFormat="1" applyFont="1" applyFill="1" applyBorder="1" applyAlignment="1">
      <alignment horizontal="center"/>
    </xf>
    <xf numFmtId="3" fontId="9" fillId="0" borderId="44" xfId="0" applyNumberFormat="1" applyFont="1" applyFill="1" applyBorder="1" applyAlignment="1">
      <alignment horizontal="center"/>
    </xf>
    <xf numFmtId="3" fontId="9" fillId="0" borderId="5" xfId="0" applyNumberFormat="1" applyFont="1" applyFill="1" applyBorder="1" applyAlignment="1">
      <alignment horizontal="center"/>
    </xf>
    <xf numFmtId="3" fontId="9" fillId="0" borderId="40" xfId="0" applyNumberFormat="1" applyFont="1" applyFill="1" applyBorder="1" applyAlignment="1">
      <alignment horizontal="center"/>
    </xf>
    <xf numFmtId="3" fontId="9" fillId="0" borderId="29" xfId="0" applyNumberFormat="1" applyFont="1" applyFill="1" applyBorder="1" applyAlignment="1">
      <alignment horizontal="center"/>
    </xf>
    <xf numFmtId="3" fontId="9" fillId="0" borderId="12" xfId="0" applyNumberFormat="1" applyFont="1" applyFill="1" applyBorder="1" applyAlignment="1">
      <alignment horizontal="center"/>
    </xf>
    <xf numFmtId="3" fontId="9" fillId="0" borderId="39" xfId="0" applyNumberFormat="1" applyFont="1" applyFill="1" applyBorder="1" applyAlignment="1">
      <alignment horizontal="center"/>
    </xf>
    <xf numFmtId="3" fontId="9" fillId="0" borderId="3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" vertical="center" textRotation="90" wrapText="1"/>
    </xf>
    <xf numFmtId="0" fontId="29" fillId="0" borderId="46" xfId="0" applyFont="1" applyFill="1" applyBorder="1" applyAlignment="1">
      <alignment horizontal="center" vertical="center" textRotation="90" wrapText="1"/>
    </xf>
    <xf numFmtId="0" fontId="29" fillId="0" borderId="41" xfId="0" applyFont="1" applyFill="1" applyBorder="1" applyAlignment="1">
      <alignment horizontal="center" vertical="center" textRotation="90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2" fontId="27" fillId="9" borderId="32" xfId="0" applyNumberFormat="1" applyFont="1" applyFill="1" applyBorder="1" applyAlignment="1">
      <alignment horizontal="center" vertical="center" textRotation="90" wrapText="1"/>
    </xf>
    <xf numFmtId="0" fontId="27" fillId="9" borderId="46" xfId="0" applyFont="1" applyFill="1" applyBorder="1" applyAlignment="1">
      <alignment horizontal="center" vertical="center" textRotation="90" wrapText="1"/>
    </xf>
    <xf numFmtId="0" fontId="27" fillId="9" borderId="41" xfId="0" applyFont="1" applyFill="1" applyBorder="1" applyAlignment="1">
      <alignment horizontal="center" vertical="center" textRotation="90" wrapText="1"/>
    </xf>
    <xf numFmtId="0" fontId="14" fillId="0" borderId="32" xfId="0" applyFont="1" applyFill="1" applyBorder="1" applyAlignment="1">
      <alignment horizontal="center" vertical="center" textRotation="90" wrapText="1"/>
    </xf>
    <xf numFmtId="0" fontId="14" fillId="0" borderId="46" xfId="0" applyFont="1" applyFill="1" applyBorder="1" applyAlignment="1">
      <alignment horizontal="center" vertical="center" textRotation="90" wrapText="1"/>
    </xf>
    <xf numFmtId="0" fontId="14" fillId="0" borderId="41" xfId="0" applyFont="1" applyFill="1" applyBorder="1" applyAlignment="1">
      <alignment horizontal="center" vertical="center" textRotation="90" wrapText="1"/>
    </xf>
    <xf numFmtId="3" fontId="3" fillId="0" borderId="32" xfId="0" applyNumberFormat="1" applyFont="1" applyFill="1" applyBorder="1" applyAlignment="1">
      <alignment horizontal="center" vertical="center" textRotation="90" wrapText="1"/>
    </xf>
    <xf numFmtId="3" fontId="3" fillId="0" borderId="46" xfId="0" applyNumberFormat="1" applyFont="1" applyFill="1" applyBorder="1" applyAlignment="1">
      <alignment horizontal="center" vertical="center" textRotation="90" wrapText="1"/>
    </xf>
    <xf numFmtId="3" fontId="3" fillId="0" borderId="41" xfId="0" applyNumberFormat="1" applyFont="1" applyFill="1" applyBorder="1" applyAlignment="1">
      <alignment horizontal="center" vertical="center" textRotation="90" wrapText="1"/>
    </xf>
    <xf numFmtId="2" fontId="3" fillId="0" borderId="32" xfId="0" applyNumberFormat="1" applyFont="1" applyFill="1" applyBorder="1" applyAlignment="1">
      <alignment horizontal="center" vertical="center" textRotation="90" wrapText="1"/>
    </xf>
    <xf numFmtId="2" fontId="3" fillId="0" borderId="46" xfId="0" applyNumberFormat="1" applyFont="1" applyFill="1" applyBorder="1" applyAlignment="1">
      <alignment horizontal="center" vertical="center" textRotation="90" wrapText="1"/>
    </xf>
    <xf numFmtId="2" fontId="3" fillId="0" borderId="41" xfId="0" applyNumberFormat="1" applyFont="1" applyFill="1" applyBorder="1" applyAlignment="1">
      <alignment horizontal="center" vertical="center" textRotation="90" wrapText="1"/>
    </xf>
    <xf numFmtId="2" fontId="2" fillId="0" borderId="32" xfId="0" applyNumberFormat="1" applyFont="1" applyFill="1" applyBorder="1" applyAlignment="1">
      <alignment horizontal="center" vertical="center" textRotation="90"/>
    </xf>
    <xf numFmtId="2" fontId="2" fillId="0" borderId="46" xfId="0" applyNumberFormat="1" applyFont="1" applyFill="1" applyBorder="1" applyAlignment="1">
      <alignment horizontal="center" vertical="center" textRotation="90"/>
    </xf>
    <xf numFmtId="2" fontId="2" fillId="0" borderId="41" xfId="0" applyNumberFormat="1" applyFont="1" applyFill="1" applyBorder="1" applyAlignment="1">
      <alignment horizontal="center" vertical="center" textRotation="90"/>
    </xf>
    <xf numFmtId="2" fontId="2" fillId="0" borderId="22" xfId="0" applyNumberFormat="1" applyFont="1" applyFill="1" applyBorder="1" applyAlignment="1">
      <alignment horizontal="center" vertical="center" textRotation="90"/>
    </xf>
    <xf numFmtId="2" fontId="2" fillId="0" borderId="3" xfId="0" applyNumberFormat="1" applyFont="1" applyFill="1" applyBorder="1" applyAlignment="1">
      <alignment horizontal="center" vertical="center" textRotation="90"/>
    </xf>
    <xf numFmtId="0" fontId="24" fillId="0" borderId="23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2" fontId="35" fillId="0" borderId="32" xfId="0" applyNumberFormat="1" applyFont="1" applyFill="1" applyBorder="1" applyAlignment="1">
      <alignment horizontal="center" vertical="center" textRotation="90"/>
    </xf>
    <xf numFmtId="2" fontId="35" fillId="0" borderId="46" xfId="0" applyNumberFormat="1" applyFont="1" applyFill="1" applyBorder="1" applyAlignment="1">
      <alignment horizontal="center" vertical="center" textRotation="90"/>
    </xf>
    <xf numFmtId="2" fontId="35" fillId="0" borderId="41" xfId="0" applyNumberFormat="1" applyFont="1" applyFill="1" applyBorder="1" applyAlignment="1">
      <alignment horizontal="center" vertical="center" textRotation="90"/>
    </xf>
    <xf numFmtId="2" fontId="26" fillId="0" borderId="32" xfId="0" applyNumberFormat="1" applyFont="1" applyFill="1" applyBorder="1" applyAlignment="1">
      <alignment horizontal="center" vertical="center" textRotation="90"/>
    </xf>
    <xf numFmtId="2" fontId="26" fillId="0" borderId="41" xfId="0" applyNumberFormat="1" applyFont="1" applyFill="1" applyBorder="1" applyAlignment="1">
      <alignment horizontal="center" vertical="center" textRotation="90"/>
    </xf>
    <xf numFmtId="2" fontId="24" fillId="0" borderId="32" xfId="0" applyNumberFormat="1" applyFont="1" applyFill="1" applyBorder="1" applyAlignment="1">
      <alignment horizontal="center" vertical="center" textRotation="90"/>
    </xf>
    <xf numFmtId="2" fontId="24" fillId="0" borderId="46" xfId="0" applyNumberFormat="1" applyFont="1" applyFill="1" applyBorder="1" applyAlignment="1">
      <alignment horizontal="center" vertical="center" textRotation="90"/>
    </xf>
    <xf numFmtId="2" fontId="24" fillId="0" borderId="41" xfId="0" applyNumberFormat="1" applyFont="1" applyFill="1" applyBorder="1" applyAlignment="1">
      <alignment horizontal="center" vertical="center" textRotation="90"/>
    </xf>
    <xf numFmtId="2" fontId="32" fillId="0" borderId="32" xfId="0" applyNumberFormat="1" applyFont="1" applyFill="1" applyBorder="1" applyAlignment="1">
      <alignment horizontal="center" vertical="center" textRotation="90"/>
    </xf>
    <xf numFmtId="2" fontId="32" fillId="0" borderId="41" xfId="0" applyNumberFormat="1" applyFont="1" applyFill="1" applyBorder="1" applyAlignment="1">
      <alignment horizontal="center" vertical="center" textRotation="90"/>
    </xf>
    <xf numFmtId="2" fontId="25" fillId="0" borderId="23" xfId="0" applyNumberFormat="1" applyFont="1" applyFill="1" applyBorder="1" applyAlignment="1">
      <alignment horizontal="center" vertical="center" textRotation="90"/>
    </xf>
    <xf numFmtId="2" fontId="25" fillId="0" borderId="5" xfId="0" applyNumberFormat="1" applyFont="1" applyFill="1" applyBorder="1" applyAlignment="1">
      <alignment horizontal="center" vertical="center" textRotation="90"/>
    </xf>
    <xf numFmtId="2" fontId="10" fillId="0" borderId="32" xfId="0" applyNumberFormat="1" applyFont="1" applyFill="1" applyBorder="1" applyAlignment="1">
      <alignment horizontal="center" vertical="center" textRotation="90"/>
    </xf>
    <xf numFmtId="2" fontId="10" fillId="0" borderId="46" xfId="0" applyNumberFormat="1" applyFont="1" applyFill="1" applyBorder="1" applyAlignment="1">
      <alignment horizontal="center" vertical="center" textRotation="90"/>
    </xf>
    <xf numFmtId="2" fontId="10" fillId="0" borderId="41" xfId="0" applyNumberFormat="1" applyFont="1" applyFill="1" applyBorder="1" applyAlignment="1">
      <alignment horizontal="center" vertical="center" textRotation="90"/>
    </xf>
    <xf numFmtId="3" fontId="3" fillId="0" borderId="21" xfId="0" applyNumberFormat="1" applyFont="1" applyFill="1" applyBorder="1" applyAlignment="1">
      <alignment horizontal="center" vertical="center" textRotation="90" wrapText="1"/>
    </xf>
    <xf numFmtId="3" fontId="3" fillId="0" borderId="12" xfId="0" applyNumberFormat="1" applyFont="1" applyFill="1" applyBorder="1" applyAlignment="1">
      <alignment horizontal="center" vertical="center" textRotation="90" wrapText="1"/>
    </xf>
    <xf numFmtId="0" fontId="10" fillId="0" borderId="44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3" fontId="10" fillId="0" borderId="59" xfId="0" applyNumberFormat="1" applyFont="1" applyFill="1" applyBorder="1"/>
    <xf numFmtId="3" fontId="10" fillId="0" borderId="28" xfId="0" applyNumberFormat="1" applyFont="1" applyFill="1" applyBorder="1"/>
    <xf numFmtId="3" fontId="10" fillId="0" borderId="6" xfId="0" applyNumberFormat="1" applyFont="1" applyFill="1" applyBorder="1"/>
    <xf numFmtId="3" fontId="10" fillId="0" borderId="2" xfId="0" applyNumberFormat="1" applyFont="1" applyFill="1" applyBorder="1"/>
    <xf numFmtId="0" fontId="14" fillId="11" borderId="47" xfId="0" applyFont="1" applyFill="1" applyBorder="1" applyAlignment="1">
      <alignment horizontal="center" vertical="center" textRotation="90" wrapText="1"/>
    </xf>
    <xf numFmtId="0" fontId="14" fillId="11" borderId="45" xfId="0" applyFont="1" applyFill="1" applyBorder="1" applyAlignment="1">
      <alignment horizontal="center" vertical="center" textRotation="90" wrapText="1"/>
    </xf>
    <xf numFmtId="3" fontId="10" fillId="0" borderId="60" xfId="0" applyNumberFormat="1" applyFont="1" applyFill="1" applyBorder="1" applyAlignment="1">
      <alignment horizontal="center" vertical="center" wrapText="1"/>
    </xf>
    <xf numFmtId="3" fontId="10" fillId="0" borderId="4" xfId="0" applyNumberFormat="1" applyFont="1" applyFill="1" applyBorder="1" applyAlignment="1">
      <alignment horizontal="center" vertical="center" wrapText="1"/>
    </xf>
    <xf numFmtId="3" fontId="10" fillId="3" borderId="64" xfId="0" applyNumberFormat="1" applyFont="1" applyFill="1" applyBorder="1" applyAlignment="1">
      <alignment horizontal="center" vertical="center"/>
    </xf>
    <xf numFmtId="3" fontId="10" fillId="3" borderId="67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2" fontId="42" fillId="0" borderId="50" xfId="0" applyNumberFormat="1" applyFont="1" applyFill="1" applyBorder="1" applyAlignment="1">
      <alignment horizontal="center" vertical="center" textRotation="90" wrapText="1"/>
    </xf>
    <xf numFmtId="2" fontId="42" fillId="0" borderId="26" xfId="0" applyNumberFormat="1" applyFont="1" applyFill="1" applyBorder="1" applyAlignment="1">
      <alignment horizontal="center" vertical="center" textRotation="90" wrapText="1"/>
    </xf>
    <xf numFmtId="2" fontId="42" fillId="0" borderId="18" xfId="0" applyNumberFormat="1" applyFont="1" applyFill="1" applyBorder="1" applyAlignment="1">
      <alignment horizontal="center" vertical="center" textRotation="90" wrapText="1"/>
    </xf>
    <xf numFmtId="0" fontId="16" fillId="0" borderId="21" xfId="0" applyFont="1" applyFill="1" applyBorder="1" applyAlignment="1">
      <alignment horizontal="center" vertical="center" textRotation="90" wrapText="1"/>
    </xf>
    <xf numFmtId="0" fontId="16" fillId="0" borderId="12" xfId="0" applyFont="1" applyFill="1" applyBorder="1" applyAlignment="1">
      <alignment horizontal="center" vertical="center" textRotation="90" wrapText="1"/>
    </xf>
    <xf numFmtId="3" fontId="10" fillId="3" borderId="6" xfId="0" applyNumberFormat="1" applyFont="1" applyFill="1" applyBorder="1" applyAlignment="1">
      <alignment horizontal="center"/>
    </xf>
    <xf numFmtId="3" fontId="10" fillId="3" borderId="2" xfId="0" applyNumberFormat="1" applyFont="1" applyFill="1" applyBorder="1" applyAlignment="1">
      <alignment horizontal="center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3" fontId="10" fillId="0" borderId="60" xfId="0" applyNumberFormat="1" applyFont="1" applyFill="1" applyBorder="1"/>
    <xf numFmtId="3" fontId="10" fillId="0" borderId="4" xfId="0" applyNumberFormat="1" applyFont="1" applyFill="1" applyBorder="1"/>
    <xf numFmtId="3" fontId="10" fillId="3" borderId="6" xfId="0" applyNumberFormat="1" applyFont="1" applyFill="1" applyBorder="1"/>
    <xf numFmtId="3" fontId="10" fillId="3" borderId="2" xfId="0" applyNumberFormat="1" applyFont="1" applyFill="1" applyBorder="1"/>
    <xf numFmtId="49" fontId="10" fillId="0" borderId="24" xfId="0" applyNumberFormat="1" applyFont="1" applyFill="1" applyBorder="1" applyAlignment="1">
      <alignment horizontal="center" vertical="center" wrapText="1"/>
    </xf>
    <xf numFmtId="49" fontId="10" fillId="0" borderId="58" xfId="0" applyNumberFormat="1" applyFont="1" applyFill="1" applyBorder="1" applyAlignment="1">
      <alignment horizontal="center" vertical="center" wrapText="1"/>
    </xf>
    <xf numFmtId="3" fontId="10" fillId="3" borderId="6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25" xfId="0" applyNumberFormat="1" applyFont="1" applyFill="1" applyBorder="1"/>
    <xf numFmtId="3" fontId="10" fillId="3" borderId="25" xfId="0" applyNumberFormat="1" applyFont="1" applyFill="1" applyBorder="1" applyAlignment="1">
      <alignment horizontal="center" vertical="center" wrapText="1"/>
    </xf>
    <xf numFmtId="49" fontId="10" fillId="0" borderId="25" xfId="0" applyNumberFormat="1" applyFont="1" applyFill="1" applyBorder="1" applyAlignment="1">
      <alignment horizontal="center" vertical="center" wrapText="1"/>
    </xf>
    <xf numFmtId="3" fontId="10" fillId="0" borderId="33" xfId="0" applyNumberFormat="1" applyFont="1" applyFill="1" applyBorder="1" applyAlignment="1">
      <alignment horizontal="center" vertical="center" wrapText="1"/>
    </xf>
    <xf numFmtId="3" fontId="10" fillId="3" borderId="63" xfId="0" applyNumberFormat="1" applyFont="1" applyFill="1" applyBorder="1" applyAlignment="1">
      <alignment horizontal="center" vertical="center"/>
    </xf>
    <xf numFmtId="3" fontId="10" fillId="3" borderId="25" xfId="0" applyNumberFormat="1" applyFont="1" applyFill="1" applyBorder="1" applyAlignment="1">
      <alignment horizontal="center"/>
    </xf>
    <xf numFmtId="3" fontId="10" fillId="0" borderId="33" xfId="0" applyNumberFormat="1" applyFont="1" applyFill="1" applyBorder="1"/>
    <xf numFmtId="3" fontId="10" fillId="0" borderId="55" xfId="0" applyNumberFormat="1" applyFont="1" applyFill="1" applyBorder="1"/>
    <xf numFmtId="0" fontId="10" fillId="0" borderId="25" xfId="0" applyFont="1" applyFill="1" applyBorder="1" applyAlignment="1">
      <alignment horizontal="center" vertical="center" wrapText="1"/>
    </xf>
    <xf numFmtId="0" fontId="10" fillId="0" borderId="57" xfId="0" applyFont="1" applyFill="1" applyBorder="1" applyAlignment="1">
      <alignment horizontal="center" vertical="center" wrapText="1"/>
    </xf>
    <xf numFmtId="3" fontId="10" fillId="0" borderId="55" xfId="0" applyNumberFormat="1" applyFont="1" applyFill="1" applyBorder="1" applyAlignment="1">
      <alignment horizontal="center" vertical="center" wrapText="1"/>
    </xf>
    <xf numFmtId="3" fontId="10" fillId="0" borderId="59" xfId="0" applyNumberFormat="1" applyFont="1" applyFill="1" applyBorder="1" applyAlignment="1">
      <alignment horizontal="center" vertical="center" wrapText="1"/>
    </xf>
    <xf numFmtId="3" fontId="10" fillId="0" borderId="25" xfId="0" applyNumberFormat="1" applyFont="1" applyFill="1" applyBorder="1" applyAlignment="1">
      <alignment horizontal="center" vertical="center" wrapText="1"/>
    </xf>
    <xf numFmtId="3" fontId="10" fillId="0" borderId="6" xfId="0" applyNumberFormat="1" applyFont="1" applyFill="1" applyBorder="1" applyAlignment="1">
      <alignment horizontal="center" vertical="center" wrapText="1"/>
    </xf>
    <xf numFmtId="49" fontId="10" fillId="0" borderId="57" xfId="0" applyNumberFormat="1" applyFont="1" applyFill="1" applyBorder="1" applyAlignment="1">
      <alignment horizontal="center" vertical="center" wrapText="1"/>
    </xf>
    <xf numFmtId="3" fontId="25" fillId="0" borderId="6" xfId="0" applyNumberFormat="1" applyFont="1" applyFill="1" applyBorder="1"/>
    <xf numFmtId="3" fontId="25" fillId="0" borderId="1" xfId="0" applyNumberFormat="1" applyFont="1" applyFill="1" applyBorder="1"/>
    <xf numFmtId="3" fontId="25" fillId="3" borderId="6" xfId="0" applyNumberFormat="1" applyFont="1" applyFill="1" applyBorder="1" applyAlignment="1">
      <alignment horizontal="center"/>
    </xf>
    <xf numFmtId="3" fontId="25" fillId="3" borderId="1" xfId="0" applyNumberFormat="1" applyFont="1" applyFill="1" applyBorder="1" applyAlignment="1">
      <alignment horizontal="center"/>
    </xf>
    <xf numFmtId="49" fontId="25" fillId="0" borderId="6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3" fontId="25" fillId="0" borderId="60" xfId="0" applyNumberFormat="1" applyFont="1" applyFill="1" applyBorder="1"/>
    <xf numFmtId="3" fontId="25" fillId="0" borderId="44" xfId="0" applyNumberFormat="1" applyFont="1" applyFill="1" applyBorder="1"/>
    <xf numFmtId="3" fontId="25" fillId="0" borderId="59" xfId="0" applyNumberFormat="1" applyFont="1" applyFill="1" applyBorder="1"/>
    <xf numFmtId="3" fontId="25" fillId="0" borderId="29" xfId="0" applyNumberFormat="1" applyFont="1" applyFill="1" applyBorder="1"/>
    <xf numFmtId="3" fontId="25" fillId="0" borderId="60" xfId="0" applyNumberFormat="1" applyFont="1" applyFill="1" applyBorder="1" applyAlignment="1">
      <alignment horizontal="center" vertical="center" wrapText="1"/>
    </xf>
    <xf numFmtId="3" fontId="25" fillId="0" borderId="44" xfId="0" applyNumberFormat="1" applyFont="1" applyFill="1" applyBorder="1" applyAlignment="1">
      <alignment horizontal="center" vertical="center" wrapText="1"/>
    </xf>
    <xf numFmtId="3" fontId="25" fillId="3" borderId="64" xfId="0" applyNumberFormat="1" applyFont="1" applyFill="1" applyBorder="1" applyAlignment="1">
      <alignment horizontal="center" vertical="center"/>
    </xf>
    <xf numFmtId="3" fontId="25" fillId="3" borderId="65" xfId="0" applyNumberFormat="1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wrapText="1"/>
    </xf>
    <xf numFmtId="49" fontId="25" fillId="0" borderId="17" xfId="0" applyNumberFormat="1" applyFont="1" applyFill="1" applyBorder="1" applyAlignment="1">
      <alignment horizontal="center" vertical="center" wrapText="1"/>
    </xf>
    <xf numFmtId="3" fontId="32" fillId="0" borderId="25" xfId="0" applyNumberFormat="1" applyFont="1" applyFill="1" applyBorder="1"/>
    <xf numFmtId="3" fontId="32" fillId="0" borderId="2" xfId="0" applyNumberFormat="1" applyFont="1" applyFill="1" applyBorder="1"/>
    <xf numFmtId="3" fontId="32" fillId="3" borderId="25" xfId="0" applyNumberFormat="1" applyFont="1" applyFill="1" applyBorder="1" applyAlignment="1">
      <alignment horizontal="center"/>
    </xf>
    <xf numFmtId="3" fontId="32" fillId="3" borderId="2" xfId="0" applyNumberFormat="1" applyFont="1" applyFill="1" applyBorder="1" applyAlignment="1">
      <alignment horizontal="center"/>
    </xf>
    <xf numFmtId="49" fontId="32" fillId="0" borderId="25" xfId="0" applyNumberFormat="1" applyFont="1" applyFill="1" applyBorder="1" applyAlignment="1">
      <alignment horizontal="center" vertical="center" wrapText="1"/>
    </xf>
    <xf numFmtId="49" fontId="32" fillId="0" borderId="2" xfId="0" applyNumberFormat="1" applyFont="1" applyFill="1" applyBorder="1" applyAlignment="1">
      <alignment horizontal="center" vertical="center" wrapText="1"/>
    </xf>
    <xf numFmtId="3" fontId="32" fillId="0" borderId="33" xfId="0" applyNumberFormat="1" applyFont="1" applyFill="1" applyBorder="1"/>
    <xf numFmtId="3" fontId="32" fillId="0" borderId="4" xfId="0" applyNumberFormat="1" applyFont="1" applyFill="1" applyBorder="1"/>
    <xf numFmtId="3" fontId="32" fillId="0" borderId="55" xfId="0" applyNumberFormat="1" applyFont="1" applyFill="1" applyBorder="1"/>
    <xf numFmtId="3" fontId="32" fillId="0" borderId="28" xfId="0" applyNumberFormat="1" applyFont="1" applyFill="1" applyBorder="1"/>
    <xf numFmtId="3" fontId="32" fillId="0" borderId="33" xfId="0" applyNumberFormat="1" applyFont="1" applyFill="1" applyBorder="1" applyAlignment="1">
      <alignment horizontal="center" vertical="center" wrapText="1"/>
    </xf>
    <xf numFmtId="3" fontId="32" fillId="0" borderId="4" xfId="0" applyNumberFormat="1" applyFont="1" applyFill="1" applyBorder="1" applyAlignment="1">
      <alignment horizontal="center" vertical="center" wrapText="1"/>
    </xf>
    <xf numFmtId="3" fontId="32" fillId="3" borderId="63" xfId="0" applyNumberFormat="1" applyFont="1" applyFill="1" applyBorder="1" applyAlignment="1">
      <alignment horizontal="center" vertical="center"/>
    </xf>
    <xf numFmtId="3" fontId="32" fillId="3" borderId="67" xfId="0" applyNumberFormat="1" applyFont="1" applyFill="1" applyBorder="1" applyAlignment="1">
      <alignment horizontal="center" vertical="center"/>
    </xf>
    <xf numFmtId="2" fontId="33" fillId="0" borderId="22" xfId="0" applyNumberFormat="1" applyFont="1" applyFill="1" applyBorder="1" applyAlignment="1">
      <alignment horizontal="center" vertical="center" textRotation="90" wrapText="1"/>
    </xf>
    <xf numFmtId="2" fontId="33" fillId="0" borderId="27" xfId="0" applyNumberFormat="1" applyFont="1" applyFill="1" applyBorder="1" applyAlignment="1">
      <alignment horizontal="center" vertical="center" textRotation="90" wrapText="1"/>
    </xf>
    <xf numFmtId="0" fontId="32" fillId="0" borderId="21" xfId="0" applyFont="1" applyFill="1" applyBorder="1" applyAlignment="1">
      <alignment horizontal="center" vertical="center" textRotation="90" wrapText="1"/>
    </xf>
    <xf numFmtId="0" fontId="32" fillId="0" borderId="39" xfId="0" applyFont="1" applyFill="1" applyBorder="1" applyAlignment="1">
      <alignment horizontal="center" vertical="center" textRotation="90" wrapText="1"/>
    </xf>
    <xf numFmtId="0" fontId="32" fillId="0" borderId="25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49" fontId="32" fillId="0" borderId="57" xfId="0" applyNumberFormat="1" applyFont="1" applyFill="1" applyBorder="1" applyAlignment="1">
      <alignment horizontal="center" vertical="center" wrapText="1"/>
    </xf>
    <xf numFmtId="49" fontId="32" fillId="0" borderId="58" xfId="0" applyNumberFormat="1" applyFont="1" applyFill="1" applyBorder="1" applyAlignment="1">
      <alignment horizontal="center" vertical="center" wrapText="1"/>
    </xf>
    <xf numFmtId="3" fontId="24" fillId="0" borderId="6" xfId="0" applyNumberFormat="1" applyFont="1" applyFill="1" applyBorder="1"/>
    <xf numFmtId="3" fontId="24" fillId="0" borderId="2" xfId="0" applyNumberFormat="1" applyFont="1" applyFill="1" applyBorder="1"/>
    <xf numFmtId="3" fontId="24" fillId="3" borderId="6" xfId="0" applyNumberFormat="1" applyFont="1" applyFill="1" applyBorder="1" applyAlignment="1">
      <alignment horizontal="center"/>
    </xf>
    <xf numFmtId="3" fontId="24" fillId="3" borderId="2" xfId="0" applyNumberFormat="1" applyFont="1" applyFill="1" applyBorder="1" applyAlignment="1">
      <alignment horizontal="center"/>
    </xf>
    <xf numFmtId="49" fontId="24" fillId="0" borderId="6" xfId="0" applyNumberFormat="1" applyFont="1" applyFill="1" applyBorder="1" applyAlignment="1">
      <alignment horizontal="center" vertical="center" wrapText="1"/>
    </xf>
    <xf numFmtId="49" fontId="24" fillId="0" borderId="2" xfId="0" applyNumberFormat="1" applyFont="1" applyFill="1" applyBorder="1" applyAlignment="1">
      <alignment horizontal="center" vertical="center" wrapText="1"/>
    </xf>
    <xf numFmtId="3" fontId="24" fillId="0" borderId="60" xfId="0" applyNumberFormat="1" applyFont="1" applyFill="1" applyBorder="1"/>
    <xf numFmtId="3" fontId="24" fillId="0" borderId="4" xfId="0" applyNumberFormat="1" applyFont="1" applyFill="1" applyBorder="1"/>
    <xf numFmtId="3" fontId="24" fillId="0" borderId="59" xfId="0" applyNumberFormat="1" applyFont="1" applyFill="1" applyBorder="1"/>
    <xf numFmtId="3" fontId="24" fillId="0" borderId="28" xfId="0" applyNumberFormat="1" applyFont="1" applyFill="1" applyBorder="1"/>
    <xf numFmtId="3" fontId="24" fillId="0" borderId="60" xfId="0" applyNumberFormat="1" applyFont="1" applyFill="1" applyBorder="1" applyAlignment="1">
      <alignment horizontal="center" vertical="center" wrapText="1"/>
    </xf>
    <xf numFmtId="3" fontId="24" fillId="0" borderId="4" xfId="0" applyNumberFormat="1" applyFont="1" applyFill="1" applyBorder="1" applyAlignment="1">
      <alignment horizontal="center" vertical="center" wrapText="1"/>
    </xf>
    <xf numFmtId="3" fontId="24" fillId="3" borderId="64" xfId="0" applyNumberFormat="1" applyFont="1" applyFill="1" applyBorder="1" applyAlignment="1">
      <alignment horizontal="center" vertical="center"/>
    </xf>
    <xf numFmtId="3" fontId="24" fillId="3" borderId="67" xfId="0" applyNumberFormat="1" applyFont="1" applyFill="1" applyBorder="1" applyAlignment="1">
      <alignment horizontal="center" vertical="center"/>
    </xf>
    <xf numFmtId="3" fontId="24" fillId="0" borderId="25" xfId="0" applyNumberFormat="1" applyFont="1" applyFill="1" applyBorder="1"/>
    <xf numFmtId="3" fontId="24" fillId="3" borderId="25" xfId="0" applyNumberFormat="1" applyFont="1" applyFill="1" applyBorder="1" applyAlignment="1">
      <alignment horizontal="center"/>
    </xf>
    <xf numFmtId="49" fontId="24" fillId="0" borderId="25" xfId="0" applyNumberFormat="1" applyFont="1" applyFill="1" applyBorder="1" applyAlignment="1">
      <alignment horizontal="center" vertical="center" wrapText="1"/>
    </xf>
    <xf numFmtId="3" fontId="24" fillId="0" borderId="33" xfId="0" applyNumberFormat="1" applyFont="1" applyFill="1" applyBorder="1"/>
    <xf numFmtId="3" fontId="24" fillId="0" borderId="55" xfId="0" applyNumberFormat="1" applyFont="1" applyFill="1" applyBorder="1"/>
    <xf numFmtId="3" fontId="24" fillId="0" borderId="33" xfId="0" applyNumberFormat="1" applyFont="1" applyFill="1" applyBorder="1" applyAlignment="1">
      <alignment horizontal="center" vertical="center" wrapText="1"/>
    </xf>
    <xf numFmtId="3" fontId="24" fillId="3" borderId="63" xfId="0" applyNumberFormat="1" applyFont="1" applyFill="1" applyBorder="1" applyAlignment="1">
      <alignment horizontal="center" vertical="center"/>
    </xf>
    <xf numFmtId="49" fontId="24" fillId="0" borderId="24" xfId="0" applyNumberFormat="1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58" xfId="0" applyNumberFormat="1" applyFont="1" applyFill="1" applyBorder="1" applyAlignment="1">
      <alignment horizontal="center" vertical="center" wrapText="1"/>
    </xf>
    <xf numFmtId="3" fontId="26" fillId="0" borderId="6" xfId="0" applyNumberFormat="1" applyFont="1" applyFill="1" applyBorder="1"/>
    <xf numFmtId="3" fontId="26" fillId="0" borderId="1" xfId="0" applyNumberFormat="1" applyFont="1" applyFill="1" applyBorder="1"/>
    <xf numFmtId="3" fontId="26" fillId="3" borderId="6" xfId="0" applyNumberFormat="1" applyFont="1" applyFill="1" applyBorder="1" applyAlignment="1">
      <alignment horizontal="center"/>
    </xf>
    <xf numFmtId="3" fontId="26" fillId="3" borderId="1" xfId="0" applyNumberFormat="1" applyFont="1" applyFill="1" applyBorder="1" applyAlignment="1">
      <alignment horizontal="center"/>
    </xf>
    <xf numFmtId="49" fontId="26" fillId="0" borderId="6" xfId="0" applyNumberFormat="1" applyFont="1" applyFill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horizontal="center" vertical="center" wrapText="1"/>
    </xf>
    <xf numFmtId="3" fontId="26" fillId="0" borderId="60" xfId="0" applyNumberFormat="1" applyFont="1" applyFill="1" applyBorder="1" applyAlignment="1">
      <alignment horizontal="center" vertical="center" wrapText="1"/>
    </xf>
    <xf numFmtId="3" fontId="26" fillId="0" borderId="44" xfId="0" applyNumberFormat="1" applyFont="1" applyFill="1" applyBorder="1" applyAlignment="1">
      <alignment horizontal="center" vertical="center" wrapText="1"/>
    </xf>
    <xf numFmtId="3" fontId="26" fillId="3" borderId="64" xfId="0" applyNumberFormat="1" applyFont="1" applyFill="1" applyBorder="1" applyAlignment="1">
      <alignment horizontal="center" vertical="center"/>
    </xf>
    <xf numFmtId="3" fontId="26" fillId="3" borderId="65" xfId="0" applyNumberFormat="1" applyFont="1" applyFill="1" applyBorder="1" applyAlignment="1">
      <alignment horizontal="center" vertical="center"/>
    </xf>
    <xf numFmtId="0" fontId="24" fillId="0" borderId="25" xfId="0" applyFont="1" applyFill="1" applyBorder="1" applyAlignment="1">
      <alignment horizontal="center" vertical="center" wrapText="1"/>
    </xf>
    <xf numFmtId="49" fontId="24" fillId="0" borderId="57" xfId="0" applyNumberFormat="1" applyFont="1" applyFill="1" applyBorder="1" applyAlignment="1">
      <alignment horizontal="center" vertical="center" wrapText="1"/>
    </xf>
    <xf numFmtId="3" fontId="26" fillId="0" borderId="59" xfId="0" applyNumberFormat="1" applyFont="1" applyFill="1" applyBorder="1"/>
    <xf numFmtId="3" fontId="26" fillId="0" borderId="29" xfId="0" applyNumberFormat="1" applyFont="1" applyFill="1" applyBorder="1"/>
    <xf numFmtId="3" fontId="26" fillId="0" borderId="60" xfId="0" applyNumberFormat="1" applyFont="1" applyFill="1" applyBorder="1"/>
    <xf numFmtId="3" fontId="26" fillId="0" borderId="44" xfId="0" applyNumberFormat="1" applyFont="1" applyFill="1" applyBorder="1"/>
    <xf numFmtId="49" fontId="26" fillId="0" borderId="24" xfId="0" applyNumberFormat="1" applyFont="1" applyFill="1" applyBorder="1" applyAlignment="1">
      <alignment horizontal="center" vertical="center" wrapText="1"/>
    </xf>
    <xf numFmtId="49" fontId="26" fillId="0" borderId="17" xfId="0" applyNumberFormat="1" applyFont="1" applyFill="1" applyBorder="1" applyAlignment="1">
      <alignment horizontal="center" vertical="center" wrapText="1"/>
    </xf>
    <xf numFmtId="0" fontId="14" fillId="7" borderId="47" xfId="0" applyFont="1" applyFill="1" applyBorder="1" applyAlignment="1">
      <alignment horizontal="center" vertical="center" textRotation="90" wrapText="1"/>
    </xf>
    <xf numFmtId="0" fontId="14" fillId="7" borderId="45" xfId="0" applyFont="1" applyFill="1" applyBorder="1" applyAlignment="1">
      <alignment horizontal="center" vertical="center" textRotation="90" wrapText="1"/>
    </xf>
    <xf numFmtId="0" fontId="14" fillId="7" borderId="15" xfId="0" applyFont="1" applyFill="1" applyBorder="1" applyAlignment="1">
      <alignment horizontal="center" vertical="center" textRotation="90" wrapText="1"/>
    </xf>
    <xf numFmtId="2" fontId="3" fillId="8" borderId="32" xfId="0" applyNumberFormat="1" applyFont="1" applyFill="1" applyBorder="1" applyAlignment="1">
      <alignment horizontal="center" vertical="center" textRotation="90" wrapText="1"/>
    </xf>
    <xf numFmtId="2" fontId="3" fillId="8" borderId="46" xfId="0" applyNumberFormat="1" applyFont="1" applyFill="1" applyBorder="1" applyAlignment="1">
      <alignment horizontal="center" vertical="center" textRotation="90" wrapText="1"/>
    </xf>
    <xf numFmtId="2" fontId="3" fillId="8" borderId="41" xfId="0" applyNumberFormat="1" applyFont="1" applyFill="1" applyBorder="1" applyAlignment="1">
      <alignment horizontal="center" vertical="center" textRotation="90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2" fontId="30" fillId="0" borderId="22" xfId="0" applyNumberFormat="1" applyFont="1" applyFill="1" applyBorder="1" applyAlignment="1">
      <alignment horizontal="center" vertical="center" textRotation="90" wrapText="1"/>
    </xf>
    <xf numFmtId="2" fontId="30" fillId="0" borderId="3" xfId="0" applyNumberFormat="1" applyFont="1" applyFill="1" applyBorder="1" applyAlignment="1">
      <alignment horizontal="center" vertical="center" textRotation="90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4" fillId="0" borderId="55" xfId="0" applyFont="1" applyFill="1" applyBorder="1" applyAlignment="1">
      <alignment horizontal="center" vertical="center" textRotation="90" wrapText="1"/>
    </xf>
    <xf numFmtId="0" fontId="24" fillId="0" borderId="59" xfId="0" applyFont="1" applyFill="1" applyBorder="1" applyAlignment="1">
      <alignment horizontal="center" vertical="center" textRotation="90" wrapText="1"/>
    </xf>
    <xf numFmtId="0" fontId="24" fillId="0" borderId="28" xfId="0" applyFont="1" applyFill="1" applyBorder="1" applyAlignment="1">
      <alignment horizontal="center" vertical="center" textRotation="90" wrapText="1"/>
    </xf>
    <xf numFmtId="2" fontId="23" fillId="0" borderId="25" xfId="0" applyNumberFormat="1" applyFont="1" applyFill="1" applyBorder="1" applyAlignment="1">
      <alignment horizontal="center" vertical="center" textRotation="90" wrapText="1"/>
    </xf>
    <xf numFmtId="2" fontId="23" fillId="0" borderId="6" xfId="0" applyNumberFormat="1" applyFont="1" applyFill="1" applyBorder="1" applyAlignment="1">
      <alignment horizontal="center" vertical="center" textRotation="90" wrapText="1"/>
    </xf>
    <xf numFmtId="2" fontId="23" fillId="0" borderId="2" xfId="0" applyNumberFormat="1" applyFont="1" applyFill="1" applyBorder="1" applyAlignment="1">
      <alignment horizontal="center" vertical="center" textRotation="90" wrapText="1"/>
    </xf>
    <xf numFmtId="49" fontId="35" fillId="0" borderId="6" xfId="0" applyNumberFormat="1" applyFont="1" applyFill="1" applyBorder="1" applyAlignment="1">
      <alignment horizontal="center" vertical="center" wrapText="1"/>
    </xf>
    <xf numFmtId="49" fontId="35" fillId="0" borderId="2" xfId="0" applyNumberFormat="1" applyFont="1" applyFill="1" applyBorder="1" applyAlignment="1">
      <alignment horizontal="center" vertical="center" wrapText="1"/>
    </xf>
    <xf numFmtId="0" fontId="35" fillId="0" borderId="6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35" fillId="0" borderId="9" xfId="0" applyFont="1" applyFill="1" applyBorder="1" applyAlignment="1">
      <alignment horizontal="center" vertical="center" wrapText="1"/>
    </xf>
    <xf numFmtId="2" fontId="37" fillId="0" borderId="9" xfId="0" applyNumberFormat="1" applyFont="1" applyFill="1" applyBorder="1" applyAlignment="1">
      <alignment horizontal="center" vertical="center" textRotation="90" wrapText="1"/>
    </xf>
    <xf numFmtId="2" fontId="37" fillId="0" borderId="6" xfId="0" applyNumberFormat="1" applyFont="1" applyFill="1" applyBorder="1" applyAlignment="1">
      <alignment horizontal="center" vertical="center" textRotation="90" wrapText="1"/>
    </xf>
    <xf numFmtId="2" fontId="37" fillId="0" borderId="2" xfId="0" applyNumberFormat="1" applyFont="1" applyFill="1" applyBorder="1" applyAlignment="1">
      <alignment horizontal="center" vertical="center" textRotation="90" wrapText="1"/>
    </xf>
    <xf numFmtId="0" fontId="36" fillId="0" borderId="14" xfId="0" applyFont="1" applyFill="1" applyBorder="1" applyAlignment="1">
      <alignment horizontal="center" vertical="center" textRotation="90" wrapText="1"/>
    </xf>
    <xf numFmtId="0" fontId="36" fillId="0" borderId="59" xfId="0" applyFont="1" applyFill="1" applyBorder="1" applyAlignment="1">
      <alignment horizontal="center" vertical="center" textRotation="90" wrapText="1"/>
    </xf>
    <xf numFmtId="0" fontId="36" fillId="0" borderId="28" xfId="0" applyFont="1" applyFill="1" applyBorder="1" applyAlignment="1">
      <alignment horizontal="center" vertical="center" textRotation="90" wrapText="1"/>
    </xf>
    <xf numFmtId="49" fontId="25" fillId="0" borderId="9" xfId="0" applyNumberFormat="1" applyFont="1" applyFill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 wrapText="1"/>
    </xf>
    <xf numFmtId="0" fontId="32" fillId="0" borderId="27" xfId="0" applyFont="1" applyFill="1" applyBorder="1" applyAlignment="1">
      <alignment horizontal="center" vertical="center" wrapText="1"/>
    </xf>
    <xf numFmtId="3" fontId="35" fillId="0" borderId="6" xfId="0" applyNumberFormat="1" applyFont="1" applyFill="1" applyBorder="1"/>
    <xf numFmtId="3" fontId="35" fillId="3" borderId="6" xfId="0" applyNumberFormat="1" applyFont="1" applyFill="1" applyBorder="1" applyAlignment="1">
      <alignment horizontal="center"/>
    </xf>
    <xf numFmtId="3" fontId="35" fillId="0" borderId="60" xfId="0" applyNumberFormat="1" applyFont="1" applyFill="1" applyBorder="1" applyAlignment="1">
      <alignment horizontal="center" vertical="center" wrapText="1"/>
    </xf>
    <xf numFmtId="3" fontId="35" fillId="3" borderId="64" xfId="0" applyNumberFormat="1" applyFont="1" applyFill="1" applyBorder="1" applyAlignment="1">
      <alignment horizontal="center" vertical="center"/>
    </xf>
    <xf numFmtId="3" fontId="35" fillId="0" borderId="60" xfId="0" applyNumberFormat="1" applyFont="1" applyFill="1" applyBorder="1"/>
    <xf numFmtId="3" fontId="35" fillId="0" borderId="4" xfId="0" applyNumberFormat="1" applyFont="1" applyFill="1" applyBorder="1"/>
    <xf numFmtId="3" fontId="35" fillId="0" borderId="59" xfId="0" applyNumberFormat="1" applyFont="1" applyFill="1" applyBorder="1"/>
    <xf numFmtId="3" fontId="35" fillId="0" borderId="28" xfId="0" applyNumberFormat="1" applyFont="1" applyFill="1" applyBorder="1"/>
    <xf numFmtId="3" fontId="35" fillId="0" borderId="2" xfId="0" applyNumberFormat="1" applyFont="1" applyFill="1" applyBorder="1"/>
    <xf numFmtId="3" fontId="35" fillId="3" borderId="2" xfId="0" applyNumberFormat="1" applyFont="1" applyFill="1" applyBorder="1" applyAlignment="1">
      <alignment horizontal="center"/>
    </xf>
    <xf numFmtId="3" fontId="35" fillId="0" borderId="4" xfId="0" applyNumberFormat="1" applyFont="1" applyFill="1" applyBorder="1" applyAlignment="1">
      <alignment horizontal="center" vertical="center" wrapText="1"/>
    </xf>
    <xf numFmtId="3" fontId="35" fillId="3" borderId="67" xfId="0" applyNumberFormat="1" applyFont="1" applyFill="1" applyBorder="1" applyAlignment="1">
      <alignment horizontal="center" vertical="center"/>
    </xf>
    <xf numFmtId="49" fontId="35" fillId="0" borderId="24" xfId="0" applyNumberFormat="1" applyFont="1" applyFill="1" applyBorder="1" applyAlignment="1">
      <alignment horizontal="center" vertical="center" wrapText="1"/>
    </xf>
    <xf numFmtId="49" fontId="35" fillId="0" borderId="58" xfId="0" applyNumberFormat="1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2" fontId="40" fillId="0" borderId="22" xfId="0" applyNumberFormat="1" applyFont="1" applyFill="1" applyBorder="1" applyAlignment="1">
      <alignment horizontal="center" vertical="center" textRotation="90" wrapText="1"/>
    </xf>
    <xf numFmtId="2" fontId="40" fillId="0" borderId="9" xfId="0" applyNumberFormat="1" applyFont="1" applyFill="1" applyBorder="1" applyAlignment="1">
      <alignment horizontal="center" vertical="center" textRotation="90" wrapText="1"/>
    </xf>
    <xf numFmtId="0" fontId="25" fillId="0" borderId="21" xfId="0" applyFont="1" applyFill="1" applyBorder="1" applyAlignment="1">
      <alignment horizontal="center" vertical="center" textRotation="90" wrapText="1"/>
    </xf>
    <xf numFmtId="0" fontId="25" fillId="0" borderId="12" xfId="0" applyFont="1" applyFill="1" applyBorder="1" applyAlignment="1">
      <alignment horizontal="center" vertical="center" textRotation="90" wrapText="1"/>
    </xf>
    <xf numFmtId="3" fontId="9" fillId="0" borderId="60" xfId="0" applyNumberFormat="1" applyFont="1" applyFill="1" applyBorder="1" applyAlignment="1">
      <alignment horizontal="center" vertical="center" wrapText="1"/>
    </xf>
    <xf numFmtId="3" fontId="9" fillId="3" borderId="64" xfId="0" applyNumberFormat="1" applyFont="1" applyFill="1" applyBorder="1" applyAlignment="1">
      <alignment horizontal="center" vertical="center" wrapText="1"/>
    </xf>
    <xf numFmtId="3" fontId="10" fillId="3" borderId="64" xfId="0" applyNumberFormat="1" applyFont="1" applyFill="1" applyBorder="1" applyAlignment="1">
      <alignment horizontal="center" vertical="center" wrapText="1"/>
    </xf>
    <xf numFmtId="49" fontId="9" fillId="0" borderId="25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3" fontId="9" fillId="0" borderId="60" xfId="0" applyNumberFormat="1" applyFont="1" applyFill="1" applyBorder="1"/>
    <xf numFmtId="3" fontId="9" fillId="0" borderId="59" xfId="0" applyNumberFormat="1" applyFont="1" applyFill="1" applyBorder="1"/>
    <xf numFmtId="3" fontId="9" fillId="0" borderId="6" xfId="0" applyNumberFormat="1" applyFont="1" applyFill="1" applyBorder="1"/>
    <xf numFmtId="3" fontId="9" fillId="3" borderId="6" xfId="0" applyNumberFormat="1" applyFont="1" applyFill="1" applyBorder="1" applyAlignment="1">
      <alignment horizontal="center" vertical="center" wrapText="1"/>
    </xf>
    <xf numFmtId="3" fontId="2" fillId="0" borderId="60" xfId="0" applyNumberFormat="1" applyFont="1" applyFill="1" applyBorder="1"/>
    <xf numFmtId="3" fontId="2" fillId="0" borderId="59" xfId="0" applyNumberFormat="1" applyFont="1" applyFill="1" applyBorder="1"/>
    <xf numFmtId="3" fontId="2" fillId="0" borderId="6" xfId="0" applyNumberFormat="1" applyFont="1" applyFill="1" applyBorder="1"/>
    <xf numFmtId="3" fontId="9" fillId="0" borderId="59" xfId="0" applyNumberFormat="1" applyFont="1" applyFill="1" applyBorder="1" applyAlignment="1">
      <alignment horizontal="center" vertical="center" wrapText="1"/>
    </xf>
    <xf numFmtId="3" fontId="9" fillId="0" borderId="6" xfId="0" applyNumberFormat="1" applyFont="1" applyFill="1" applyBorder="1" applyAlignment="1">
      <alignment horizontal="center" vertical="center" wrapText="1"/>
    </xf>
    <xf numFmtId="3" fontId="2" fillId="0" borderId="60" xfId="0" applyNumberFormat="1" applyFont="1" applyFill="1" applyBorder="1" applyAlignment="1">
      <alignment horizontal="center" vertical="center" wrapText="1"/>
    </xf>
    <xf numFmtId="3" fontId="9" fillId="3" borderId="6" xfId="0" applyNumberFormat="1" applyFont="1" applyFill="1" applyBorder="1" applyAlignment="1">
      <alignment horizontal="center"/>
    </xf>
    <xf numFmtId="3" fontId="2" fillId="0" borderId="6" xfId="0" applyNumberFormat="1" applyFont="1" applyFill="1" applyBorder="1" applyAlignment="1">
      <alignment horizontal="center" vertical="center" wrapText="1"/>
    </xf>
    <xf numFmtId="3" fontId="2" fillId="3" borderId="6" xfId="0" applyNumberFormat="1" applyFont="1" applyFill="1" applyBorder="1" applyAlignment="1">
      <alignment horizontal="center"/>
    </xf>
    <xf numFmtId="49" fontId="9" fillId="0" borderId="24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textRotation="90" wrapText="1"/>
    </xf>
    <xf numFmtId="0" fontId="17" fillId="0" borderId="12" xfId="0" applyFont="1" applyFill="1" applyBorder="1" applyAlignment="1">
      <alignment horizontal="center" vertical="center" textRotation="90" wrapText="1"/>
    </xf>
    <xf numFmtId="0" fontId="17" fillId="0" borderId="39" xfId="0" applyFont="1" applyFill="1" applyBorder="1" applyAlignment="1">
      <alignment horizontal="center" vertical="center" textRotation="90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3" fontId="9" fillId="0" borderId="33" xfId="0" applyNumberFormat="1" applyFont="1" applyFill="1" applyBorder="1" applyAlignment="1">
      <alignment horizontal="center" vertical="center" wrapText="1"/>
    </xf>
    <xf numFmtId="3" fontId="9" fillId="3" borderId="63" xfId="0" applyNumberFormat="1" applyFont="1" applyFill="1" applyBorder="1" applyAlignment="1">
      <alignment horizontal="center" vertical="center"/>
    </xf>
    <xf numFmtId="3" fontId="9" fillId="3" borderId="64" xfId="0" applyNumberFormat="1" applyFont="1" applyFill="1" applyBorder="1" applyAlignment="1">
      <alignment horizontal="center" vertical="center"/>
    </xf>
    <xf numFmtId="3" fontId="9" fillId="0" borderId="44" xfId="0" applyNumberFormat="1" applyFont="1" applyFill="1" applyBorder="1" applyAlignment="1">
      <alignment horizontal="center" vertical="center" wrapText="1"/>
    </xf>
    <xf numFmtId="3" fontId="9" fillId="0" borderId="5" xfId="0" applyNumberFormat="1" applyFont="1" applyFill="1" applyBorder="1" applyAlignment="1">
      <alignment horizontal="center" vertical="center" wrapText="1"/>
    </xf>
    <xf numFmtId="3" fontId="9" fillId="0" borderId="40" xfId="0" applyNumberFormat="1" applyFont="1" applyFill="1" applyBorder="1" applyAlignment="1">
      <alignment horizontal="center" vertical="center" wrapText="1"/>
    </xf>
    <xf numFmtId="3" fontId="9" fillId="3" borderId="65" xfId="0" applyNumberFormat="1" applyFont="1" applyFill="1" applyBorder="1" applyAlignment="1">
      <alignment horizontal="center" vertical="center"/>
    </xf>
    <xf numFmtId="3" fontId="9" fillId="3" borderId="11" xfId="0" applyNumberFormat="1" applyFont="1" applyFill="1" applyBorder="1" applyAlignment="1">
      <alignment horizontal="center" vertical="center"/>
    </xf>
    <xf numFmtId="3" fontId="9" fillId="3" borderId="31" xfId="0" applyNumberFormat="1" applyFont="1" applyFill="1" applyBorder="1" applyAlignment="1">
      <alignment horizontal="center" vertical="center"/>
    </xf>
    <xf numFmtId="2" fontId="3" fillId="0" borderId="22" xfId="0" applyNumberFormat="1" applyFont="1" applyFill="1" applyBorder="1" applyAlignment="1">
      <alignment horizontal="center" vertical="center" textRotation="90" wrapText="1"/>
    </xf>
    <xf numFmtId="2" fontId="3" fillId="0" borderId="3" xfId="0" applyNumberFormat="1" applyFont="1" applyFill="1" applyBorder="1" applyAlignment="1">
      <alignment horizontal="center" vertical="center" textRotation="90" wrapText="1"/>
    </xf>
    <xf numFmtId="2" fontId="3" fillId="0" borderId="27" xfId="0" applyNumberFormat="1" applyFont="1" applyFill="1" applyBorder="1" applyAlignment="1">
      <alignment horizontal="center" vertical="center" textRotation="90" wrapText="1"/>
    </xf>
    <xf numFmtId="3" fontId="9" fillId="0" borderId="33" xfId="0" applyNumberFormat="1" applyFont="1" applyFill="1" applyBorder="1"/>
    <xf numFmtId="3" fontId="9" fillId="0" borderId="55" xfId="0" applyNumberFormat="1" applyFont="1" applyFill="1" applyBorder="1"/>
    <xf numFmtId="3" fontId="9" fillId="0" borderId="25" xfId="0" applyNumberFormat="1" applyFont="1" applyFill="1" applyBorder="1"/>
    <xf numFmtId="3" fontId="2" fillId="0" borderId="25" xfId="0" applyNumberFormat="1" applyFont="1" applyFill="1" applyBorder="1"/>
    <xf numFmtId="3" fontId="9" fillId="3" borderId="25" xfId="0" applyNumberFormat="1" applyFont="1" applyFill="1" applyBorder="1" applyAlignment="1">
      <alignment horizontal="center" vertical="center" wrapText="1"/>
    </xf>
    <xf numFmtId="3" fontId="2" fillId="0" borderId="33" xfId="0" applyNumberFormat="1" applyFont="1" applyFill="1" applyBorder="1"/>
    <xf numFmtId="3" fontId="2" fillId="0" borderId="55" xfId="0" applyNumberFormat="1" applyFont="1" applyFill="1" applyBorder="1"/>
    <xf numFmtId="3" fontId="2" fillId="3" borderId="25" xfId="0" applyNumberFormat="1" applyFont="1" applyFill="1" applyBorder="1" applyAlignment="1">
      <alignment horizontal="center"/>
    </xf>
    <xf numFmtId="0" fontId="9" fillId="0" borderId="24" xfId="0" applyFont="1" applyFill="1" applyBorder="1" applyAlignment="1">
      <alignment horizontal="center" vertical="center" wrapText="1"/>
    </xf>
    <xf numFmtId="49" fontId="9" fillId="0" borderId="57" xfId="0" applyNumberFormat="1" applyFont="1" applyFill="1" applyBorder="1" applyAlignment="1">
      <alignment horizontal="center" vertical="center" wrapText="1"/>
    </xf>
    <xf numFmtId="0" fontId="9" fillId="0" borderId="57" xfId="0" applyFont="1" applyFill="1" applyBorder="1" applyAlignment="1">
      <alignment horizontal="center" vertical="center" wrapText="1"/>
    </xf>
    <xf numFmtId="3" fontId="3" fillId="3" borderId="66" xfId="0" applyNumberFormat="1" applyFont="1" applyFill="1" applyBorder="1" applyAlignment="1">
      <alignment horizontal="center" vertical="center" wrapText="1"/>
    </xf>
    <xf numFmtId="3" fontId="3" fillId="3" borderId="67" xfId="0" applyNumberFormat="1" applyFont="1" applyFill="1" applyBorder="1" applyAlignment="1">
      <alignment horizontal="center" vertical="center" wrapText="1"/>
    </xf>
    <xf numFmtId="49" fontId="2" fillId="0" borderId="52" xfId="0" applyNumberFormat="1" applyFont="1" applyFill="1" applyBorder="1" applyAlignment="1">
      <alignment horizontal="center" vertical="center" wrapText="1"/>
    </xf>
    <xf numFmtId="49" fontId="2" fillId="0" borderId="53" xfId="0" applyNumberFormat="1" applyFont="1" applyFill="1" applyBorder="1" applyAlignment="1">
      <alignment horizontal="center" vertical="center" wrapText="1"/>
    </xf>
    <xf numFmtId="49" fontId="2" fillId="0" borderId="56" xfId="0" applyNumberFormat="1" applyFont="1" applyFill="1" applyBorder="1" applyAlignment="1">
      <alignment horizontal="center" vertical="center" wrapText="1"/>
    </xf>
    <xf numFmtId="0" fontId="2" fillId="0" borderId="52" xfId="0" applyFont="1" applyFill="1" applyBorder="1"/>
    <xf numFmtId="0" fontId="2" fillId="0" borderId="53" xfId="0" applyFont="1" applyFill="1" applyBorder="1"/>
    <xf numFmtId="0" fontId="2" fillId="0" borderId="24" xfId="0" applyFont="1" applyFill="1" applyBorder="1"/>
    <xf numFmtId="0" fontId="2" fillId="0" borderId="58" xfId="0" applyFont="1" applyFill="1" applyBorder="1"/>
    <xf numFmtId="2" fontId="23" fillId="0" borderId="34" xfId="0" applyNumberFormat="1" applyFont="1" applyFill="1" applyBorder="1" applyAlignment="1">
      <alignment horizontal="center" vertical="center" textRotation="90" wrapText="1"/>
    </xf>
    <xf numFmtId="2" fontId="23" fillId="0" borderId="35" xfId="0" applyNumberFormat="1" applyFont="1" applyFill="1" applyBorder="1" applyAlignment="1">
      <alignment horizontal="center" vertical="center" textRotation="90" wrapText="1"/>
    </xf>
    <xf numFmtId="2" fontId="23" fillId="0" borderId="30" xfId="0" applyNumberFormat="1" applyFont="1" applyFill="1" applyBorder="1" applyAlignment="1">
      <alignment horizontal="center" vertical="center" textRotation="90" wrapText="1"/>
    </xf>
    <xf numFmtId="3" fontId="2" fillId="0" borderId="9" xfId="0" applyNumberFormat="1" applyFont="1" applyBorder="1"/>
    <xf numFmtId="3" fontId="2" fillId="0" borderId="2" xfId="0" applyNumberFormat="1" applyFont="1" applyBorder="1"/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61" xfId="0" applyFont="1" applyFill="1" applyBorder="1" applyAlignment="1">
      <alignment horizontal="center" vertical="center" wrapText="1"/>
    </xf>
    <xf numFmtId="3" fontId="2" fillId="0" borderId="9" xfId="0" applyNumberFormat="1" applyFont="1" applyFill="1" applyBorder="1"/>
    <xf numFmtId="3" fontId="2" fillId="0" borderId="2" xfId="0" applyNumberFormat="1" applyFont="1" applyFill="1" applyBorder="1"/>
    <xf numFmtId="3" fontId="2" fillId="0" borderId="13" xfId="0" applyNumberFormat="1" applyFont="1" applyFill="1" applyBorder="1"/>
    <xf numFmtId="3" fontId="2" fillId="0" borderId="30" xfId="0" applyNumberFormat="1" applyFont="1" applyFill="1" applyBorder="1"/>
    <xf numFmtId="0" fontId="3" fillId="0" borderId="16" xfId="0" applyFont="1" applyFill="1" applyBorder="1" applyAlignment="1">
      <alignment horizontal="center" vertical="center" textRotation="90" wrapText="1"/>
    </xf>
    <xf numFmtId="0" fontId="3" fillId="0" borderId="37" xfId="0" applyFont="1" applyFill="1" applyBorder="1" applyAlignment="1">
      <alignment horizontal="center" vertical="center" textRotation="90" wrapText="1"/>
    </xf>
    <xf numFmtId="2" fontId="3" fillId="0" borderId="13" xfId="0" applyNumberFormat="1" applyFont="1" applyFill="1" applyBorder="1" applyAlignment="1">
      <alignment horizontal="center" vertical="center" textRotation="90" wrapText="1"/>
    </xf>
    <xf numFmtId="2" fontId="3" fillId="0" borderId="30" xfId="0" applyNumberFormat="1" applyFont="1" applyFill="1" applyBorder="1" applyAlignment="1">
      <alignment horizontal="center" vertical="center" textRotation="90" wrapText="1"/>
    </xf>
    <xf numFmtId="2" fontId="3" fillId="0" borderId="25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26" fillId="0" borderId="21" xfId="0" applyFont="1" applyFill="1" applyBorder="1" applyAlignment="1">
      <alignment horizontal="center" vertical="center" textRotation="90" wrapText="1"/>
    </xf>
    <xf numFmtId="0" fontId="26" fillId="0" borderId="12" xfId="0" applyFont="1" applyFill="1" applyBorder="1" applyAlignment="1">
      <alignment horizontal="center" vertical="center" textRotation="90" wrapText="1"/>
    </xf>
    <xf numFmtId="0" fontId="22" fillId="0" borderId="55" xfId="0" applyFont="1" applyFill="1" applyBorder="1" applyAlignment="1">
      <alignment horizontal="center" vertical="center" textRotation="90" wrapText="1"/>
    </xf>
    <xf numFmtId="0" fontId="22" fillId="0" borderId="59" xfId="0" applyFont="1" applyFill="1" applyBorder="1" applyAlignment="1">
      <alignment horizontal="center" vertical="center" textRotation="90" wrapText="1"/>
    </xf>
    <xf numFmtId="0" fontId="22" fillId="0" borderId="28" xfId="0" applyFont="1" applyFill="1" applyBorder="1" applyAlignment="1">
      <alignment horizontal="center" vertical="center" textRotation="90" wrapText="1"/>
    </xf>
    <xf numFmtId="0" fontId="2" fillId="0" borderId="9" xfId="0" applyFont="1" applyFill="1" applyBorder="1"/>
    <xf numFmtId="0" fontId="2" fillId="0" borderId="2" xfId="0" applyFont="1" applyFill="1" applyBorder="1"/>
    <xf numFmtId="0" fontId="2" fillId="0" borderId="10" xfId="0" applyFont="1" applyFill="1" applyBorder="1"/>
    <xf numFmtId="0" fontId="2" fillId="0" borderId="4" xfId="0" applyFont="1" applyFill="1" applyBorder="1"/>
    <xf numFmtId="0" fontId="9" fillId="0" borderId="2" xfId="0" applyFont="1" applyFill="1" applyBorder="1" applyAlignment="1">
      <alignment horizontal="center" vertical="center" wrapText="1"/>
    </xf>
    <xf numFmtId="3" fontId="9" fillId="0" borderId="2" xfId="0" applyNumberFormat="1" applyFont="1" applyFill="1" applyBorder="1"/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3" fontId="3" fillId="3" borderId="12" xfId="0" applyNumberFormat="1" applyFont="1" applyFill="1" applyBorder="1" applyAlignment="1">
      <alignment horizontal="center" vertical="center" wrapText="1"/>
    </xf>
    <xf numFmtId="3" fontId="3" fillId="3" borderId="39" xfId="0" applyNumberFormat="1" applyFont="1" applyFill="1" applyBorder="1" applyAlignment="1">
      <alignment horizontal="center" vertical="center" wrapText="1"/>
    </xf>
    <xf numFmtId="3" fontId="2" fillId="0" borderId="18" xfId="0" applyNumberFormat="1" applyFont="1" applyBorder="1"/>
    <xf numFmtId="3" fontId="2" fillId="0" borderId="58" xfId="0" applyNumberFormat="1" applyFont="1" applyBorder="1"/>
    <xf numFmtId="3" fontId="2" fillId="0" borderId="10" xfId="0" applyNumberFormat="1" applyFont="1" applyBorder="1"/>
    <xf numFmtId="3" fontId="2" fillId="0" borderId="4" xfId="0" applyNumberFormat="1" applyFont="1" applyBorder="1"/>
    <xf numFmtId="3" fontId="2" fillId="0" borderId="14" xfId="0" applyNumberFormat="1" applyFont="1" applyBorder="1"/>
    <xf numFmtId="3" fontId="2" fillId="0" borderId="28" xfId="0" applyNumberFormat="1" applyFont="1" applyBorder="1"/>
    <xf numFmtId="49" fontId="35" fillId="0" borderId="9" xfId="0" applyNumberFormat="1" applyFont="1" applyFill="1" applyBorder="1" applyAlignment="1">
      <alignment horizontal="center" vertical="center" wrapText="1"/>
    </xf>
    <xf numFmtId="3" fontId="35" fillId="0" borderId="10" xfId="0" applyNumberFormat="1" applyFont="1" applyFill="1" applyBorder="1"/>
    <xf numFmtId="0" fontId="20" fillId="0" borderId="6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9" fillId="3" borderId="6" xfId="0" applyNumberFormat="1" applyFont="1" applyFill="1" applyBorder="1"/>
    <xf numFmtId="3" fontId="9" fillId="3" borderId="2" xfId="0" applyNumberFormat="1" applyFont="1" applyFill="1" applyBorder="1"/>
    <xf numFmtId="3" fontId="9" fillId="0" borderId="6" xfId="0" applyNumberFormat="1" applyFont="1" applyFill="1" applyBorder="1" applyAlignment="1">
      <alignment horizontal="center"/>
    </xf>
    <xf numFmtId="3" fontId="9" fillId="0" borderId="2" xfId="0" applyNumberFormat="1" applyFont="1" applyFill="1" applyBorder="1" applyAlignment="1">
      <alignment horizontal="center"/>
    </xf>
    <xf numFmtId="49" fontId="9" fillId="0" borderId="58" xfId="0" applyNumberFormat="1" applyFont="1" applyFill="1" applyBorder="1" applyAlignment="1">
      <alignment horizontal="center" vertical="center" wrapText="1"/>
    </xf>
    <xf numFmtId="3" fontId="2" fillId="0" borderId="28" xfId="0" applyNumberFormat="1" applyFont="1" applyFill="1" applyBorder="1"/>
    <xf numFmtId="2" fontId="3" fillId="3" borderId="32" xfId="0" applyNumberFormat="1" applyFont="1" applyFill="1" applyBorder="1" applyAlignment="1">
      <alignment horizontal="center" vertical="center" wrapText="1"/>
    </xf>
    <xf numFmtId="2" fontId="3" fillId="3" borderId="41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textRotation="90"/>
    </xf>
    <xf numFmtId="3" fontId="3" fillId="0" borderId="8" xfId="0" applyNumberFormat="1" applyFont="1" applyFill="1" applyBorder="1" applyAlignment="1">
      <alignment textRotation="90"/>
    </xf>
    <xf numFmtId="3" fontId="2" fillId="3" borderId="6" xfId="0" applyNumberFormat="1" applyFont="1" applyFill="1" applyBorder="1" applyAlignment="1">
      <alignment horizontal="center" vertical="center" wrapText="1"/>
    </xf>
    <xf numFmtId="3" fontId="11" fillId="0" borderId="42" xfId="0" applyNumberFormat="1" applyFont="1" applyFill="1" applyBorder="1" applyAlignment="1">
      <alignment horizontal="center" vertical="center" textRotation="90" wrapText="1"/>
    </xf>
    <xf numFmtId="3" fontId="11" fillId="0" borderId="20" xfId="0" applyNumberFormat="1" applyFont="1" applyFill="1" applyBorder="1" applyAlignment="1">
      <alignment horizontal="center" vertical="center" textRotation="90" wrapText="1"/>
    </xf>
    <xf numFmtId="3" fontId="11" fillId="0" borderId="38" xfId="0" applyNumberFormat="1" applyFont="1" applyFill="1" applyBorder="1" applyAlignment="1">
      <alignment horizontal="center" vertical="center" textRotation="90" wrapText="1"/>
    </xf>
    <xf numFmtId="3" fontId="20" fillId="0" borderId="33" xfId="0" applyNumberFormat="1" applyFont="1" applyFill="1" applyBorder="1"/>
    <xf numFmtId="3" fontId="20" fillId="0" borderId="60" xfId="0" applyNumberFormat="1" applyFont="1" applyFill="1" applyBorder="1"/>
    <xf numFmtId="3" fontId="20" fillId="3" borderId="16" xfId="0" applyNumberFormat="1" applyFont="1" applyFill="1" applyBorder="1" applyAlignment="1">
      <alignment horizontal="center" vertical="center"/>
    </xf>
    <xf numFmtId="3" fontId="20" fillId="3" borderId="36" xfId="0" applyNumberFormat="1" applyFont="1" applyFill="1" applyBorder="1" applyAlignment="1">
      <alignment horizontal="center" vertical="center"/>
    </xf>
    <xf numFmtId="3" fontId="9" fillId="0" borderId="10" xfId="0" applyNumberFormat="1" applyFont="1" applyFill="1" applyBorder="1" applyAlignment="1">
      <alignment horizontal="center" vertical="center" wrapText="1"/>
    </xf>
    <xf numFmtId="3" fontId="9" fillId="3" borderId="66" xfId="0" applyNumberFormat="1" applyFont="1" applyFill="1" applyBorder="1" applyAlignment="1">
      <alignment horizontal="center" vertical="center"/>
    </xf>
    <xf numFmtId="3" fontId="20" fillId="0" borderId="6" xfId="0" applyNumberFormat="1" applyFont="1" applyFill="1" applyBorder="1"/>
    <xf numFmtId="3" fontId="20" fillId="0" borderId="59" xfId="0" applyNumberFormat="1" applyFont="1" applyFill="1" applyBorder="1"/>
    <xf numFmtId="3" fontId="20" fillId="0" borderId="2" xfId="0" applyNumberFormat="1" applyFont="1" applyFill="1" applyBorder="1"/>
    <xf numFmtId="3" fontId="20" fillId="3" borderId="6" xfId="0" applyNumberFormat="1" applyFont="1" applyFill="1" applyBorder="1" applyAlignment="1">
      <alignment horizontal="center"/>
    </xf>
    <xf numFmtId="49" fontId="20" fillId="0" borderId="6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/>
    <xf numFmtId="3" fontId="2" fillId="0" borderId="27" xfId="0" applyNumberFormat="1" applyFont="1" applyFill="1" applyBorder="1"/>
    <xf numFmtId="3" fontId="2" fillId="3" borderId="1" xfId="0" applyNumberFormat="1" applyFont="1" applyFill="1" applyBorder="1" applyAlignment="1">
      <alignment horizontal="center"/>
    </xf>
    <xf numFmtId="3" fontId="2" fillId="3" borderId="27" xfId="0" applyNumberFormat="1" applyFont="1" applyFill="1" applyBorder="1" applyAlignment="1">
      <alignment horizontal="center"/>
    </xf>
    <xf numFmtId="0" fontId="29" fillId="0" borderId="51" xfId="0" applyFont="1" applyFill="1" applyBorder="1" applyAlignment="1">
      <alignment horizontal="center" vertical="center" textRotation="90" wrapText="1"/>
    </xf>
    <xf numFmtId="0" fontId="29" fillId="0" borderId="11" xfId="0" applyFont="1" applyFill="1" applyBorder="1" applyAlignment="1">
      <alignment horizontal="center" vertical="center" textRotation="90" wrapText="1"/>
    </xf>
    <xf numFmtId="0" fontId="29" fillId="0" borderId="5" xfId="0" applyFont="1" applyFill="1" applyBorder="1" applyAlignment="1">
      <alignment horizontal="center" vertical="center" textRotation="90" wrapText="1"/>
    </xf>
    <xf numFmtId="0" fontId="29" fillId="0" borderId="31" xfId="0" applyFont="1" applyFill="1" applyBorder="1" applyAlignment="1">
      <alignment horizontal="center" vertical="center" textRotation="90" wrapText="1"/>
    </xf>
    <xf numFmtId="3" fontId="24" fillId="4" borderId="59" xfId="0" applyNumberFormat="1" applyFont="1" applyFill="1" applyBorder="1"/>
    <xf numFmtId="3" fontId="24" fillId="4" borderId="28" xfId="0" applyNumberFormat="1" applyFont="1" applyFill="1" applyBorder="1"/>
    <xf numFmtId="3" fontId="8" fillId="0" borderId="59" xfId="0" applyNumberFormat="1" applyFont="1" applyFill="1" applyBorder="1"/>
    <xf numFmtId="3" fontId="24" fillId="0" borderId="60" xfId="0" applyNumberFormat="1" applyFont="1" applyFill="1" applyBorder="1" applyAlignment="1">
      <alignment horizontal="center"/>
    </xf>
    <xf numFmtId="3" fontId="20" fillId="0" borderId="25" xfId="0" applyNumberFormat="1" applyFont="1" applyFill="1" applyBorder="1"/>
    <xf numFmtId="3" fontId="20" fillId="3" borderId="25" xfId="0" applyNumberFormat="1" applyFont="1" applyFill="1" applyBorder="1" applyAlignment="1">
      <alignment horizontal="center"/>
    </xf>
    <xf numFmtId="49" fontId="20" fillId="0" borderId="57" xfId="0" applyNumberFormat="1" applyFont="1" applyFill="1" applyBorder="1" applyAlignment="1">
      <alignment horizontal="center" vertical="center" wrapText="1"/>
    </xf>
    <xf numFmtId="49" fontId="20" fillId="0" borderId="24" xfId="0" applyNumberFormat="1" applyFont="1" applyFill="1" applyBorder="1" applyAlignment="1">
      <alignment horizontal="center" vertical="center" wrapText="1"/>
    </xf>
    <xf numFmtId="3" fontId="24" fillId="0" borderId="33" xfId="0" applyNumberFormat="1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7" xfId="0" applyNumberFormat="1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3" fontId="20" fillId="3" borderId="2" xfId="0" applyNumberFormat="1" applyFont="1" applyFill="1" applyBorder="1" applyAlignment="1">
      <alignment horizontal="center"/>
    </xf>
    <xf numFmtId="49" fontId="20" fillId="0" borderId="58" xfId="0" applyNumberFormat="1" applyFont="1" applyFill="1" applyBorder="1" applyAlignment="1">
      <alignment horizontal="center" vertical="center" wrapText="1"/>
    </xf>
    <xf numFmtId="3" fontId="20" fillId="0" borderId="28" xfId="0" applyNumberFormat="1" applyFont="1" applyFill="1" applyBorder="1"/>
    <xf numFmtId="49" fontId="20" fillId="0" borderId="2" xfId="0" applyNumberFormat="1" applyFont="1" applyFill="1" applyBorder="1" applyAlignment="1">
      <alignment horizontal="center" vertical="center" wrapText="1"/>
    </xf>
    <xf numFmtId="3" fontId="9" fillId="3" borderId="16" xfId="0" applyNumberFormat="1" applyFont="1" applyFill="1" applyBorder="1" applyAlignment="1">
      <alignment horizontal="center" vertical="center" wrapText="1"/>
    </xf>
    <xf numFmtId="3" fontId="9" fillId="3" borderId="36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28" xfId="0" applyNumberFormat="1" applyFont="1" applyFill="1" applyBorder="1" applyAlignment="1">
      <alignment horizontal="center" vertical="center" wrapText="1"/>
    </xf>
    <xf numFmtId="3" fontId="9" fillId="3" borderId="2" xfId="0" applyNumberFormat="1" applyFont="1" applyFill="1" applyBorder="1" applyAlignment="1">
      <alignment horizontal="center" vertical="center" wrapText="1"/>
    </xf>
    <xf numFmtId="3" fontId="9" fillId="0" borderId="25" xfId="0" applyNumberFormat="1" applyFont="1" applyFill="1" applyBorder="1" applyAlignment="1">
      <alignment horizontal="center" vertical="center" wrapText="1"/>
    </xf>
    <xf numFmtId="3" fontId="9" fillId="0" borderId="55" xfId="0" applyNumberFormat="1" applyFont="1" applyFill="1" applyBorder="1" applyAlignment="1">
      <alignment horizontal="center" vertical="center" wrapText="1"/>
    </xf>
    <xf numFmtId="0" fontId="14" fillId="10" borderId="32" xfId="0" applyFont="1" applyFill="1" applyBorder="1" applyAlignment="1">
      <alignment horizontal="center" vertical="center" textRotation="90" wrapText="1"/>
    </xf>
    <xf numFmtId="0" fontId="14" fillId="10" borderId="46" xfId="0" applyFont="1" applyFill="1" applyBorder="1" applyAlignment="1">
      <alignment horizontal="center" vertical="center" textRotation="90" wrapText="1"/>
    </xf>
    <xf numFmtId="0" fontId="14" fillId="10" borderId="41" xfId="0" applyFont="1" applyFill="1" applyBorder="1" applyAlignment="1">
      <alignment horizontal="center" vertical="center" textRotation="90" wrapText="1"/>
    </xf>
    <xf numFmtId="2" fontId="14" fillId="6" borderId="32" xfId="0" applyNumberFormat="1" applyFont="1" applyFill="1" applyBorder="1" applyAlignment="1">
      <alignment horizontal="center" vertical="center" textRotation="90" wrapText="1"/>
    </xf>
    <xf numFmtId="2" fontId="14" fillId="6" borderId="46" xfId="0" applyNumberFormat="1" applyFont="1" applyFill="1" applyBorder="1" applyAlignment="1">
      <alignment horizontal="center" vertical="center" textRotation="90" wrapText="1"/>
    </xf>
    <xf numFmtId="0" fontId="2" fillId="0" borderId="0" xfId="0" applyFont="1" applyFill="1" applyBorder="1"/>
    <xf numFmtId="0" fontId="2" fillId="0" borderId="25" xfId="0" applyFont="1" applyFill="1" applyBorder="1" applyAlignment="1">
      <alignment horizontal="center" vertical="center" wrapText="1"/>
    </xf>
    <xf numFmtId="3" fontId="24" fillId="3" borderId="6" xfId="0" applyNumberFormat="1" applyFont="1" applyFill="1" applyBorder="1" applyAlignment="1">
      <alignment horizontal="center" vertical="center" wrapText="1"/>
    </xf>
    <xf numFmtId="3" fontId="24" fillId="3" borderId="2" xfId="0" applyNumberFormat="1" applyFont="1" applyFill="1" applyBorder="1" applyAlignment="1">
      <alignment horizontal="center" vertical="center" wrapText="1"/>
    </xf>
    <xf numFmtId="3" fontId="20" fillId="0" borderId="4" xfId="0" applyNumberFormat="1" applyFont="1" applyFill="1" applyBorder="1"/>
    <xf numFmtId="0" fontId="20" fillId="0" borderId="24" xfId="0" applyFont="1" applyFill="1" applyBorder="1" applyAlignment="1">
      <alignment horizontal="center" vertical="center" wrapText="1"/>
    </xf>
    <xf numFmtId="0" fontId="20" fillId="0" borderId="58" xfId="0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 vertical="center" wrapText="1"/>
    </xf>
    <xf numFmtId="0" fontId="24" fillId="0" borderId="58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vertical="center" wrapText="1"/>
    </xf>
    <xf numFmtId="3" fontId="8" fillId="0" borderId="59" xfId="0" applyNumberFormat="1" applyFont="1" applyFill="1" applyBorder="1" applyAlignment="1">
      <alignment horizontal="center" vertical="center" wrapText="1"/>
    </xf>
    <xf numFmtId="3" fontId="8" fillId="0" borderId="59" xfId="0" applyNumberFormat="1" applyFont="1" applyFill="1" applyBorder="1" applyAlignment="1">
      <alignment vertical="center" wrapText="1"/>
    </xf>
    <xf numFmtId="3" fontId="8" fillId="0" borderId="55" xfId="0" applyNumberFormat="1" applyFont="1" applyFill="1" applyBorder="1"/>
    <xf numFmtId="0" fontId="2" fillId="0" borderId="60" xfId="0" applyFont="1" applyFill="1" applyBorder="1" applyAlignment="1">
      <alignment horizontal="center" vertical="center" wrapText="1"/>
    </xf>
    <xf numFmtId="0" fontId="8" fillId="0" borderId="59" xfId="0" applyFont="1" applyFill="1" applyBorder="1" applyAlignment="1">
      <alignment horizontal="center" vertical="center" wrapText="1"/>
    </xf>
    <xf numFmtId="49" fontId="2" fillId="0" borderId="57" xfId="0" applyNumberFormat="1" applyFont="1" applyFill="1" applyBorder="1" applyAlignment="1">
      <alignment horizontal="center" vertical="center" wrapText="1"/>
    </xf>
    <xf numFmtId="3" fontId="2" fillId="0" borderId="29" xfId="0" applyNumberFormat="1" applyFont="1" applyFill="1" applyBorder="1"/>
    <xf numFmtId="3" fontId="2" fillId="0" borderId="39" xfId="0" applyNumberFormat="1" applyFont="1" applyFill="1" applyBorder="1"/>
    <xf numFmtId="3" fontId="2" fillId="3" borderId="9" xfId="0" applyNumberFormat="1" applyFont="1" applyFill="1" applyBorder="1" applyAlignment="1">
      <alignment horizontal="center"/>
    </xf>
    <xf numFmtId="49" fontId="9" fillId="0" borderId="9" xfId="0" applyNumberFormat="1" applyFont="1" applyFill="1" applyBorder="1" applyAlignment="1">
      <alignment horizontal="center" vertical="center" wrapText="1"/>
    </xf>
    <xf numFmtId="3" fontId="2" fillId="0" borderId="44" xfId="0" applyNumberFormat="1" applyFont="1" applyFill="1" applyBorder="1"/>
    <xf numFmtId="3" fontId="2" fillId="0" borderId="10" xfId="0" applyNumberFormat="1" applyFont="1" applyFill="1" applyBorder="1"/>
    <xf numFmtId="3" fontId="2" fillId="0" borderId="14" xfId="0" applyNumberFormat="1" applyFont="1" applyFill="1" applyBorder="1"/>
    <xf numFmtId="3" fontId="2" fillId="0" borderId="22" xfId="0" applyNumberFormat="1" applyFont="1" applyFill="1" applyBorder="1"/>
    <xf numFmtId="0" fontId="0" fillId="0" borderId="9" xfId="0" applyBorder="1"/>
    <xf numFmtId="3" fontId="2" fillId="3" borderId="22" xfId="0" applyNumberFormat="1" applyFont="1" applyFill="1" applyBorder="1" applyAlignment="1">
      <alignment horizontal="center"/>
    </xf>
    <xf numFmtId="3" fontId="8" fillId="0" borderId="1" xfId="0" applyNumberFormat="1" applyFont="1" applyFill="1" applyBorder="1"/>
    <xf numFmtId="3" fontId="8" fillId="0" borderId="9" xfId="0" applyNumberFormat="1" applyFont="1" applyFill="1" applyBorder="1"/>
    <xf numFmtId="3" fontId="9" fillId="3" borderId="2" xfId="0" applyNumberFormat="1" applyFont="1" applyFill="1" applyBorder="1" applyAlignment="1">
      <alignment horizontal="center"/>
    </xf>
    <xf numFmtId="3" fontId="8" fillId="3" borderId="25" xfId="0" applyNumberFormat="1" applyFont="1" applyFill="1" applyBorder="1" applyAlignment="1">
      <alignment horizontal="center"/>
    </xf>
    <xf numFmtId="3" fontId="8" fillId="3" borderId="6" xfId="0" applyNumberFormat="1" applyFont="1" applyFill="1" applyBorder="1" applyAlignment="1">
      <alignment horizontal="center"/>
    </xf>
    <xf numFmtId="3" fontId="8" fillId="0" borderId="25" xfId="0" applyNumberFormat="1" applyFont="1" applyFill="1" applyBorder="1"/>
    <xf numFmtId="3" fontId="8" fillId="0" borderId="6" xfId="0" applyNumberFormat="1" applyFont="1" applyFill="1" applyBorder="1"/>
    <xf numFmtId="0" fontId="9" fillId="0" borderId="58" xfId="0" applyFont="1" applyFill="1" applyBorder="1" applyAlignment="1">
      <alignment horizontal="center" vertical="center" wrapText="1"/>
    </xf>
    <xf numFmtId="3" fontId="9" fillId="0" borderId="28" xfId="0" applyNumberFormat="1" applyFont="1" applyFill="1" applyBorder="1"/>
    <xf numFmtId="0" fontId="8" fillId="0" borderId="57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49" fontId="20" fillId="0" borderId="25" xfId="0" applyNumberFormat="1" applyFont="1" applyFill="1" applyBorder="1" applyAlignment="1">
      <alignment horizontal="center" vertical="center"/>
    </xf>
    <xf numFmtId="49" fontId="20" fillId="0" borderId="6" xfId="0" applyNumberFormat="1" applyFont="1" applyFill="1" applyBorder="1" applyAlignment="1">
      <alignment horizontal="center" vertical="center"/>
    </xf>
    <xf numFmtId="3" fontId="20" fillId="0" borderId="55" xfId="0" applyNumberFormat="1" applyFont="1" applyFill="1" applyBorder="1"/>
    <xf numFmtId="49" fontId="20" fillId="0" borderId="25" xfId="0" applyNumberFormat="1" applyFont="1" applyFill="1" applyBorder="1" applyAlignment="1">
      <alignment horizontal="center" vertical="center" wrapText="1"/>
    </xf>
    <xf numFmtId="3" fontId="9" fillId="0" borderId="60" xfId="0" applyNumberFormat="1" applyFont="1" applyFill="1" applyBorder="1" applyAlignment="1">
      <alignment horizontal="center"/>
    </xf>
    <xf numFmtId="3" fontId="9" fillId="0" borderId="4" xfId="0" applyNumberFormat="1" applyFont="1" applyFill="1" applyBorder="1" applyAlignment="1">
      <alignment horizontal="center"/>
    </xf>
    <xf numFmtId="3" fontId="9" fillId="3" borderId="67" xfId="0" applyNumberFormat="1" applyFont="1" applyFill="1" applyBorder="1" applyAlignment="1">
      <alignment horizontal="center" vertical="center"/>
    </xf>
    <xf numFmtId="3" fontId="20" fillId="3" borderId="37" xfId="0" applyNumberFormat="1" applyFont="1" applyFill="1" applyBorder="1" applyAlignment="1">
      <alignment horizontal="center" vertical="center"/>
    </xf>
    <xf numFmtId="3" fontId="24" fillId="3" borderId="25" xfId="0" applyNumberFormat="1" applyFont="1" applyFill="1" applyBorder="1" applyAlignment="1">
      <alignment horizontal="center" vertical="center" wrapText="1"/>
    </xf>
    <xf numFmtId="3" fontId="9" fillId="0" borderId="4" xfId="0" applyNumberFormat="1" applyFont="1" applyFill="1" applyBorder="1"/>
    <xf numFmtId="0" fontId="3" fillId="3" borderId="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55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 wrapText="1"/>
    </xf>
    <xf numFmtId="0" fontId="3" fillId="0" borderId="5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0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18" fillId="0" borderId="55" xfId="0" applyFont="1" applyFill="1" applyBorder="1" applyAlignment="1">
      <alignment horizontal="center" vertical="center" textRotation="90" wrapText="1"/>
    </xf>
    <xf numFmtId="0" fontId="18" fillId="0" borderId="59" xfId="0" applyFont="1" applyFill="1" applyBorder="1" applyAlignment="1">
      <alignment horizontal="center" vertical="center" textRotation="90" wrapText="1"/>
    </xf>
    <xf numFmtId="0" fontId="18" fillId="0" borderId="28" xfId="0" applyFont="1" applyFill="1" applyBorder="1" applyAlignment="1">
      <alignment horizontal="center" vertical="center" textRotation="90" wrapText="1"/>
    </xf>
    <xf numFmtId="0" fontId="17" fillId="0" borderId="55" xfId="0" applyFont="1" applyFill="1" applyBorder="1" applyAlignment="1">
      <alignment horizontal="center" vertical="center" textRotation="90" wrapText="1"/>
    </xf>
    <xf numFmtId="0" fontId="17" fillId="0" borderId="59" xfId="0" applyFont="1" applyFill="1" applyBorder="1" applyAlignment="1">
      <alignment horizontal="center" vertical="center" textRotation="90" wrapText="1"/>
    </xf>
    <xf numFmtId="0" fontId="17" fillId="0" borderId="28" xfId="0" applyFont="1" applyFill="1" applyBorder="1" applyAlignment="1">
      <alignment horizontal="center" vertical="center" textRotation="90" wrapText="1"/>
    </xf>
    <xf numFmtId="0" fontId="22" fillId="0" borderId="16" xfId="0" applyFont="1" applyFill="1" applyBorder="1" applyAlignment="1">
      <alignment horizontal="center" vertical="center" textRotation="90" wrapText="1"/>
    </xf>
    <xf numFmtId="0" fontId="22" fillId="0" borderId="36" xfId="0" applyFont="1" applyFill="1" applyBorder="1" applyAlignment="1">
      <alignment horizontal="center" vertical="center" textRotation="90" wrapText="1"/>
    </xf>
    <xf numFmtId="0" fontId="22" fillId="0" borderId="37" xfId="0" applyFont="1" applyFill="1" applyBorder="1" applyAlignment="1">
      <alignment horizontal="center" vertical="center" textRotation="90" wrapText="1"/>
    </xf>
    <xf numFmtId="0" fontId="20" fillId="0" borderId="57" xfId="0" applyFont="1" applyFill="1" applyBorder="1" applyAlignment="1">
      <alignment horizontal="center" vertical="center" wrapText="1"/>
    </xf>
    <xf numFmtId="0" fontId="24" fillId="0" borderId="57" xfId="0" applyFont="1" applyFill="1" applyBorder="1" applyAlignment="1">
      <alignment horizontal="justify" vertical="center" wrapText="1"/>
    </xf>
    <xf numFmtId="0" fontId="24" fillId="0" borderId="24" xfId="0" applyFont="1" applyFill="1" applyBorder="1" applyAlignment="1">
      <alignment horizontal="justify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3" fontId="35" fillId="0" borderId="9" xfId="0" applyNumberFormat="1" applyFont="1" applyFill="1" applyBorder="1"/>
    <xf numFmtId="3" fontId="35" fillId="3" borderId="9" xfId="0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49" fontId="35" fillId="0" borderId="18" xfId="0" applyNumberFormat="1" applyFont="1" applyFill="1" applyBorder="1" applyAlignment="1">
      <alignment horizontal="center" vertical="center" wrapText="1"/>
    </xf>
    <xf numFmtId="3" fontId="35" fillId="0" borderId="14" xfId="0" applyNumberFormat="1" applyFont="1" applyFill="1" applyBorder="1"/>
    <xf numFmtId="3" fontId="35" fillId="0" borderId="10" xfId="0" applyNumberFormat="1" applyFont="1" applyFill="1" applyBorder="1" applyAlignment="1">
      <alignment horizontal="center" vertical="center" wrapText="1"/>
    </xf>
    <xf numFmtId="3" fontId="35" fillId="3" borderId="66" xfId="0" applyNumberFormat="1" applyFont="1" applyFill="1" applyBorder="1" applyAlignment="1">
      <alignment horizontal="center" vertical="center"/>
    </xf>
    <xf numFmtId="0" fontId="24" fillId="0" borderId="25" xfId="0" applyFont="1" applyFill="1" applyBorder="1" applyAlignment="1">
      <alignment horizontal="justify" vertical="center" wrapText="1"/>
    </xf>
    <xf numFmtId="0" fontId="24" fillId="0" borderId="6" xfId="0" applyFont="1" applyFill="1" applyBorder="1" applyAlignment="1">
      <alignment horizontal="justify" vertical="center" wrapText="1"/>
    </xf>
    <xf numFmtId="2" fontId="11" fillId="0" borderId="25" xfId="0" applyNumberFormat="1" applyFont="1" applyFill="1" applyBorder="1" applyAlignment="1">
      <alignment horizontal="center" vertical="center" textRotation="90" wrapText="1"/>
    </xf>
    <xf numFmtId="2" fontId="11" fillId="0" borderId="6" xfId="0" applyNumberFormat="1" applyFont="1" applyFill="1" applyBorder="1" applyAlignment="1">
      <alignment horizontal="center" vertical="center" textRotation="90" wrapText="1"/>
    </xf>
    <xf numFmtId="2" fontId="11" fillId="0" borderId="2" xfId="0" applyNumberFormat="1" applyFont="1" applyFill="1" applyBorder="1" applyAlignment="1">
      <alignment horizontal="center" vertical="center" textRotation="90" wrapText="1"/>
    </xf>
    <xf numFmtId="49" fontId="9" fillId="0" borderId="60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2" fontId="19" fillId="0" borderId="25" xfId="0" applyNumberFormat="1" applyFont="1" applyFill="1" applyBorder="1" applyAlignment="1">
      <alignment horizontal="center" vertical="center" textRotation="90" wrapText="1"/>
    </xf>
    <xf numFmtId="2" fontId="19" fillId="0" borderId="6" xfId="0" applyNumberFormat="1" applyFont="1" applyFill="1" applyBorder="1" applyAlignment="1">
      <alignment horizontal="center" vertical="center" textRotation="90" wrapText="1"/>
    </xf>
    <xf numFmtId="2" fontId="19" fillId="0" borderId="2" xfId="0" applyNumberFormat="1" applyFont="1" applyFill="1" applyBorder="1" applyAlignment="1">
      <alignment horizontal="center" vertical="center" textRotation="90" wrapText="1"/>
    </xf>
    <xf numFmtId="3" fontId="9" fillId="3" borderId="3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3" fontId="2" fillId="0" borderId="40" xfId="0" applyNumberFormat="1" applyFont="1" applyFill="1" applyBorder="1"/>
    <xf numFmtId="3" fontId="9" fillId="3" borderId="22" xfId="0" applyNumberFormat="1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3" fontId="9" fillId="3" borderId="9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3" fontId="8" fillId="0" borderId="22" xfId="0" applyNumberFormat="1" applyFont="1" applyFill="1" applyBorder="1"/>
    <xf numFmtId="0" fontId="2" fillId="0" borderId="6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8" xfId="0" applyFont="1" applyFill="1" applyBorder="1" applyAlignment="1">
      <alignment horizontal="center" vertical="center" wrapText="1"/>
    </xf>
    <xf numFmtId="3" fontId="8" fillId="0" borderId="28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166" fontId="4" fillId="0" borderId="6" xfId="0" applyNumberFormat="1" applyFont="1" applyFill="1" applyBorder="1" applyAlignment="1">
      <alignment horizontal="center" vertical="center" wrapText="1"/>
    </xf>
    <xf numFmtId="166" fontId="4" fillId="0" borderId="2" xfId="0" applyNumberFormat="1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49" fontId="2" fillId="0" borderId="62" xfId="0" applyNumberFormat="1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0" fontId="2" fillId="0" borderId="59" xfId="0" applyFont="1" applyFill="1" applyBorder="1" applyAlignment="1">
      <alignment horizontal="center" vertical="center" wrapText="1"/>
    </xf>
    <xf numFmtId="49" fontId="24" fillId="0" borderId="59" xfId="0" applyNumberFormat="1" applyFont="1" applyFill="1" applyBorder="1" applyAlignment="1">
      <alignment horizontal="center" vertical="center" wrapText="1"/>
    </xf>
    <xf numFmtId="49" fontId="24" fillId="0" borderId="28" xfId="0" applyNumberFormat="1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49" fontId="17" fillId="0" borderId="55" xfId="0" applyNumberFormat="1" applyFont="1" applyFill="1" applyBorder="1" applyAlignment="1">
      <alignment horizontal="center" vertical="center" textRotation="90" wrapText="1"/>
    </xf>
    <xf numFmtId="49" fontId="17" fillId="0" borderId="59" xfId="0" applyNumberFormat="1" applyFont="1" applyFill="1" applyBorder="1" applyAlignment="1">
      <alignment horizontal="center" vertical="center" textRotation="90" wrapText="1"/>
    </xf>
    <xf numFmtId="49" fontId="17" fillId="0" borderId="28" xfId="0" applyNumberFormat="1" applyFont="1" applyFill="1" applyBorder="1" applyAlignment="1">
      <alignment horizontal="center" vertical="center" textRotation="90" wrapText="1"/>
    </xf>
    <xf numFmtId="3" fontId="3" fillId="3" borderId="3" xfId="0" applyNumberFormat="1" applyFont="1" applyFill="1" applyBorder="1" applyAlignment="1">
      <alignment horizontal="center" vertical="center" wrapText="1"/>
    </xf>
    <xf numFmtId="3" fontId="3" fillId="3" borderId="27" xfId="0" applyNumberFormat="1" applyFont="1" applyFill="1" applyBorder="1" applyAlignment="1">
      <alignment horizontal="center" vertical="center" wrapText="1"/>
    </xf>
    <xf numFmtId="49" fontId="9" fillId="0" borderId="17" xfId="0" applyNumberFormat="1" applyFont="1" applyFill="1" applyBorder="1" applyAlignment="1">
      <alignment horizontal="center" vertical="center" wrapText="1"/>
    </xf>
    <xf numFmtId="49" fontId="9" fillId="0" borderId="18" xfId="0" applyNumberFormat="1" applyFont="1" applyFill="1" applyBorder="1" applyAlignment="1">
      <alignment horizontal="center" vertical="center" wrapText="1"/>
    </xf>
    <xf numFmtId="3" fontId="20" fillId="3" borderId="6" xfId="0" applyNumberFormat="1" applyFont="1" applyFill="1" applyBorder="1" applyAlignment="1">
      <alignment horizontal="center" vertical="center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17" xfId="0" applyNumberFormat="1" applyFont="1" applyFill="1" applyBorder="1" applyAlignment="1">
      <alignment horizontal="center" vertical="center" wrapText="1"/>
    </xf>
    <xf numFmtId="49" fontId="10" fillId="0" borderId="59" xfId="0" applyNumberFormat="1" applyFont="1" applyFill="1" applyBorder="1" applyAlignment="1">
      <alignment horizontal="center" vertical="center" wrapText="1"/>
    </xf>
    <xf numFmtId="49" fontId="10" fillId="0" borderId="29" xfId="0" applyNumberFormat="1" applyFont="1" applyFill="1" applyBorder="1" applyAlignment="1">
      <alignment horizontal="center" vertical="center" wrapText="1"/>
    </xf>
    <xf numFmtId="3" fontId="2" fillId="0" borderId="44" xfId="0" applyNumberFormat="1" applyFont="1" applyFill="1" applyBorder="1" applyAlignment="1">
      <alignment horizontal="center" vertical="center" wrapText="1"/>
    </xf>
    <xf numFmtId="3" fontId="9" fillId="0" borderId="29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3" fontId="10" fillId="0" borderId="29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9" fillId="3" borderId="61" xfId="0" applyNumberFormat="1" applyFont="1" applyFill="1" applyBorder="1" applyAlignment="1">
      <alignment horizontal="center" vertical="center" wrapText="1"/>
    </xf>
    <xf numFmtId="2" fontId="11" fillId="0" borderId="32" xfId="0" applyNumberFormat="1" applyFont="1" applyFill="1" applyBorder="1" applyAlignment="1">
      <alignment horizontal="center" vertical="center" textRotation="90" wrapText="1"/>
    </xf>
    <xf numFmtId="2" fontId="11" fillId="0" borderId="46" xfId="0" applyNumberFormat="1" applyFont="1" applyFill="1" applyBorder="1" applyAlignment="1">
      <alignment horizontal="center" vertical="center" textRotation="90" wrapText="1"/>
    </xf>
    <xf numFmtId="2" fontId="11" fillId="0" borderId="41" xfId="0" applyNumberFormat="1" applyFont="1" applyFill="1" applyBorder="1" applyAlignment="1">
      <alignment horizontal="center" vertical="center" textRotation="90" wrapText="1"/>
    </xf>
    <xf numFmtId="49" fontId="16" fillId="0" borderId="16" xfId="0" applyNumberFormat="1" applyFont="1" applyFill="1" applyBorder="1" applyAlignment="1">
      <alignment horizontal="center" vertical="center" textRotation="90" wrapText="1"/>
    </xf>
    <xf numFmtId="49" fontId="16" fillId="0" borderId="36" xfId="0" applyNumberFormat="1" applyFont="1" applyFill="1" applyBorder="1" applyAlignment="1">
      <alignment horizontal="center" vertical="center" textRotation="90" wrapText="1"/>
    </xf>
    <xf numFmtId="49" fontId="16" fillId="0" borderId="61" xfId="0" applyNumberFormat="1" applyFont="1" applyFill="1" applyBorder="1" applyAlignment="1">
      <alignment horizontal="center" vertical="center" textRotation="90" wrapText="1"/>
    </xf>
    <xf numFmtId="3" fontId="2" fillId="0" borderId="33" xfId="0" applyNumberFormat="1" applyFont="1" applyFill="1" applyBorder="1" applyAlignment="1">
      <alignment horizontal="center" vertical="center" wrapText="1"/>
    </xf>
    <xf numFmtId="3" fontId="2" fillId="0" borderId="25" xfId="0" applyNumberFormat="1" applyFont="1" applyFill="1" applyBorder="1" applyAlignment="1">
      <alignment horizontal="center" vertical="center" wrapText="1"/>
    </xf>
    <xf numFmtId="2" fontId="44" fillId="0" borderId="25" xfId="0" applyNumberFormat="1" applyFont="1" applyFill="1" applyBorder="1" applyAlignment="1">
      <alignment horizontal="center" vertical="center" textRotation="90" wrapText="1"/>
    </xf>
    <xf numFmtId="2" fontId="44" fillId="0" borderId="6" xfId="0" applyNumberFormat="1" applyFont="1" applyFill="1" applyBorder="1" applyAlignment="1">
      <alignment horizontal="center" vertical="center" textRotation="90" wrapText="1"/>
    </xf>
    <xf numFmtId="2" fontId="44" fillId="0" borderId="2" xfId="0" applyNumberFormat="1" applyFont="1" applyFill="1" applyBorder="1" applyAlignment="1">
      <alignment horizontal="center" vertical="center" textRotation="90" wrapText="1"/>
    </xf>
    <xf numFmtId="2" fontId="15" fillId="0" borderId="34" xfId="0" applyNumberFormat="1" applyFont="1" applyFill="1" applyBorder="1" applyAlignment="1">
      <alignment horizontal="center" vertical="center" textRotation="90" wrapText="1"/>
    </xf>
    <xf numFmtId="2" fontId="15" fillId="0" borderId="35" xfId="0" applyNumberFormat="1" applyFont="1" applyFill="1" applyBorder="1" applyAlignment="1">
      <alignment horizontal="center" vertical="center" textRotation="90" wrapText="1"/>
    </xf>
    <xf numFmtId="2" fontId="15" fillId="0" borderId="19" xfId="0" applyNumberFormat="1" applyFont="1" applyFill="1" applyBorder="1" applyAlignment="1">
      <alignment horizontal="center" vertical="center" textRotation="90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7" xfId="0" applyNumberFormat="1" applyFont="1" applyFill="1" applyBorder="1" applyAlignment="1">
      <alignment horizontal="center" vertical="center" wrapText="1"/>
    </xf>
    <xf numFmtId="49" fontId="9" fillId="0" borderId="22" xfId="0" applyNumberFormat="1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center" vertical="center" wrapText="1"/>
    </xf>
    <xf numFmtId="0" fontId="0" fillId="0" borderId="18" xfId="0" applyBorder="1"/>
    <xf numFmtId="0" fontId="8" fillId="0" borderId="1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3" fontId="8" fillId="0" borderId="21" xfId="0" applyNumberFormat="1" applyFont="1" applyFill="1" applyBorder="1"/>
    <xf numFmtId="0" fontId="0" fillId="0" borderId="14" xfId="0" applyBorder="1"/>
    <xf numFmtId="3" fontId="9" fillId="3" borderId="22" xfId="0" applyNumberFormat="1" applyFont="1" applyFill="1" applyBorder="1" applyAlignment="1">
      <alignment horizontal="center" vertical="center"/>
    </xf>
    <xf numFmtId="3" fontId="8" fillId="0" borderId="29" xfId="0" applyNumberFormat="1" applyFont="1" applyFill="1" applyBorder="1"/>
    <xf numFmtId="3" fontId="8" fillId="0" borderId="14" xfId="0" applyNumberFormat="1" applyFont="1" applyFill="1" applyBorder="1"/>
    <xf numFmtId="3" fontId="9" fillId="3" borderId="1" xfId="0" applyNumberFormat="1" applyFont="1" applyFill="1" applyBorder="1" applyAlignment="1">
      <alignment horizontal="center" vertical="center"/>
    </xf>
    <xf numFmtId="3" fontId="9" fillId="3" borderId="9" xfId="0" applyNumberFormat="1" applyFont="1" applyFill="1" applyBorder="1" applyAlignment="1">
      <alignment horizontal="center" vertical="center"/>
    </xf>
    <xf numFmtId="49" fontId="9" fillId="0" borderId="50" xfId="0" applyNumberFormat="1" applyFont="1" applyFill="1" applyBorder="1" applyAlignment="1">
      <alignment horizontal="center" vertical="center" wrapText="1"/>
    </xf>
    <xf numFmtId="3" fontId="2" fillId="0" borderId="21" xfId="0" applyNumberFormat="1" applyFont="1" applyFill="1" applyBorder="1"/>
    <xf numFmtId="3" fontId="8" fillId="4" borderId="29" xfId="0" applyNumberFormat="1" applyFont="1" applyFill="1" applyBorder="1"/>
    <xf numFmtId="3" fontId="8" fillId="4" borderId="14" xfId="0" applyNumberFormat="1" applyFont="1" applyFill="1" applyBorder="1"/>
    <xf numFmtId="3" fontId="2" fillId="0" borderId="23" xfId="0" applyNumberFormat="1" applyFont="1" applyFill="1" applyBorder="1"/>
    <xf numFmtId="0" fontId="0" fillId="0" borderId="10" xfId="0" applyBorder="1"/>
    <xf numFmtId="3" fontId="8" fillId="4" borderId="21" xfId="0" applyNumberFormat="1" applyFont="1" applyFill="1" applyBorder="1"/>
    <xf numFmtId="0" fontId="0" fillId="0" borderId="12" xfId="0" applyBorder="1"/>
    <xf numFmtId="0" fontId="0" fillId="0" borderId="39" xfId="0" applyBorder="1"/>
    <xf numFmtId="0" fontId="0" fillId="0" borderId="3" xfId="0" applyBorder="1"/>
    <xf numFmtId="0" fontId="0" fillId="0" borderId="27" xfId="0" applyBorder="1"/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27" xfId="0" applyNumberFormat="1" applyFont="1" applyFill="1" applyBorder="1" applyAlignment="1">
      <alignment horizontal="center" vertical="center" wrapText="1"/>
    </xf>
    <xf numFmtId="0" fontId="9" fillId="0" borderId="2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3" fontId="9" fillId="0" borderId="23" xfId="0" applyNumberFormat="1" applyFont="1" applyFill="1" applyBorder="1"/>
    <xf numFmtId="0" fontId="43" fillId="0" borderId="10" xfId="0" applyFont="1" applyBorder="1"/>
    <xf numFmtId="3" fontId="9" fillId="3" borderId="51" xfId="0" applyNumberFormat="1" applyFont="1" applyFill="1" applyBorder="1" applyAlignment="1">
      <alignment horizontal="center" vertical="center"/>
    </xf>
    <xf numFmtId="0" fontId="0" fillId="0" borderId="66" xfId="0" applyBorder="1"/>
    <xf numFmtId="3" fontId="2" fillId="3" borderId="2" xfId="0" applyNumberFormat="1" applyFont="1" applyFill="1" applyBorder="1" applyAlignment="1">
      <alignment horizontal="center" vertical="center" wrapText="1"/>
    </xf>
    <xf numFmtId="49" fontId="2" fillId="0" borderId="58" xfId="0" applyNumberFormat="1" applyFont="1" applyFill="1" applyBorder="1" applyAlignment="1">
      <alignment horizontal="center" vertical="center" wrapText="1"/>
    </xf>
    <xf numFmtId="3" fontId="8" fillId="0" borderId="28" xfId="0" applyNumberFormat="1" applyFont="1" applyFill="1" applyBorder="1" applyAlignment="1">
      <alignment vertical="center" wrapText="1"/>
    </xf>
    <xf numFmtId="3" fontId="2" fillId="0" borderId="2" xfId="0" applyNumberFormat="1" applyFont="1" applyFill="1" applyBorder="1" applyAlignment="1">
      <alignment vertical="center" wrapText="1"/>
    </xf>
    <xf numFmtId="3" fontId="9" fillId="0" borderId="9" xfId="0" applyNumberFormat="1" applyFont="1" applyFill="1" applyBorder="1" applyAlignment="1">
      <alignment horizontal="center"/>
    </xf>
    <xf numFmtId="3" fontId="10" fillId="0" borderId="1" xfId="0" applyNumberFormat="1" applyFont="1" applyFill="1" applyBorder="1" applyAlignment="1">
      <alignment horizontal="center"/>
    </xf>
    <xf numFmtId="3" fontId="10" fillId="0" borderId="9" xfId="0" applyNumberFormat="1" applyFont="1" applyFill="1" applyBorder="1" applyAlignment="1">
      <alignment horizontal="center"/>
    </xf>
    <xf numFmtId="3" fontId="2" fillId="0" borderId="9" xfId="0" applyNumberFormat="1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center"/>
    </xf>
    <xf numFmtId="3" fontId="2" fillId="3" borderId="9" xfId="0" applyNumberFormat="1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3" fillId="2" borderId="68" xfId="0" applyFont="1" applyFill="1" applyBorder="1" applyAlignment="1">
      <alignment horizontal="center" vertical="center" wrapText="1"/>
    </xf>
    <xf numFmtId="0" fontId="3" fillId="2" borderId="69" xfId="0" applyFont="1" applyFill="1" applyBorder="1" applyAlignment="1">
      <alignment horizontal="center" vertical="center" wrapText="1"/>
    </xf>
    <xf numFmtId="0" fontId="3" fillId="2" borderId="70" xfId="0" applyFont="1" applyFill="1" applyBorder="1" applyAlignment="1">
      <alignment horizontal="center" vertical="center" wrapText="1"/>
    </xf>
    <xf numFmtId="0" fontId="24" fillId="0" borderId="57" xfId="0" applyFont="1" applyFill="1" applyBorder="1" applyAlignment="1">
      <alignment horizontal="center" vertical="center" wrapText="1"/>
    </xf>
    <xf numFmtId="49" fontId="9" fillId="0" borderId="62" xfId="0" applyNumberFormat="1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49" fontId="25" fillId="0" borderId="18" xfId="0" applyNumberFormat="1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62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58" xfId="0" applyFont="1" applyFill="1" applyBorder="1" applyAlignment="1">
      <alignment horizontal="center" vertical="center" wrapText="1"/>
    </xf>
    <xf numFmtId="0" fontId="3" fillId="2" borderId="63" xfId="0" applyFont="1" applyFill="1" applyBorder="1" applyAlignment="1">
      <alignment horizontal="center" vertical="center" wrapText="1"/>
    </xf>
    <xf numFmtId="0" fontId="3" fillId="2" borderId="64" xfId="0" applyFont="1" applyFill="1" applyBorder="1" applyAlignment="1">
      <alignment horizontal="center" vertical="center" wrapText="1"/>
    </xf>
    <xf numFmtId="0" fontId="3" fillId="2" borderId="65" xfId="0" applyFont="1" applyFill="1" applyBorder="1" applyAlignment="1">
      <alignment horizontal="center" vertical="center" wrapText="1"/>
    </xf>
    <xf numFmtId="49" fontId="9" fillId="0" borderId="34" xfId="0" applyNumberFormat="1" applyFont="1" applyFill="1" applyBorder="1" applyAlignment="1">
      <alignment horizontal="center" vertical="center" wrapText="1"/>
    </xf>
    <xf numFmtId="49" fontId="9" fillId="0" borderId="35" xfId="0" applyNumberFormat="1" applyFont="1" applyFill="1" applyBorder="1" applyAlignment="1">
      <alignment horizontal="center" vertical="center" wrapText="1"/>
    </xf>
    <xf numFmtId="49" fontId="9" fillId="0" borderId="30" xfId="0" applyNumberFormat="1" applyFont="1" applyFill="1" applyBorder="1" applyAlignment="1">
      <alignment horizontal="center" vertical="center" wrapText="1"/>
    </xf>
    <xf numFmtId="49" fontId="10" fillId="0" borderId="34" xfId="0" applyNumberFormat="1" applyFont="1" applyFill="1" applyBorder="1" applyAlignment="1">
      <alignment horizontal="center" vertical="center" wrapText="1"/>
    </xf>
    <xf numFmtId="49" fontId="10" fillId="0" borderId="35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0" fontId="20" fillId="0" borderId="34" xfId="0" applyFont="1" applyFill="1" applyBorder="1" applyAlignment="1">
      <alignment horizontal="center" vertical="center"/>
    </xf>
    <xf numFmtId="0" fontId="20" fillId="0" borderId="35" xfId="0" applyFont="1" applyFill="1" applyBorder="1" applyAlignment="1">
      <alignment horizontal="center" vertical="center"/>
    </xf>
    <xf numFmtId="0" fontId="20" fillId="0" borderId="35" xfId="0" applyFont="1" applyFill="1" applyBorder="1" applyAlignment="1">
      <alignment horizontal="center"/>
    </xf>
    <xf numFmtId="0" fontId="20" fillId="0" borderId="35" xfId="0" applyFont="1" applyFill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24" fillId="0" borderId="34" xfId="0" applyFont="1" applyFill="1" applyBorder="1" applyAlignment="1">
      <alignment horizontal="center"/>
    </xf>
    <xf numFmtId="0" fontId="24" fillId="0" borderId="35" xfId="0" applyFont="1" applyFill="1" applyBorder="1" applyAlignment="1">
      <alignment horizontal="center"/>
    </xf>
    <xf numFmtId="0" fontId="24" fillId="0" borderId="35" xfId="0" applyFont="1" applyFill="1" applyBorder="1" applyAlignment="1">
      <alignment horizontal="center" vertical="center" wrapText="1"/>
    </xf>
    <xf numFmtId="0" fontId="24" fillId="0" borderId="30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38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/>
    </xf>
    <xf numFmtId="0" fontId="2" fillId="0" borderId="30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/>
    </xf>
    <xf numFmtId="0" fontId="2" fillId="0" borderId="30" xfId="0" applyFont="1" applyFill="1" applyBorder="1" applyAlignment="1">
      <alignment horizontal="center"/>
    </xf>
    <xf numFmtId="0" fontId="10" fillId="0" borderId="35" xfId="0" applyFont="1" applyFill="1" applyBorder="1" applyAlignment="1">
      <alignment horizontal="center"/>
    </xf>
    <xf numFmtId="0" fontId="9" fillId="0" borderId="30" xfId="0" applyFont="1" applyFill="1" applyBorder="1" applyAlignment="1">
      <alignment horizontal="center"/>
    </xf>
    <xf numFmtId="0" fontId="35" fillId="0" borderId="13" xfId="0" applyFont="1" applyFill="1" applyBorder="1" applyAlignment="1">
      <alignment horizontal="center"/>
    </xf>
    <xf numFmtId="0" fontId="35" fillId="0" borderId="35" xfId="0" applyFont="1" applyFill="1" applyBorder="1" applyAlignment="1">
      <alignment horizontal="center"/>
    </xf>
    <xf numFmtId="49" fontId="35" fillId="0" borderId="35" xfId="0" applyNumberFormat="1" applyFont="1" applyFill="1" applyBorder="1" applyAlignment="1">
      <alignment horizontal="center" vertical="center" wrapText="1"/>
    </xf>
    <xf numFmtId="49" fontId="35" fillId="0" borderId="30" xfId="0" applyNumberFormat="1" applyFont="1" applyFill="1" applyBorder="1" applyAlignment="1">
      <alignment horizontal="center" vertical="center" wrapText="1"/>
    </xf>
    <xf numFmtId="49" fontId="26" fillId="0" borderId="35" xfId="0" applyNumberFormat="1" applyFont="1" applyFill="1" applyBorder="1" applyAlignment="1">
      <alignment horizontal="center" vertical="center" wrapText="1"/>
    </xf>
    <xf numFmtId="49" fontId="26" fillId="0" borderId="19" xfId="0" applyNumberFormat="1" applyFont="1" applyFill="1" applyBorder="1" applyAlignment="1">
      <alignment horizontal="center" vertical="center" wrapText="1"/>
    </xf>
    <xf numFmtId="49" fontId="24" fillId="0" borderId="34" xfId="0" applyNumberFormat="1" applyFont="1" applyFill="1" applyBorder="1" applyAlignment="1">
      <alignment horizontal="center" vertical="center" wrapText="1"/>
    </xf>
    <xf numFmtId="49" fontId="24" fillId="0" borderId="35" xfId="0" applyNumberFormat="1" applyFont="1" applyFill="1" applyBorder="1" applyAlignment="1">
      <alignment horizontal="center" vertical="center" wrapText="1"/>
    </xf>
    <xf numFmtId="49" fontId="24" fillId="0" borderId="30" xfId="0" applyNumberFormat="1" applyFont="1" applyFill="1" applyBorder="1" applyAlignment="1">
      <alignment horizontal="center" vertical="center" wrapText="1"/>
    </xf>
    <xf numFmtId="49" fontId="32" fillId="0" borderId="34" xfId="0" applyNumberFormat="1" applyFont="1" applyFill="1" applyBorder="1" applyAlignment="1">
      <alignment horizontal="center" vertical="center" wrapText="1"/>
    </xf>
    <xf numFmtId="49" fontId="32" fillId="0" borderId="30" xfId="0" applyNumberFormat="1" applyFont="1" applyFill="1" applyBorder="1" applyAlignment="1">
      <alignment horizontal="center" vertical="center" wrapText="1"/>
    </xf>
    <xf numFmtId="49" fontId="25" fillId="0" borderId="35" xfId="0" applyNumberFormat="1" applyFont="1" applyFill="1" applyBorder="1" applyAlignment="1">
      <alignment horizontal="center" vertical="center" wrapText="1"/>
    </xf>
    <xf numFmtId="49" fontId="25" fillId="0" borderId="19" xfId="0" applyNumberFormat="1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/>
    </xf>
    <xf numFmtId="0" fontId="10" fillId="0" borderId="35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/>
    </xf>
    <xf numFmtId="0" fontId="10" fillId="0" borderId="38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2" fontId="39" fillId="5" borderId="16" xfId="0" applyNumberFormat="1" applyFont="1" applyFill="1" applyBorder="1" applyAlignment="1">
      <alignment horizontal="center" vertical="center" wrapText="1"/>
    </xf>
    <xf numFmtId="2" fontId="39" fillId="5" borderId="36" xfId="0" applyNumberFormat="1" applyFont="1" applyFill="1" applyBorder="1" applyAlignment="1">
      <alignment horizontal="center" vertical="center" wrapText="1"/>
    </xf>
    <xf numFmtId="2" fontId="39" fillId="5" borderId="37" xfId="0" applyNumberFormat="1" applyFont="1" applyFill="1" applyBorder="1" applyAlignment="1">
      <alignment horizontal="center" vertical="center" wrapText="1"/>
    </xf>
    <xf numFmtId="2" fontId="13" fillId="5" borderId="16" xfId="0" applyNumberFormat="1" applyFont="1" applyFill="1" applyBorder="1" applyAlignment="1">
      <alignment horizontal="center" vertical="center" wrapText="1"/>
    </xf>
    <xf numFmtId="2" fontId="13" fillId="5" borderId="36" xfId="0" applyNumberFormat="1" applyFont="1" applyFill="1" applyBorder="1" applyAlignment="1">
      <alignment horizontal="center" vertical="center" wrapText="1"/>
    </xf>
    <xf numFmtId="2" fontId="13" fillId="5" borderId="61" xfId="0" applyNumberFormat="1" applyFont="1" applyFill="1" applyBorder="1" applyAlignment="1">
      <alignment horizontal="center" vertical="center" wrapText="1"/>
    </xf>
    <xf numFmtId="2" fontId="21" fillId="3" borderId="16" xfId="0" applyNumberFormat="1" applyFont="1" applyFill="1" applyBorder="1" applyAlignment="1">
      <alignment horizontal="center" vertical="center" wrapText="1"/>
    </xf>
    <xf numFmtId="2" fontId="21" fillId="3" borderId="36" xfId="0" applyNumberFormat="1" applyFont="1" applyFill="1" applyBorder="1" applyAlignment="1">
      <alignment horizontal="center" vertical="center" wrapText="1"/>
    </xf>
    <xf numFmtId="2" fontId="20" fillId="3" borderId="36" xfId="0" applyNumberFormat="1" applyFont="1" applyFill="1" applyBorder="1" applyAlignment="1">
      <alignment horizontal="center"/>
    </xf>
    <xf numFmtId="2" fontId="21" fillId="5" borderId="36" xfId="0" applyNumberFormat="1" applyFont="1" applyFill="1" applyBorder="1" applyAlignment="1">
      <alignment horizontal="center" vertical="center" wrapText="1"/>
    </xf>
    <xf numFmtId="2" fontId="20" fillId="3" borderId="37" xfId="0" applyNumberFormat="1" applyFont="1" applyFill="1" applyBorder="1" applyAlignment="1">
      <alignment horizontal="center"/>
    </xf>
    <xf numFmtId="2" fontId="9" fillId="5" borderId="16" xfId="0" applyNumberFormat="1" applyFont="1" applyFill="1" applyBorder="1" applyAlignment="1">
      <alignment horizontal="center"/>
    </xf>
    <xf numFmtId="2" fontId="9" fillId="5" borderId="36" xfId="0" applyNumberFormat="1" applyFont="1" applyFill="1" applyBorder="1" applyAlignment="1">
      <alignment horizontal="center"/>
    </xf>
    <xf numFmtId="2" fontId="9" fillId="5" borderId="37" xfId="0" applyNumberFormat="1" applyFont="1" applyFill="1" applyBorder="1" applyAlignment="1">
      <alignment horizontal="center"/>
    </xf>
    <xf numFmtId="2" fontId="24" fillId="5" borderId="16" xfId="0" applyNumberFormat="1" applyFont="1" applyFill="1" applyBorder="1" applyAlignment="1">
      <alignment horizontal="center"/>
    </xf>
    <xf numFmtId="2" fontId="24" fillId="5" borderId="36" xfId="0" applyNumberFormat="1" applyFont="1" applyFill="1" applyBorder="1" applyAlignment="1">
      <alignment horizontal="center"/>
    </xf>
    <xf numFmtId="2" fontId="24" fillId="5" borderId="37" xfId="0" applyNumberFormat="1" applyFont="1" applyFill="1" applyBorder="1" applyAlignment="1">
      <alignment horizontal="center"/>
    </xf>
    <xf numFmtId="2" fontId="2" fillId="5" borderId="32" xfId="0" applyNumberFormat="1" applyFont="1" applyFill="1" applyBorder="1" applyAlignment="1">
      <alignment horizontal="center"/>
    </xf>
    <xf numFmtId="0" fontId="0" fillId="0" borderId="71" xfId="0" applyBorder="1"/>
    <xf numFmtId="2" fontId="2" fillId="5" borderId="61" xfId="0" applyNumberFormat="1" applyFont="1" applyFill="1" applyBorder="1" applyAlignment="1">
      <alignment horizontal="center"/>
    </xf>
    <xf numFmtId="2" fontId="2" fillId="5" borderId="71" xfId="0" applyNumberFormat="1" applyFont="1" applyFill="1" applyBorder="1" applyAlignment="1">
      <alignment horizontal="center"/>
    </xf>
    <xf numFmtId="2" fontId="12" fillId="5" borderId="61" xfId="0" applyNumberFormat="1" applyFont="1" applyFill="1" applyBorder="1" applyAlignment="1">
      <alignment horizontal="center" vertical="center" wrapText="1"/>
    </xf>
    <xf numFmtId="2" fontId="12" fillId="5" borderId="71" xfId="0" applyNumberFormat="1" applyFont="1" applyFill="1" applyBorder="1" applyAlignment="1">
      <alignment horizontal="center" vertical="center" wrapText="1"/>
    </xf>
    <xf numFmtId="2" fontId="12" fillId="5" borderId="41" xfId="0" applyNumberFormat="1" applyFont="1" applyFill="1" applyBorder="1" applyAlignment="1">
      <alignment horizontal="center" vertical="center" wrapText="1"/>
    </xf>
    <xf numFmtId="2" fontId="12" fillId="5" borderId="16" xfId="0" applyNumberFormat="1" applyFont="1" applyFill="1" applyBorder="1" applyAlignment="1">
      <alignment horizontal="center" vertical="center" wrapText="1"/>
    </xf>
    <xf numFmtId="2" fontId="12" fillId="5" borderId="36" xfId="0" applyNumberFormat="1" applyFont="1" applyFill="1" applyBorder="1" applyAlignment="1">
      <alignment horizontal="center" vertical="center" wrapText="1"/>
    </xf>
    <xf numFmtId="2" fontId="12" fillId="5" borderId="37" xfId="0" applyNumberFormat="1" applyFont="1" applyFill="1" applyBorder="1" applyAlignment="1">
      <alignment horizontal="center" vertical="center" wrapText="1"/>
    </xf>
    <xf numFmtId="2" fontId="10" fillId="3" borderId="16" xfId="0" applyNumberFormat="1" applyFont="1" applyFill="1" applyBorder="1" applyAlignment="1">
      <alignment horizontal="center"/>
    </xf>
    <xf numFmtId="2" fontId="10" fillId="3" borderId="36" xfId="0" applyNumberFormat="1" applyFont="1" applyFill="1" applyBorder="1" applyAlignment="1">
      <alignment horizontal="center"/>
    </xf>
    <xf numFmtId="2" fontId="13" fillId="5" borderId="46" xfId="0" applyNumberFormat="1" applyFont="1" applyFill="1" applyBorder="1" applyAlignment="1">
      <alignment horizontal="center" vertical="center" wrapText="1"/>
    </xf>
    <xf numFmtId="2" fontId="13" fillId="5" borderId="41" xfId="0" applyNumberFormat="1" applyFont="1" applyFill="1" applyBorder="1" applyAlignment="1">
      <alignment horizontal="center" vertical="center" wrapText="1"/>
    </xf>
    <xf numFmtId="2" fontId="38" fillId="5" borderId="71" xfId="0" applyNumberFormat="1" applyFont="1" applyFill="1" applyBorder="1" applyAlignment="1">
      <alignment horizontal="center" vertical="center" wrapText="1"/>
    </xf>
    <xf numFmtId="2" fontId="38" fillId="5" borderId="36" xfId="0" applyNumberFormat="1" applyFont="1" applyFill="1" applyBorder="1" applyAlignment="1">
      <alignment horizontal="center" vertical="center" wrapText="1"/>
    </xf>
    <xf numFmtId="2" fontId="38" fillId="5" borderId="37" xfId="0" applyNumberFormat="1" applyFont="1" applyFill="1" applyBorder="1" applyAlignment="1">
      <alignment horizontal="center" vertical="center" wrapText="1"/>
    </xf>
    <xf numFmtId="2" fontId="31" fillId="5" borderId="71" xfId="0" applyNumberFormat="1" applyFont="1" applyFill="1" applyBorder="1" applyAlignment="1">
      <alignment horizontal="center" vertical="center" wrapText="1"/>
    </xf>
    <xf numFmtId="2" fontId="31" fillId="5" borderId="61" xfId="0" applyNumberFormat="1" applyFont="1" applyFill="1" applyBorder="1" applyAlignment="1">
      <alignment horizontal="center" vertical="center" wrapText="1"/>
    </xf>
    <xf numFmtId="2" fontId="28" fillId="5" borderId="16" xfId="0" applyNumberFormat="1" applyFont="1" applyFill="1" applyBorder="1" applyAlignment="1">
      <alignment horizontal="center" vertical="center" wrapText="1"/>
    </xf>
    <xf numFmtId="2" fontId="28" fillId="5" borderId="36" xfId="0" applyNumberFormat="1" applyFont="1" applyFill="1" applyBorder="1" applyAlignment="1">
      <alignment horizontal="center" vertical="center" wrapText="1"/>
    </xf>
    <xf numFmtId="2" fontId="28" fillId="5" borderId="37" xfId="0" applyNumberFormat="1" applyFont="1" applyFill="1" applyBorder="1" applyAlignment="1">
      <alignment horizontal="center" vertical="center" wrapText="1"/>
    </xf>
    <xf numFmtId="2" fontId="34" fillId="5" borderId="16" xfId="0" applyNumberFormat="1" applyFont="1" applyFill="1" applyBorder="1" applyAlignment="1">
      <alignment horizontal="center" vertical="center" wrapText="1"/>
    </xf>
    <xf numFmtId="2" fontId="34" fillId="5" borderId="37" xfId="0" applyNumberFormat="1" applyFont="1" applyFill="1" applyBorder="1" applyAlignment="1">
      <alignment horizontal="center" vertical="center" wrapText="1"/>
    </xf>
    <xf numFmtId="2" fontId="41" fillId="5" borderId="71" xfId="0" applyNumberFormat="1" applyFont="1" applyFill="1" applyBorder="1" applyAlignment="1">
      <alignment horizontal="center" vertical="center" wrapText="1"/>
    </xf>
    <xf numFmtId="2" fontId="41" fillId="5" borderId="61" xfId="0" applyNumberFormat="1" applyFont="1" applyFill="1" applyBorder="1" applyAlignment="1">
      <alignment horizontal="center" vertical="center" wrapText="1"/>
    </xf>
    <xf numFmtId="2" fontId="13" fillId="5" borderId="37" xfId="0" applyNumberFormat="1" applyFont="1" applyFill="1" applyBorder="1" applyAlignment="1">
      <alignment horizontal="center" vertical="center" wrapText="1"/>
    </xf>
    <xf numFmtId="2" fontId="2" fillId="5" borderId="37" xfId="0" applyNumberFormat="1" applyFont="1" applyFill="1" applyBorder="1" applyAlignment="1">
      <alignment horizontal="center"/>
    </xf>
    <xf numFmtId="0" fontId="3" fillId="3" borderId="71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 enableFormatConditionsCalculation="0">
    <tabColor indexed="35"/>
  </sheetPr>
  <dimension ref="A1:EX263"/>
  <sheetViews>
    <sheetView tabSelected="1" topLeftCell="H185" zoomScale="70" zoomScaleNormal="70" workbookViewId="0">
      <selection activeCell="I199" sqref="I199"/>
    </sheetView>
  </sheetViews>
  <sheetFormatPr baseColWidth="10" defaultRowHeight="11.25"/>
  <cols>
    <col min="1" max="1" width="2.28515625" style="1" customWidth="1"/>
    <col min="2" max="2" width="1.7109375" style="1" customWidth="1"/>
    <col min="3" max="3" width="8.85546875" style="1" customWidth="1"/>
    <col min="4" max="4" width="7" style="2" customWidth="1"/>
    <col min="5" max="5" width="1.42578125" style="3" customWidth="1"/>
    <col min="6" max="6" width="9" style="1" customWidth="1"/>
    <col min="7" max="7" width="8" style="2" customWidth="1"/>
    <col min="8" max="8" width="33.85546875" style="1" customWidth="1"/>
    <col min="9" max="9" width="34.5703125" style="1" customWidth="1"/>
    <col min="10" max="10" width="20.5703125" style="1" customWidth="1"/>
    <col min="11" max="11" width="10.5703125" style="4" customWidth="1"/>
    <col min="12" max="12" width="15.5703125" style="4" customWidth="1"/>
    <col min="13" max="13" width="32.140625" style="1" customWidth="1"/>
    <col min="14" max="14" width="28.140625" style="1" customWidth="1"/>
    <col min="15" max="15" width="9.28515625" style="1" customWidth="1"/>
    <col min="16" max="16" width="8.85546875" style="1" customWidth="1"/>
    <col min="17" max="17" width="7.85546875" style="1" customWidth="1"/>
    <col min="18" max="18" width="6.28515625" style="1" customWidth="1"/>
    <col min="19" max="19" width="6.7109375" style="1" bestFit="1" customWidth="1"/>
    <col min="20" max="20" width="5.85546875" style="1" bestFit="1" customWidth="1"/>
    <col min="21" max="21" width="6.5703125" style="1" bestFit="1" customWidth="1"/>
    <col min="22" max="22" width="11.140625" style="1" customWidth="1"/>
    <col min="23" max="23" width="10.7109375" style="3" customWidth="1"/>
    <col min="24" max="24" width="12.140625" style="1" bestFit="1" customWidth="1"/>
    <col min="25" max="25" width="11.42578125" style="5"/>
    <col min="26" max="26" width="7.28515625" style="1" customWidth="1"/>
    <col min="27" max="27" width="10.5703125" style="1" customWidth="1"/>
    <col min="28" max="28" width="5.28515625" style="1" customWidth="1"/>
    <col min="29" max="29" width="4.7109375" style="1" customWidth="1"/>
    <col min="30" max="30" width="6.7109375" style="1" customWidth="1"/>
    <col min="31" max="31" width="5.85546875" style="1" customWidth="1"/>
    <col min="32" max="32" width="6" style="1" customWidth="1"/>
    <col min="33" max="33" width="11.42578125" style="1"/>
    <col min="34" max="34" width="11.5703125" style="1" customWidth="1"/>
    <col min="35" max="35" width="13.140625" style="1" customWidth="1"/>
    <col min="36" max="36" width="9.7109375" style="1" customWidth="1"/>
    <col min="37" max="37" width="10" style="1" customWidth="1"/>
    <col min="38" max="38" width="7.85546875" style="1" customWidth="1"/>
    <col min="39" max="39" width="11.42578125" style="1"/>
    <col min="40" max="40" width="7.42578125" style="1" customWidth="1"/>
    <col min="41" max="41" width="6.140625" style="1" customWidth="1"/>
    <col min="42" max="42" width="8" style="1" customWidth="1"/>
    <col min="43" max="43" width="11" style="1" customWidth="1"/>
    <col min="44" max="44" width="6.85546875" style="1" customWidth="1"/>
    <col min="45" max="45" width="8.140625" style="1" customWidth="1"/>
    <col min="46" max="46" width="11.28515625" style="1" customWidth="1"/>
    <col min="47" max="47" width="13.85546875" style="1" customWidth="1"/>
    <col min="48" max="48" width="10.5703125" style="1" customWidth="1"/>
    <col min="49" max="49" width="12" style="1" customWidth="1"/>
    <col min="50" max="50" width="8.7109375" style="1" customWidth="1"/>
    <col min="51" max="51" width="8.85546875" style="1" customWidth="1"/>
    <col min="52" max="52" width="5.28515625" style="1" customWidth="1"/>
    <col min="53" max="53" width="4.7109375" style="1" customWidth="1"/>
    <col min="54" max="54" width="6.7109375" style="1" customWidth="1"/>
    <col min="55" max="55" width="5.85546875" style="1" customWidth="1"/>
    <col min="56" max="56" width="6" style="1" customWidth="1"/>
    <col min="57" max="57" width="8.85546875" style="1" customWidth="1"/>
    <col min="58" max="58" width="11.140625" style="1" customWidth="1"/>
    <col min="59" max="59" width="9.7109375" style="1" bestFit="1" customWidth="1"/>
    <col min="60" max="60" width="9.28515625" style="1" customWidth="1"/>
    <col min="61" max="61" width="11.5703125" style="1" customWidth="1"/>
    <col min="62" max="62" width="12.5703125" style="1" customWidth="1"/>
    <col min="63" max="63" width="4.5703125" style="1" customWidth="1"/>
    <col min="64" max="67" width="0" style="1" hidden="1" customWidth="1"/>
    <col min="68" max="68" width="9.7109375" style="1" customWidth="1"/>
    <col min="69" max="69" width="6" style="1" customWidth="1"/>
    <col min="70" max="16384" width="11.42578125" style="1"/>
  </cols>
  <sheetData>
    <row r="1" spans="1:154" ht="25.5">
      <c r="M1" s="19" t="s">
        <v>91</v>
      </c>
    </row>
    <row r="2" spans="1:154" ht="25.5">
      <c r="M2" s="19" t="s">
        <v>108</v>
      </c>
      <c r="W2" s="222"/>
      <c r="AA2" s="1">
        <f>10872/4</f>
        <v>2718</v>
      </c>
    </row>
    <row r="3" spans="1:154" ht="12" thickBot="1"/>
    <row r="4" spans="1:154" ht="9" customHeight="1">
      <c r="C4" s="542" t="s">
        <v>0</v>
      </c>
      <c r="D4" s="542" t="s">
        <v>1</v>
      </c>
      <c r="E4" s="691"/>
      <c r="F4" s="542" t="s">
        <v>2</v>
      </c>
      <c r="G4" s="542" t="s">
        <v>1</v>
      </c>
      <c r="H4" s="709" t="s">
        <v>94</v>
      </c>
      <c r="I4" s="542" t="s">
        <v>4</v>
      </c>
      <c r="J4" s="881" t="s">
        <v>101</v>
      </c>
      <c r="K4" s="542" t="s">
        <v>1</v>
      </c>
      <c r="L4" s="897" t="s">
        <v>5</v>
      </c>
      <c r="M4" s="542" t="s">
        <v>6</v>
      </c>
      <c r="N4" s="709" t="s">
        <v>7</v>
      </c>
      <c r="O4" s="703">
        <v>2008</v>
      </c>
      <c r="P4" s="704"/>
      <c r="Q4" s="704"/>
      <c r="R4" s="704"/>
      <c r="S4" s="704"/>
      <c r="T4" s="704"/>
      <c r="U4" s="704"/>
      <c r="V4" s="704"/>
      <c r="W4" s="704"/>
      <c r="X4" s="704"/>
      <c r="Y4" s="705"/>
      <c r="Z4" s="697">
        <v>2009</v>
      </c>
      <c r="AA4" s="698"/>
      <c r="AB4" s="698"/>
      <c r="AC4" s="698"/>
      <c r="AD4" s="698"/>
      <c r="AE4" s="698"/>
      <c r="AF4" s="698"/>
      <c r="AG4" s="698"/>
      <c r="AH4" s="698"/>
      <c r="AI4" s="698"/>
      <c r="AJ4" s="698"/>
      <c r="AK4" s="699"/>
      <c r="AL4" s="697">
        <v>2010</v>
      </c>
      <c r="AM4" s="698"/>
      <c r="AN4" s="698"/>
      <c r="AO4" s="698"/>
      <c r="AP4" s="698"/>
      <c r="AQ4" s="698"/>
      <c r="AR4" s="698"/>
      <c r="AS4" s="698"/>
      <c r="AT4" s="698"/>
      <c r="AU4" s="698"/>
      <c r="AV4" s="698"/>
      <c r="AW4" s="699"/>
      <c r="AX4" s="697">
        <v>2011</v>
      </c>
      <c r="AY4" s="698"/>
      <c r="AZ4" s="698"/>
      <c r="BA4" s="698"/>
      <c r="BB4" s="698"/>
      <c r="BC4" s="698"/>
      <c r="BD4" s="698"/>
      <c r="BE4" s="698"/>
      <c r="BF4" s="698"/>
      <c r="BG4" s="698"/>
      <c r="BH4" s="698"/>
      <c r="BI4" s="699"/>
      <c r="BJ4" s="714" t="s">
        <v>17</v>
      </c>
      <c r="BK4" s="715"/>
      <c r="BL4" s="725"/>
      <c r="BM4" s="712"/>
      <c r="BN4" s="712"/>
      <c r="BO4" s="712"/>
      <c r="BP4" s="721" t="s">
        <v>1</v>
      </c>
      <c r="BQ4" s="723" t="s">
        <v>0</v>
      </c>
      <c r="BR4" s="720"/>
      <c r="BS4" s="720"/>
      <c r="BT4" s="720"/>
      <c r="BU4" s="720"/>
      <c r="BV4" s="720"/>
      <c r="BW4" s="720"/>
      <c r="BX4" s="720"/>
      <c r="BY4" s="720"/>
      <c r="BZ4" s="720"/>
      <c r="CA4" s="720"/>
      <c r="CB4" s="720"/>
      <c r="CC4" s="720"/>
      <c r="CD4" s="720"/>
      <c r="CE4" s="720"/>
      <c r="CF4" s="720"/>
      <c r="CG4" s="720"/>
      <c r="CH4" s="720"/>
      <c r="CI4" s="720"/>
      <c r="CJ4" s="720"/>
      <c r="CK4" s="720"/>
      <c r="CL4" s="720"/>
      <c r="CM4" s="720"/>
      <c r="CN4" s="720"/>
      <c r="CO4" s="720"/>
      <c r="CP4" s="720"/>
      <c r="CQ4" s="720"/>
      <c r="CR4" s="720"/>
      <c r="CS4" s="720"/>
      <c r="CT4" s="720"/>
      <c r="CU4" s="720"/>
      <c r="CV4" s="720"/>
      <c r="CW4" s="720"/>
      <c r="CX4" s="720"/>
      <c r="CY4" s="720"/>
      <c r="CZ4" s="720"/>
      <c r="DA4" s="720"/>
      <c r="DB4" s="720"/>
      <c r="DC4" s="720"/>
      <c r="DD4" s="720"/>
      <c r="DE4" s="720"/>
      <c r="DF4" s="720"/>
      <c r="DG4" s="720"/>
      <c r="DH4" s="720"/>
      <c r="DI4" s="720"/>
      <c r="DJ4" s="720"/>
      <c r="DK4" s="720"/>
      <c r="DL4" s="720"/>
      <c r="DM4" s="720"/>
      <c r="DN4" s="720"/>
      <c r="DO4" s="720"/>
      <c r="DP4" s="720"/>
      <c r="DQ4" s="720"/>
      <c r="DR4" s="720"/>
      <c r="DS4" s="720"/>
      <c r="DT4" s="720"/>
      <c r="DU4" s="720"/>
      <c r="DV4" s="720"/>
      <c r="DW4" s="720"/>
      <c r="DX4" s="720"/>
      <c r="DY4" s="720"/>
      <c r="DZ4" s="720"/>
      <c r="EA4" s="720"/>
      <c r="EB4" s="720"/>
      <c r="EC4" s="720"/>
      <c r="ED4" s="720"/>
      <c r="EE4" s="720"/>
      <c r="EF4" s="720"/>
      <c r="EG4" s="720"/>
      <c r="EH4" s="720"/>
      <c r="EI4" s="720"/>
      <c r="EJ4" s="720"/>
      <c r="EK4" s="720"/>
      <c r="EL4" s="720"/>
      <c r="EM4" s="720"/>
      <c r="EN4" s="720"/>
      <c r="EO4" s="720"/>
      <c r="EP4" s="720"/>
      <c r="EQ4" s="720"/>
      <c r="ER4" s="720"/>
      <c r="ES4" s="720"/>
      <c r="ET4" s="720"/>
      <c r="EU4" s="720"/>
      <c r="EV4" s="720"/>
      <c r="EW4" s="720"/>
      <c r="EX4" s="720"/>
    </row>
    <row r="5" spans="1:154" ht="25.5" customHeight="1" thickBot="1">
      <c r="C5" s="543"/>
      <c r="D5" s="543"/>
      <c r="E5" s="692"/>
      <c r="F5" s="543"/>
      <c r="G5" s="543"/>
      <c r="H5" s="710"/>
      <c r="I5" s="543"/>
      <c r="J5" s="882"/>
      <c r="K5" s="543"/>
      <c r="L5" s="898"/>
      <c r="M5" s="543"/>
      <c r="N5" s="710"/>
      <c r="O5" s="706"/>
      <c r="P5" s="707"/>
      <c r="Q5" s="707"/>
      <c r="R5" s="707"/>
      <c r="S5" s="707"/>
      <c r="T5" s="707"/>
      <c r="U5" s="707"/>
      <c r="V5" s="707"/>
      <c r="W5" s="707"/>
      <c r="X5" s="707"/>
      <c r="Y5" s="708"/>
      <c r="Z5" s="700"/>
      <c r="AA5" s="701"/>
      <c r="AB5" s="701"/>
      <c r="AC5" s="701"/>
      <c r="AD5" s="701"/>
      <c r="AE5" s="701"/>
      <c r="AF5" s="701"/>
      <c r="AG5" s="701"/>
      <c r="AH5" s="701"/>
      <c r="AI5" s="701"/>
      <c r="AJ5" s="701"/>
      <c r="AK5" s="702"/>
      <c r="AL5" s="700"/>
      <c r="AM5" s="701"/>
      <c r="AN5" s="701"/>
      <c r="AO5" s="701"/>
      <c r="AP5" s="701"/>
      <c r="AQ5" s="701"/>
      <c r="AR5" s="701"/>
      <c r="AS5" s="701"/>
      <c r="AT5" s="701"/>
      <c r="AU5" s="701"/>
      <c r="AV5" s="701"/>
      <c r="AW5" s="702"/>
      <c r="AX5" s="727"/>
      <c r="AY5" s="728"/>
      <c r="AZ5" s="728"/>
      <c r="BA5" s="728"/>
      <c r="BB5" s="728"/>
      <c r="BC5" s="728"/>
      <c r="BD5" s="728"/>
      <c r="BE5" s="728"/>
      <c r="BF5" s="728"/>
      <c r="BG5" s="728"/>
      <c r="BH5" s="728"/>
      <c r="BI5" s="729"/>
      <c r="BJ5" s="716"/>
      <c r="BK5" s="717"/>
      <c r="BL5" s="726"/>
      <c r="BM5" s="713"/>
      <c r="BN5" s="713"/>
      <c r="BO5" s="713"/>
      <c r="BP5" s="722"/>
      <c r="BQ5" s="724"/>
      <c r="BR5" s="720"/>
      <c r="BS5" s="720"/>
      <c r="BT5" s="720"/>
      <c r="BU5" s="720"/>
      <c r="BV5" s="720"/>
      <c r="BW5" s="720"/>
      <c r="BX5" s="720"/>
      <c r="BY5" s="720"/>
      <c r="BZ5" s="720"/>
      <c r="CA5" s="720"/>
      <c r="CB5" s="720"/>
      <c r="CC5" s="720"/>
      <c r="CD5" s="720"/>
      <c r="CE5" s="720"/>
      <c r="CF5" s="720"/>
      <c r="CG5" s="720"/>
      <c r="CH5" s="720"/>
      <c r="CI5" s="720"/>
      <c r="CJ5" s="720"/>
      <c r="CK5" s="720"/>
      <c r="CL5" s="720"/>
      <c r="CM5" s="720"/>
      <c r="CN5" s="720"/>
      <c r="CO5" s="720"/>
      <c r="CP5" s="720"/>
      <c r="CQ5" s="720"/>
      <c r="CR5" s="720"/>
      <c r="CS5" s="720"/>
      <c r="CT5" s="720"/>
      <c r="CU5" s="720"/>
      <c r="CV5" s="720"/>
      <c r="CW5" s="720"/>
      <c r="CX5" s="720"/>
      <c r="CY5" s="720"/>
      <c r="CZ5" s="720"/>
      <c r="DA5" s="720"/>
      <c r="DB5" s="720"/>
      <c r="DC5" s="720"/>
      <c r="DD5" s="720"/>
      <c r="DE5" s="720"/>
      <c r="DF5" s="720"/>
      <c r="DG5" s="720"/>
      <c r="DH5" s="720"/>
      <c r="DI5" s="720"/>
      <c r="DJ5" s="720"/>
      <c r="DK5" s="720"/>
      <c r="DL5" s="720"/>
      <c r="DM5" s="720"/>
      <c r="DN5" s="720"/>
      <c r="DO5" s="720"/>
      <c r="DP5" s="720"/>
      <c r="DQ5" s="720"/>
      <c r="DR5" s="720"/>
      <c r="DS5" s="720"/>
      <c r="DT5" s="720"/>
      <c r="DU5" s="720"/>
      <c r="DV5" s="720"/>
      <c r="DW5" s="720"/>
      <c r="DX5" s="720"/>
      <c r="DY5" s="720"/>
      <c r="DZ5" s="720"/>
      <c r="EA5" s="720"/>
      <c r="EB5" s="720"/>
      <c r="EC5" s="720"/>
      <c r="ED5" s="720"/>
      <c r="EE5" s="720"/>
      <c r="EF5" s="720"/>
      <c r="EG5" s="720"/>
      <c r="EH5" s="720"/>
      <c r="EI5" s="720"/>
      <c r="EJ5" s="720"/>
      <c r="EK5" s="720"/>
      <c r="EL5" s="720"/>
      <c r="EM5" s="720"/>
      <c r="EN5" s="720"/>
      <c r="EO5" s="720"/>
      <c r="EP5" s="720"/>
      <c r="EQ5" s="720"/>
      <c r="ER5" s="720"/>
      <c r="ES5" s="720"/>
      <c r="ET5" s="720"/>
      <c r="EU5" s="720"/>
      <c r="EV5" s="720"/>
      <c r="EW5" s="720"/>
      <c r="EX5" s="720"/>
    </row>
    <row r="6" spans="1:154" ht="25.5" customHeight="1" thickBot="1">
      <c r="C6" s="544"/>
      <c r="D6" s="544"/>
      <c r="E6" s="693"/>
      <c r="F6" s="544"/>
      <c r="G6" s="544"/>
      <c r="H6" s="711"/>
      <c r="I6" s="544"/>
      <c r="J6" s="883"/>
      <c r="K6" s="544"/>
      <c r="L6" s="899"/>
      <c r="M6" s="544"/>
      <c r="N6" s="711"/>
      <c r="O6" s="106" t="s">
        <v>8</v>
      </c>
      <c r="P6" s="6" t="s">
        <v>9</v>
      </c>
      <c r="Q6" s="6" t="s">
        <v>98</v>
      </c>
      <c r="R6" s="6" t="s">
        <v>10</v>
      </c>
      <c r="S6" s="6" t="s">
        <v>11</v>
      </c>
      <c r="T6" s="6" t="s">
        <v>12</v>
      </c>
      <c r="U6" s="6" t="s">
        <v>13</v>
      </c>
      <c r="V6" s="6" t="s">
        <v>14</v>
      </c>
      <c r="W6" s="18" t="s">
        <v>15</v>
      </c>
      <c r="X6" s="6" t="s">
        <v>16</v>
      </c>
      <c r="Y6" s="29" t="s">
        <v>7</v>
      </c>
      <c r="Z6" s="32" t="s">
        <v>8</v>
      </c>
      <c r="AA6" s="33" t="s">
        <v>9</v>
      </c>
      <c r="AB6" s="6" t="s">
        <v>98</v>
      </c>
      <c r="AC6" s="33" t="s">
        <v>10</v>
      </c>
      <c r="AD6" s="33" t="s">
        <v>11</v>
      </c>
      <c r="AE6" s="33" t="s">
        <v>12</v>
      </c>
      <c r="AF6" s="33" t="s">
        <v>13</v>
      </c>
      <c r="AG6" s="33" t="s">
        <v>99</v>
      </c>
      <c r="AH6" s="34" t="s">
        <v>15</v>
      </c>
      <c r="AI6" s="33" t="s">
        <v>16</v>
      </c>
      <c r="AJ6" s="33" t="s">
        <v>7</v>
      </c>
      <c r="AK6" s="35" t="s">
        <v>23</v>
      </c>
      <c r="AL6" s="32" t="s">
        <v>8</v>
      </c>
      <c r="AM6" s="33" t="s">
        <v>9</v>
      </c>
      <c r="AN6" s="6" t="s">
        <v>98</v>
      </c>
      <c r="AO6" s="33" t="s">
        <v>10</v>
      </c>
      <c r="AP6" s="33" t="s">
        <v>11</v>
      </c>
      <c r="AQ6" s="33" t="s">
        <v>12</v>
      </c>
      <c r="AR6" s="33" t="s">
        <v>13</v>
      </c>
      <c r="AS6" s="33" t="s">
        <v>14</v>
      </c>
      <c r="AT6" s="34" t="s">
        <v>15</v>
      </c>
      <c r="AU6" s="33" t="s">
        <v>16</v>
      </c>
      <c r="AV6" s="33" t="s">
        <v>7</v>
      </c>
      <c r="AW6" s="35" t="s">
        <v>23</v>
      </c>
      <c r="AX6" s="106" t="s">
        <v>8</v>
      </c>
      <c r="AY6" s="6" t="s">
        <v>9</v>
      </c>
      <c r="AZ6" s="6" t="s">
        <v>98</v>
      </c>
      <c r="BA6" s="6" t="s">
        <v>10</v>
      </c>
      <c r="BB6" s="6" t="s">
        <v>11</v>
      </c>
      <c r="BC6" s="6" t="s">
        <v>12</v>
      </c>
      <c r="BD6" s="6" t="s">
        <v>13</v>
      </c>
      <c r="BE6" s="6" t="s">
        <v>14</v>
      </c>
      <c r="BF6" s="18" t="s">
        <v>15</v>
      </c>
      <c r="BG6" s="6" t="s">
        <v>16</v>
      </c>
      <c r="BH6" s="6" t="s">
        <v>7</v>
      </c>
      <c r="BI6" s="145" t="s">
        <v>23</v>
      </c>
      <c r="BJ6" s="718"/>
      <c r="BK6" s="719"/>
      <c r="BL6" s="150"/>
      <c r="BM6" s="7"/>
      <c r="BN6" s="7"/>
      <c r="BO6" s="7"/>
      <c r="BP6" s="722"/>
      <c r="BQ6" s="724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</row>
    <row r="7" spans="1:154" s="196" customFormat="1">
      <c r="A7" s="225"/>
      <c r="B7" s="225"/>
      <c r="C7" s="424" t="s">
        <v>113</v>
      </c>
      <c r="D7" s="427">
        <f>+SUM(G7:G44)</f>
        <v>32.788556378774629</v>
      </c>
      <c r="E7" s="530"/>
      <c r="F7" s="799" t="s">
        <v>18</v>
      </c>
      <c r="G7" s="826">
        <f>+SUM(K7:K10)</f>
        <v>7.1029323982976384</v>
      </c>
      <c r="H7" s="479" t="s">
        <v>100</v>
      </c>
      <c r="I7" s="479" t="s">
        <v>103</v>
      </c>
      <c r="J7" s="526" t="s">
        <v>102</v>
      </c>
      <c r="K7" s="955">
        <f>+BJ7*100/BJ194</f>
        <v>6.5412484665887529</v>
      </c>
      <c r="L7" s="900" t="s">
        <v>109</v>
      </c>
      <c r="M7" s="479" t="s">
        <v>104</v>
      </c>
      <c r="N7" s="526" t="s">
        <v>105</v>
      </c>
      <c r="O7" s="636">
        <v>199000</v>
      </c>
      <c r="P7" s="635"/>
      <c r="Q7" s="635"/>
      <c r="R7" s="635"/>
      <c r="S7" s="635"/>
      <c r="T7" s="635"/>
      <c r="U7" s="635"/>
      <c r="V7" s="635"/>
      <c r="W7" s="521">
        <f>SUM(O7:V7)</f>
        <v>199000</v>
      </c>
      <c r="X7" s="220">
        <f>+W7/BJ7*100</f>
        <v>23.201155534134323</v>
      </c>
      <c r="Y7" s="526" t="s">
        <v>111</v>
      </c>
      <c r="Z7" s="636">
        <f>199000*1.05</f>
        <v>208950</v>
      </c>
      <c r="AA7" s="635"/>
      <c r="AB7" s="635"/>
      <c r="AC7" s="635"/>
      <c r="AD7" s="635"/>
      <c r="AE7" s="635"/>
      <c r="AF7" s="635"/>
      <c r="AG7" s="635"/>
      <c r="AH7" s="521">
        <f>SUM(Z7:AG7)</f>
        <v>208950</v>
      </c>
      <c r="AI7" s="220">
        <f>+AH7/BJ7*100</f>
        <v>24.361213310841038</v>
      </c>
      <c r="AJ7" s="479" t="s">
        <v>110</v>
      </c>
      <c r="AK7" s="505"/>
      <c r="AL7" s="636">
        <v>219398</v>
      </c>
      <c r="AM7" s="635"/>
      <c r="AN7" s="635"/>
      <c r="AO7" s="635"/>
      <c r="AP7" s="635"/>
      <c r="AQ7" s="635"/>
      <c r="AR7" s="635"/>
      <c r="AS7" s="635"/>
      <c r="AT7" s="521">
        <f>SUM(AL7:AS7)</f>
        <v>219398</v>
      </c>
      <c r="AU7" s="220">
        <f>+AT7/BJ7*100</f>
        <v>25.579332270743727</v>
      </c>
      <c r="AV7" s="479" t="s">
        <v>110</v>
      </c>
      <c r="AW7" s="505"/>
      <c r="AX7" s="636"/>
      <c r="AY7" s="635">
        <f>219398*1.05</f>
        <v>230367.90000000002</v>
      </c>
      <c r="AZ7" s="635"/>
      <c r="BA7" s="635"/>
      <c r="BB7" s="635"/>
      <c r="BC7" s="635"/>
      <c r="BD7" s="635"/>
      <c r="BE7" s="635"/>
      <c r="BF7" s="521">
        <f>SUM(AY7:BE7)</f>
        <v>230367.90000000002</v>
      </c>
      <c r="BG7" s="220">
        <f>+BF7/BJ7*100</f>
        <v>26.858298884280916</v>
      </c>
      <c r="BH7" s="479" t="s">
        <v>111</v>
      </c>
      <c r="BI7" s="505">
        <f>+BG8+AU8+AI8+X8</f>
        <v>40.000000000000007</v>
      </c>
      <c r="BJ7" s="630">
        <f>+BF7+AT7+AH7+W7</f>
        <v>857715.9</v>
      </c>
      <c r="BK7" s="260">
        <f>+SUM(BJ7:BJ44)</f>
        <v>4299372.8624999998</v>
      </c>
      <c r="BL7" s="226"/>
      <c r="BM7" s="227"/>
      <c r="BN7" s="227">
        <v>320000000</v>
      </c>
      <c r="BO7" s="228"/>
      <c r="BP7" s="818">
        <f>+G7</f>
        <v>7.1029323982976384</v>
      </c>
      <c r="BQ7" s="257" t="str">
        <f>+C7</f>
        <v>MUNICIPIO EDUCADOR</v>
      </c>
    </row>
    <row r="8" spans="1:154" s="196" customFormat="1" ht="89.25" customHeight="1">
      <c r="A8" s="225"/>
      <c r="B8" s="225"/>
      <c r="C8" s="425"/>
      <c r="D8" s="428"/>
      <c r="E8" s="531"/>
      <c r="F8" s="800"/>
      <c r="G8" s="827"/>
      <c r="H8" s="480"/>
      <c r="I8" s="480"/>
      <c r="J8" s="495"/>
      <c r="K8" s="956"/>
      <c r="L8" s="901"/>
      <c r="M8" s="480"/>
      <c r="N8" s="495"/>
      <c r="O8" s="489"/>
      <c r="P8" s="490"/>
      <c r="Q8" s="490"/>
      <c r="R8" s="490"/>
      <c r="S8" s="490"/>
      <c r="T8" s="490"/>
      <c r="U8" s="490"/>
      <c r="V8" s="490"/>
      <c r="W8" s="485"/>
      <c r="X8" s="218">
        <f>+X7*0.4</f>
        <v>9.2804622136537294</v>
      </c>
      <c r="Y8" s="495"/>
      <c r="Z8" s="489"/>
      <c r="AA8" s="490"/>
      <c r="AB8" s="490"/>
      <c r="AC8" s="490"/>
      <c r="AD8" s="490"/>
      <c r="AE8" s="490"/>
      <c r="AF8" s="490"/>
      <c r="AG8" s="490"/>
      <c r="AH8" s="485"/>
      <c r="AI8" s="218">
        <f>+AI7*0.4</f>
        <v>9.7444853243364165</v>
      </c>
      <c r="AJ8" s="480"/>
      <c r="AK8" s="476"/>
      <c r="AL8" s="489"/>
      <c r="AM8" s="490"/>
      <c r="AN8" s="490"/>
      <c r="AO8" s="490"/>
      <c r="AP8" s="490"/>
      <c r="AQ8" s="490"/>
      <c r="AR8" s="490"/>
      <c r="AS8" s="490"/>
      <c r="AT8" s="485"/>
      <c r="AU8" s="218">
        <f>+AU7*0.4</f>
        <v>10.231732908297491</v>
      </c>
      <c r="AV8" s="480"/>
      <c r="AW8" s="476"/>
      <c r="AX8" s="489"/>
      <c r="AY8" s="490"/>
      <c r="AZ8" s="490"/>
      <c r="BA8" s="490"/>
      <c r="BB8" s="490"/>
      <c r="BC8" s="490"/>
      <c r="BD8" s="490"/>
      <c r="BE8" s="490"/>
      <c r="BF8" s="485"/>
      <c r="BG8" s="218">
        <f>+BG7*0.4</f>
        <v>10.743319553712368</v>
      </c>
      <c r="BH8" s="480"/>
      <c r="BI8" s="476"/>
      <c r="BJ8" s="631"/>
      <c r="BK8" s="261"/>
      <c r="BL8" s="226"/>
      <c r="BM8" s="227"/>
      <c r="BN8" s="227"/>
      <c r="BO8" s="228"/>
      <c r="BP8" s="819"/>
      <c r="BQ8" s="258"/>
    </row>
    <row r="9" spans="1:154" s="196" customFormat="1" ht="47.25" customHeight="1">
      <c r="A9" s="225"/>
      <c r="B9" s="225"/>
      <c r="C9" s="425"/>
      <c r="D9" s="428"/>
      <c r="E9" s="531"/>
      <c r="F9" s="800"/>
      <c r="G9" s="827"/>
      <c r="H9" s="480" t="s">
        <v>67</v>
      </c>
      <c r="I9" s="480" t="s">
        <v>106</v>
      </c>
      <c r="J9" s="495" t="s">
        <v>107</v>
      </c>
      <c r="K9" s="956">
        <f>+BJ9*100/BJ194</f>
        <v>0.5616839317088852</v>
      </c>
      <c r="L9" s="901"/>
      <c r="M9" s="480" t="s">
        <v>93</v>
      </c>
      <c r="N9" s="495" t="s">
        <v>92</v>
      </c>
      <c r="O9" s="489">
        <v>17088</v>
      </c>
      <c r="P9" s="490"/>
      <c r="Q9" s="490"/>
      <c r="R9" s="490"/>
      <c r="S9" s="490"/>
      <c r="T9" s="490"/>
      <c r="U9" s="490"/>
      <c r="V9" s="490"/>
      <c r="W9" s="485">
        <f>SUM(O9:V9)</f>
        <v>17088</v>
      </c>
      <c r="X9" s="218">
        <f>+W9/BJ9*100</f>
        <v>23.201519069495255</v>
      </c>
      <c r="Y9" s="495" t="s">
        <v>111</v>
      </c>
      <c r="Z9" s="489">
        <f>17088*1.05</f>
        <v>17942.400000000001</v>
      </c>
      <c r="AA9" s="490"/>
      <c r="AB9" s="490"/>
      <c r="AC9" s="490"/>
      <c r="AD9" s="490"/>
      <c r="AE9" s="490"/>
      <c r="AF9" s="490"/>
      <c r="AG9" s="490"/>
      <c r="AH9" s="485">
        <f>SUM(Z9:AG9)</f>
        <v>17942.400000000001</v>
      </c>
      <c r="AI9" s="218">
        <f>+AH9/BJ9*100</f>
        <v>24.361595022970022</v>
      </c>
      <c r="AJ9" s="480" t="s">
        <v>112</v>
      </c>
      <c r="AK9" s="476"/>
      <c r="AL9" s="489">
        <v>18839</v>
      </c>
      <c r="AM9" s="490"/>
      <c r="AN9" s="490"/>
      <c r="AO9" s="490"/>
      <c r="AP9" s="490"/>
      <c r="AQ9" s="490"/>
      <c r="AR9" s="490"/>
      <c r="AS9" s="490"/>
      <c r="AT9" s="485">
        <f>SUM(AL9:AS9)</f>
        <v>18839</v>
      </c>
      <c r="AU9" s="218">
        <f>+AT9/BJ9*100</f>
        <v>25.578968735382791</v>
      </c>
      <c r="AV9" s="480" t="s">
        <v>111</v>
      </c>
      <c r="AW9" s="476"/>
      <c r="AX9" s="489"/>
      <c r="AY9" s="490">
        <f>18839*1.05</f>
        <v>19780.95</v>
      </c>
      <c r="AZ9" s="490"/>
      <c r="BA9" s="490"/>
      <c r="BB9" s="490"/>
      <c r="BC9" s="490"/>
      <c r="BD9" s="490"/>
      <c r="BE9" s="490"/>
      <c r="BF9" s="485">
        <f>SUM(AX9:BE9)</f>
        <v>19780.95</v>
      </c>
      <c r="BG9" s="218">
        <f>+BF9/BJ9*100</f>
        <v>26.857917172151929</v>
      </c>
      <c r="BH9" s="480" t="s">
        <v>111</v>
      </c>
      <c r="BI9" s="476">
        <f>+BG10+AU10+AI10+X10</f>
        <v>40</v>
      </c>
      <c r="BJ9" s="631">
        <f>+BF9+AT9+AH9+W9</f>
        <v>73650.350000000006</v>
      </c>
      <c r="BK9" s="261"/>
      <c r="BL9" s="226"/>
      <c r="BM9" s="227"/>
      <c r="BN9" s="228"/>
      <c r="BO9" s="228"/>
      <c r="BP9" s="819"/>
      <c r="BQ9" s="258"/>
    </row>
    <row r="10" spans="1:154" s="196" customFormat="1" ht="27" customHeight="1" thickBot="1">
      <c r="A10" s="225"/>
      <c r="B10" s="225"/>
      <c r="C10" s="425"/>
      <c r="D10" s="428"/>
      <c r="E10" s="531"/>
      <c r="F10" s="801"/>
      <c r="G10" s="828"/>
      <c r="H10" s="481"/>
      <c r="I10" s="481"/>
      <c r="J10" s="585"/>
      <c r="K10" s="957"/>
      <c r="L10" s="902"/>
      <c r="M10" s="481"/>
      <c r="N10" s="585"/>
      <c r="O10" s="633"/>
      <c r="P10" s="632"/>
      <c r="Q10" s="632"/>
      <c r="R10" s="632"/>
      <c r="S10" s="632"/>
      <c r="T10" s="632"/>
      <c r="U10" s="632"/>
      <c r="V10" s="632"/>
      <c r="W10" s="634"/>
      <c r="X10" s="77">
        <f>+X9*0.4</f>
        <v>9.2806076277981031</v>
      </c>
      <c r="Y10" s="585"/>
      <c r="Z10" s="633"/>
      <c r="AA10" s="632"/>
      <c r="AB10" s="632"/>
      <c r="AC10" s="632"/>
      <c r="AD10" s="632"/>
      <c r="AE10" s="632"/>
      <c r="AF10" s="632"/>
      <c r="AG10" s="632"/>
      <c r="AH10" s="634"/>
      <c r="AI10" s="77">
        <f>+AI9*0.4</f>
        <v>9.7446380091880087</v>
      </c>
      <c r="AJ10" s="481"/>
      <c r="AK10" s="625"/>
      <c r="AL10" s="633"/>
      <c r="AM10" s="632"/>
      <c r="AN10" s="632"/>
      <c r="AO10" s="632"/>
      <c r="AP10" s="632"/>
      <c r="AQ10" s="632"/>
      <c r="AR10" s="632"/>
      <c r="AS10" s="632"/>
      <c r="AT10" s="634"/>
      <c r="AU10" s="77">
        <f>+AU9*0.4</f>
        <v>10.231587494153118</v>
      </c>
      <c r="AV10" s="481"/>
      <c r="AW10" s="625"/>
      <c r="AX10" s="633"/>
      <c r="AY10" s="632"/>
      <c r="AZ10" s="632"/>
      <c r="BA10" s="632"/>
      <c r="BB10" s="632"/>
      <c r="BC10" s="632"/>
      <c r="BD10" s="632"/>
      <c r="BE10" s="632"/>
      <c r="BF10" s="634"/>
      <c r="BG10" s="77">
        <f>+BG9*0.4</f>
        <v>10.743166868860772</v>
      </c>
      <c r="BH10" s="481"/>
      <c r="BI10" s="625"/>
      <c r="BJ10" s="770"/>
      <c r="BK10" s="261"/>
      <c r="BL10" s="226"/>
      <c r="BM10" s="227"/>
      <c r="BN10" s="228"/>
      <c r="BO10" s="228"/>
      <c r="BP10" s="820"/>
      <c r="BQ10" s="258"/>
    </row>
    <row r="11" spans="1:154" ht="27" customHeight="1">
      <c r="A11" s="8"/>
      <c r="B11" s="8"/>
      <c r="C11" s="425"/>
      <c r="D11" s="428"/>
      <c r="E11" s="531"/>
      <c r="F11" s="821" t="s">
        <v>171</v>
      </c>
      <c r="G11" s="829">
        <f>+SUM(K11:K26)</f>
        <v>0.56226772940940273</v>
      </c>
      <c r="H11" s="328" t="s">
        <v>180</v>
      </c>
      <c r="I11" s="328" t="s">
        <v>171</v>
      </c>
      <c r="J11" s="340" t="s">
        <v>172</v>
      </c>
      <c r="K11" s="958">
        <f>+BJ11*100/BJ194</f>
        <v>7.6263579427509179E-2</v>
      </c>
      <c r="L11" s="903"/>
      <c r="M11" s="328"/>
      <c r="N11" s="340"/>
      <c r="O11" s="336"/>
      <c r="P11" s="338"/>
      <c r="Q11" s="338"/>
      <c r="R11" s="338"/>
      <c r="S11" s="338"/>
      <c r="T11" s="338"/>
      <c r="U11" s="338"/>
      <c r="V11" s="338"/>
      <c r="W11" s="327">
        <f>SUM(O11:V11)</f>
        <v>0</v>
      </c>
      <c r="X11" s="75">
        <f>+W11/BJ11*100</f>
        <v>0</v>
      </c>
      <c r="Y11" s="340"/>
      <c r="Z11" s="336">
        <v>10000</v>
      </c>
      <c r="AA11" s="338"/>
      <c r="AB11" s="338"/>
      <c r="AC11" s="338"/>
      <c r="AD11" s="338"/>
      <c r="AE11" s="338"/>
      <c r="AF11" s="338"/>
      <c r="AG11" s="338"/>
      <c r="AH11" s="327">
        <f t="shared" ref="AH11" si="0">SUM(Z11:AG11)</f>
        <v>10000</v>
      </c>
      <c r="AI11" s="76">
        <f>+AH11/BJ11*100</f>
        <v>100</v>
      </c>
      <c r="AJ11" s="479"/>
      <c r="AK11" s="824"/>
      <c r="AL11" s="636"/>
      <c r="AM11" s="635"/>
      <c r="AN11" s="635"/>
      <c r="AO11" s="635"/>
      <c r="AP11" s="635"/>
      <c r="AQ11" s="635"/>
      <c r="AR11" s="635"/>
      <c r="AS11" s="635"/>
      <c r="AT11" s="521">
        <f>SUM(AL11:AS11)</f>
        <v>0</v>
      </c>
      <c r="AU11" s="76">
        <f>+AT11/BJ11*100</f>
        <v>0</v>
      </c>
      <c r="AV11" s="479" t="s">
        <v>111</v>
      </c>
      <c r="AW11" s="824"/>
      <c r="AX11" s="636"/>
      <c r="AY11" s="635"/>
      <c r="AZ11" s="825"/>
      <c r="BA11" s="825"/>
      <c r="BB11" s="825"/>
      <c r="BC11" s="825"/>
      <c r="BD11" s="825"/>
      <c r="BE11" s="825"/>
      <c r="BF11" s="521">
        <f>SUM(AX11:BE11)</f>
        <v>0</v>
      </c>
      <c r="BG11" s="76">
        <f>+BF11/BJ11*100</f>
        <v>0</v>
      </c>
      <c r="BH11" s="479" t="s">
        <v>111</v>
      </c>
      <c r="BI11" s="505">
        <f t="shared" ref="BI11" si="1">+BG12+AU12+AI12+X12</f>
        <v>40</v>
      </c>
      <c r="BJ11" s="630">
        <f t="shared" ref="BJ11" si="2">+BF11+AT11+AH11+W11</f>
        <v>10000</v>
      </c>
      <c r="BK11" s="261"/>
      <c r="BL11" s="9"/>
      <c r="BM11" s="10"/>
      <c r="BN11" s="52"/>
      <c r="BO11" s="52"/>
      <c r="BP11" s="263">
        <f>+G11</f>
        <v>0.56226772940940273</v>
      </c>
      <c r="BQ11" s="258"/>
    </row>
    <row r="12" spans="1:154" ht="27" customHeight="1">
      <c r="A12" s="8"/>
      <c r="B12" s="8"/>
      <c r="C12" s="425"/>
      <c r="D12" s="428"/>
      <c r="E12" s="531"/>
      <c r="F12" s="822"/>
      <c r="G12" s="830"/>
      <c r="H12" s="315"/>
      <c r="I12" s="315"/>
      <c r="J12" s="321"/>
      <c r="K12" s="959"/>
      <c r="L12" s="904"/>
      <c r="M12" s="315"/>
      <c r="N12" s="321"/>
      <c r="O12" s="337"/>
      <c r="P12" s="339"/>
      <c r="Q12" s="339"/>
      <c r="R12" s="339"/>
      <c r="S12" s="339"/>
      <c r="T12" s="339"/>
      <c r="U12" s="339"/>
      <c r="V12" s="339"/>
      <c r="W12" s="323"/>
      <c r="X12" s="73">
        <f>+X11*0.4</f>
        <v>0</v>
      </c>
      <c r="Y12" s="321"/>
      <c r="Z12" s="337"/>
      <c r="AA12" s="339"/>
      <c r="AB12" s="339"/>
      <c r="AC12" s="339"/>
      <c r="AD12" s="339"/>
      <c r="AE12" s="339"/>
      <c r="AF12" s="339"/>
      <c r="AG12" s="339"/>
      <c r="AH12" s="323"/>
      <c r="AI12" s="74">
        <f>+AI11*0.4</f>
        <v>40</v>
      </c>
      <c r="AJ12" s="480"/>
      <c r="AK12" s="491"/>
      <c r="AL12" s="489"/>
      <c r="AM12" s="490"/>
      <c r="AN12" s="490"/>
      <c r="AO12" s="490"/>
      <c r="AP12" s="490"/>
      <c r="AQ12" s="490"/>
      <c r="AR12" s="490"/>
      <c r="AS12" s="490"/>
      <c r="AT12" s="485"/>
      <c r="AU12" s="74">
        <f>+AU11*0.4</f>
        <v>0</v>
      </c>
      <c r="AV12" s="480"/>
      <c r="AW12" s="491"/>
      <c r="AX12" s="489"/>
      <c r="AY12" s="490"/>
      <c r="AZ12" s="493"/>
      <c r="BA12" s="493"/>
      <c r="BB12" s="493"/>
      <c r="BC12" s="493"/>
      <c r="BD12" s="493"/>
      <c r="BE12" s="493"/>
      <c r="BF12" s="485"/>
      <c r="BG12" s="74">
        <f>+BG11*0.4</f>
        <v>0</v>
      </c>
      <c r="BH12" s="480"/>
      <c r="BI12" s="476"/>
      <c r="BJ12" s="631"/>
      <c r="BK12" s="261"/>
      <c r="BL12" s="9"/>
      <c r="BM12" s="10"/>
      <c r="BN12" s="52"/>
      <c r="BO12" s="52"/>
      <c r="BP12" s="264"/>
      <c r="BQ12" s="258"/>
    </row>
    <row r="13" spans="1:154">
      <c r="A13" s="8"/>
      <c r="B13" s="8"/>
      <c r="C13" s="425"/>
      <c r="D13" s="428"/>
      <c r="E13" s="531"/>
      <c r="F13" s="822"/>
      <c r="G13" s="830"/>
      <c r="H13" s="315"/>
      <c r="I13" s="315"/>
      <c r="J13" s="321" t="s">
        <v>173</v>
      </c>
      <c r="K13" s="959">
        <f>+BJ13*100/BJ194</f>
        <v>0</v>
      </c>
      <c r="L13" s="904"/>
      <c r="M13" s="315"/>
      <c r="N13" s="321"/>
      <c r="O13" s="337"/>
      <c r="P13" s="339"/>
      <c r="Q13" s="339"/>
      <c r="R13" s="339"/>
      <c r="S13" s="339"/>
      <c r="T13" s="339"/>
      <c r="U13" s="339"/>
      <c r="V13" s="339"/>
      <c r="W13" s="323">
        <f t="shared" ref="W13" si="3">SUM(O13:V13)</f>
        <v>0</v>
      </c>
      <c r="X13" s="73" t="e">
        <f>+W13/BJ13*100</f>
        <v>#DIV/0!</v>
      </c>
      <c r="Y13" s="321"/>
      <c r="Z13" s="337"/>
      <c r="AA13" s="339"/>
      <c r="AB13" s="339"/>
      <c r="AC13" s="339"/>
      <c r="AD13" s="339"/>
      <c r="AE13" s="339"/>
      <c r="AF13" s="339"/>
      <c r="AG13" s="339"/>
      <c r="AH13" s="323">
        <f t="shared" ref="AH13" si="4">SUM(Z13:AG13)</f>
        <v>0</v>
      </c>
      <c r="AI13" s="74" t="e">
        <f>+AH13/BJ13*100</f>
        <v>#DIV/0!</v>
      </c>
      <c r="AJ13" s="480"/>
      <c r="AK13" s="491"/>
      <c r="AL13" s="489"/>
      <c r="AM13" s="490"/>
      <c r="AN13" s="490"/>
      <c r="AO13" s="490"/>
      <c r="AP13" s="490"/>
      <c r="AQ13" s="490"/>
      <c r="AR13" s="490"/>
      <c r="AS13" s="490"/>
      <c r="AT13" s="485">
        <f>SUM(AL13:AS13)</f>
        <v>0</v>
      </c>
      <c r="AU13" s="74" t="e">
        <f>+AT13/BJ13*100</f>
        <v>#DIV/0!</v>
      </c>
      <c r="AV13" s="480" t="s">
        <v>111</v>
      </c>
      <c r="AW13" s="491"/>
      <c r="AX13" s="489"/>
      <c r="AY13" s="490"/>
      <c r="AZ13" s="493"/>
      <c r="BA13" s="493"/>
      <c r="BB13" s="493"/>
      <c r="BC13" s="493"/>
      <c r="BD13" s="493"/>
      <c r="BE13" s="493"/>
      <c r="BF13" s="485">
        <f>SUM(AX13:BE13)</f>
        <v>0</v>
      </c>
      <c r="BG13" s="74" t="e">
        <f>+BF13/BJ13*100</f>
        <v>#DIV/0!</v>
      </c>
      <c r="BH13" s="480" t="s">
        <v>111</v>
      </c>
      <c r="BI13" s="476" t="e">
        <f t="shared" ref="BI13" si="5">+BG14+AU14+AI14+X14</f>
        <v>#DIV/0!</v>
      </c>
      <c r="BJ13" s="631">
        <f t="shared" ref="BJ13" si="6">+BF13+AT13+AH13+W13</f>
        <v>0</v>
      </c>
      <c r="BK13" s="261"/>
      <c r="BL13" s="9"/>
      <c r="BM13" s="10"/>
      <c r="BN13" s="52"/>
      <c r="BO13" s="52"/>
      <c r="BP13" s="264"/>
      <c r="BQ13" s="258"/>
    </row>
    <row r="14" spans="1:154" ht="27" customHeight="1">
      <c r="A14" s="8"/>
      <c r="B14" s="8"/>
      <c r="C14" s="425"/>
      <c r="D14" s="428"/>
      <c r="E14" s="531"/>
      <c r="F14" s="822"/>
      <c r="G14" s="830"/>
      <c r="H14" s="315"/>
      <c r="I14" s="315"/>
      <c r="J14" s="321"/>
      <c r="K14" s="959"/>
      <c r="L14" s="904"/>
      <c r="M14" s="315"/>
      <c r="N14" s="321"/>
      <c r="O14" s="337"/>
      <c r="P14" s="339"/>
      <c r="Q14" s="339"/>
      <c r="R14" s="339"/>
      <c r="S14" s="339"/>
      <c r="T14" s="339"/>
      <c r="U14" s="339"/>
      <c r="V14" s="339"/>
      <c r="W14" s="323"/>
      <c r="X14" s="73" t="e">
        <f>+X13*0.4</f>
        <v>#DIV/0!</v>
      </c>
      <c r="Y14" s="321"/>
      <c r="Z14" s="337"/>
      <c r="AA14" s="339"/>
      <c r="AB14" s="339"/>
      <c r="AC14" s="339"/>
      <c r="AD14" s="339"/>
      <c r="AE14" s="339"/>
      <c r="AF14" s="339"/>
      <c r="AG14" s="339"/>
      <c r="AH14" s="323"/>
      <c r="AI14" s="74" t="e">
        <f>+AI13*0.4</f>
        <v>#DIV/0!</v>
      </c>
      <c r="AJ14" s="480"/>
      <c r="AK14" s="491"/>
      <c r="AL14" s="489"/>
      <c r="AM14" s="490"/>
      <c r="AN14" s="490"/>
      <c r="AO14" s="490"/>
      <c r="AP14" s="490"/>
      <c r="AQ14" s="490"/>
      <c r="AR14" s="490"/>
      <c r="AS14" s="490"/>
      <c r="AT14" s="485"/>
      <c r="AU14" s="74" t="e">
        <f>+AU13*0.4</f>
        <v>#DIV/0!</v>
      </c>
      <c r="AV14" s="480"/>
      <c r="AW14" s="491"/>
      <c r="AX14" s="489"/>
      <c r="AY14" s="490"/>
      <c r="AZ14" s="493"/>
      <c r="BA14" s="493"/>
      <c r="BB14" s="493"/>
      <c r="BC14" s="493"/>
      <c r="BD14" s="493"/>
      <c r="BE14" s="493"/>
      <c r="BF14" s="485"/>
      <c r="BG14" s="74" t="e">
        <f>+BG13*0.4</f>
        <v>#DIV/0!</v>
      </c>
      <c r="BH14" s="480"/>
      <c r="BI14" s="476"/>
      <c r="BJ14" s="631"/>
      <c r="BK14" s="261"/>
      <c r="BL14" s="9"/>
      <c r="BM14" s="10"/>
      <c r="BN14" s="52"/>
      <c r="BO14" s="52"/>
      <c r="BP14" s="264"/>
      <c r="BQ14" s="258"/>
    </row>
    <row r="15" spans="1:154" ht="27" customHeight="1">
      <c r="A15" s="8"/>
      <c r="B15" s="8"/>
      <c r="C15" s="425"/>
      <c r="D15" s="428"/>
      <c r="E15" s="531"/>
      <c r="F15" s="822"/>
      <c r="G15" s="830"/>
      <c r="H15" s="315"/>
      <c r="I15" s="315" t="s">
        <v>171</v>
      </c>
      <c r="J15" s="321" t="s">
        <v>174</v>
      </c>
      <c r="K15" s="959">
        <f>+BJ15*100/BJ194</f>
        <v>0</v>
      </c>
      <c r="L15" s="904"/>
      <c r="M15" s="315"/>
      <c r="N15" s="321"/>
      <c r="O15" s="337"/>
      <c r="P15" s="339"/>
      <c r="Q15" s="339"/>
      <c r="R15" s="339"/>
      <c r="S15" s="339"/>
      <c r="T15" s="339"/>
      <c r="U15" s="339"/>
      <c r="V15" s="339"/>
      <c r="W15" s="323">
        <f t="shared" ref="W15" si="7">SUM(O15:V15)</f>
        <v>0</v>
      </c>
      <c r="X15" s="73" t="e">
        <f>+W15/BJ15*100</f>
        <v>#DIV/0!</v>
      </c>
      <c r="Y15" s="321"/>
      <c r="Z15" s="337"/>
      <c r="AA15" s="339"/>
      <c r="AB15" s="339"/>
      <c r="AC15" s="339"/>
      <c r="AD15" s="339"/>
      <c r="AE15" s="339"/>
      <c r="AF15" s="339"/>
      <c r="AG15" s="339"/>
      <c r="AH15" s="323">
        <f t="shared" ref="AH15" si="8">SUM(Z15:AG15)</f>
        <v>0</v>
      </c>
      <c r="AI15" s="74" t="e">
        <f>+AH15/BJ15*100</f>
        <v>#DIV/0!</v>
      </c>
      <c r="AJ15" s="480"/>
      <c r="AK15" s="491"/>
      <c r="AL15" s="489"/>
      <c r="AM15" s="490"/>
      <c r="AN15" s="490"/>
      <c r="AO15" s="490"/>
      <c r="AP15" s="490"/>
      <c r="AQ15" s="490"/>
      <c r="AR15" s="490"/>
      <c r="AS15" s="490"/>
      <c r="AT15" s="485">
        <f>SUM(AL15:AS15)</f>
        <v>0</v>
      </c>
      <c r="AU15" s="74" t="e">
        <f>+AT15/BJ15*100</f>
        <v>#DIV/0!</v>
      </c>
      <c r="AV15" s="480" t="s">
        <v>111</v>
      </c>
      <c r="AW15" s="491"/>
      <c r="AX15" s="489"/>
      <c r="AY15" s="490"/>
      <c r="AZ15" s="493"/>
      <c r="BA15" s="493"/>
      <c r="BB15" s="493"/>
      <c r="BC15" s="493"/>
      <c r="BD15" s="493"/>
      <c r="BE15" s="493"/>
      <c r="BF15" s="485">
        <f>SUM(AX15:BE15)</f>
        <v>0</v>
      </c>
      <c r="BG15" s="74" t="e">
        <f>+BF15/BJ15*100</f>
        <v>#DIV/0!</v>
      </c>
      <c r="BH15" s="480" t="s">
        <v>111</v>
      </c>
      <c r="BI15" s="476" t="e">
        <f t="shared" ref="BI15" si="9">+BG16+AU16+AI16+X16</f>
        <v>#DIV/0!</v>
      </c>
      <c r="BJ15" s="631">
        <f t="shared" ref="BJ15" si="10">+BF15+AT15+AH15+W15</f>
        <v>0</v>
      </c>
      <c r="BK15" s="261"/>
      <c r="BL15" s="9"/>
      <c r="BM15" s="10"/>
      <c r="BN15" s="52"/>
      <c r="BO15" s="52"/>
      <c r="BP15" s="264"/>
      <c r="BQ15" s="258"/>
    </row>
    <row r="16" spans="1:154" ht="27" customHeight="1">
      <c r="A16" s="8"/>
      <c r="B16" s="8"/>
      <c r="C16" s="425"/>
      <c r="D16" s="428"/>
      <c r="E16" s="531"/>
      <c r="F16" s="822"/>
      <c r="G16" s="830"/>
      <c r="H16" s="315"/>
      <c r="I16" s="315"/>
      <c r="J16" s="321"/>
      <c r="K16" s="959"/>
      <c r="L16" s="904"/>
      <c r="M16" s="315"/>
      <c r="N16" s="321"/>
      <c r="O16" s="337"/>
      <c r="P16" s="339"/>
      <c r="Q16" s="339"/>
      <c r="R16" s="339"/>
      <c r="S16" s="339"/>
      <c r="T16" s="339"/>
      <c r="U16" s="339"/>
      <c r="V16" s="339"/>
      <c r="W16" s="323"/>
      <c r="X16" s="73" t="e">
        <f>+X15*0.4</f>
        <v>#DIV/0!</v>
      </c>
      <c r="Y16" s="321"/>
      <c r="Z16" s="337"/>
      <c r="AA16" s="339"/>
      <c r="AB16" s="339"/>
      <c r="AC16" s="339"/>
      <c r="AD16" s="339"/>
      <c r="AE16" s="339"/>
      <c r="AF16" s="339"/>
      <c r="AG16" s="339"/>
      <c r="AH16" s="323"/>
      <c r="AI16" s="74" t="e">
        <f>+AI15*0.4</f>
        <v>#DIV/0!</v>
      </c>
      <c r="AJ16" s="480"/>
      <c r="AK16" s="491"/>
      <c r="AL16" s="489"/>
      <c r="AM16" s="490"/>
      <c r="AN16" s="490"/>
      <c r="AO16" s="490"/>
      <c r="AP16" s="490"/>
      <c r="AQ16" s="490"/>
      <c r="AR16" s="490"/>
      <c r="AS16" s="490"/>
      <c r="AT16" s="485"/>
      <c r="AU16" s="74" t="e">
        <f>+AU15*0.4</f>
        <v>#DIV/0!</v>
      </c>
      <c r="AV16" s="480"/>
      <c r="AW16" s="491"/>
      <c r="AX16" s="489"/>
      <c r="AY16" s="490"/>
      <c r="AZ16" s="493"/>
      <c r="BA16" s="493"/>
      <c r="BB16" s="493"/>
      <c r="BC16" s="493"/>
      <c r="BD16" s="493"/>
      <c r="BE16" s="493"/>
      <c r="BF16" s="485"/>
      <c r="BG16" s="74" t="e">
        <f>+BG15*0.4</f>
        <v>#DIV/0!</v>
      </c>
      <c r="BH16" s="480"/>
      <c r="BI16" s="476"/>
      <c r="BJ16" s="631"/>
      <c r="BK16" s="261"/>
      <c r="BL16" s="9"/>
      <c r="BM16" s="10"/>
      <c r="BN16" s="52"/>
      <c r="BO16" s="52"/>
      <c r="BP16" s="264"/>
      <c r="BQ16" s="258"/>
    </row>
    <row r="17" spans="1:70" ht="27" customHeight="1">
      <c r="A17" s="8"/>
      <c r="B17" s="8"/>
      <c r="C17" s="425"/>
      <c r="D17" s="428"/>
      <c r="E17" s="531"/>
      <c r="F17" s="822"/>
      <c r="G17" s="830"/>
      <c r="H17" s="315"/>
      <c r="I17" s="315"/>
      <c r="J17" s="321" t="s">
        <v>175</v>
      </c>
      <c r="K17" s="959">
        <f>+BJ17*100/BJ194</f>
        <v>7.6263579427509188E-4</v>
      </c>
      <c r="L17" s="904"/>
      <c r="M17" s="315"/>
      <c r="N17" s="321"/>
      <c r="O17" s="337"/>
      <c r="P17" s="339"/>
      <c r="Q17" s="339"/>
      <c r="R17" s="339"/>
      <c r="S17" s="339"/>
      <c r="T17" s="339"/>
      <c r="U17" s="339">
        <v>100</v>
      </c>
      <c r="V17" s="339"/>
      <c r="W17" s="323">
        <f t="shared" ref="W17" si="11">SUM(O17:V17)</f>
        <v>100</v>
      </c>
      <c r="X17" s="73">
        <f>+W17/BJ17*100</f>
        <v>100</v>
      </c>
      <c r="Y17" s="321"/>
      <c r="Z17" s="337"/>
      <c r="AA17" s="339"/>
      <c r="AB17" s="339"/>
      <c r="AC17" s="339"/>
      <c r="AD17" s="339"/>
      <c r="AE17" s="339"/>
      <c r="AF17" s="339"/>
      <c r="AG17" s="339"/>
      <c r="AH17" s="323">
        <f t="shared" ref="AH17" si="12">SUM(Z17:AG17)</f>
        <v>0</v>
      </c>
      <c r="AI17" s="74">
        <f>+AH17/BJ17*100</f>
        <v>0</v>
      </c>
      <c r="AJ17" s="480"/>
      <c r="AK17" s="491"/>
      <c r="AL17" s="489"/>
      <c r="AM17" s="490"/>
      <c r="AN17" s="490"/>
      <c r="AO17" s="490"/>
      <c r="AP17" s="490"/>
      <c r="AQ17" s="490"/>
      <c r="AR17" s="490"/>
      <c r="AS17" s="490"/>
      <c r="AT17" s="485">
        <f>SUM(AL17:AS17)</f>
        <v>0</v>
      </c>
      <c r="AU17" s="74">
        <f>+AT17/BJ17*100</f>
        <v>0</v>
      </c>
      <c r="AV17" s="480" t="s">
        <v>111</v>
      </c>
      <c r="AW17" s="491"/>
      <c r="AX17" s="489"/>
      <c r="AY17" s="490"/>
      <c r="AZ17" s="493"/>
      <c r="BA17" s="493"/>
      <c r="BB17" s="493"/>
      <c r="BC17" s="493"/>
      <c r="BD17" s="493"/>
      <c r="BE17" s="493"/>
      <c r="BF17" s="485">
        <f>SUM(AX17:BE17)</f>
        <v>0</v>
      </c>
      <c r="BG17" s="74">
        <f>+BF17/BJ17*100</f>
        <v>0</v>
      </c>
      <c r="BH17" s="480" t="s">
        <v>111</v>
      </c>
      <c r="BI17" s="476">
        <f t="shared" ref="BI17" si="13">+BG18+AU18+AI18+X18</f>
        <v>40</v>
      </c>
      <c r="BJ17" s="631">
        <f t="shared" ref="BJ17" si="14">+BF17+AT17+AH17+W17</f>
        <v>100</v>
      </c>
      <c r="BK17" s="261"/>
      <c r="BL17" s="9"/>
      <c r="BM17" s="10"/>
      <c r="BN17" s="52"/>
      <c r="BO17" s="52"/>
      <c r="BP17" s="264"/>
      <c r="BQ17" s="258"/>
    </row>
    <row r="18" spans="1:70" ht="27" customHeight="1">
      <c r="A18" s="8"/>
      <c r="B18" s="8"/>
      <c r="C18" s="425"/>
      <c r="D18" s="428"/>
      <c r="E18" s="531"/>
      <c r="F18" s="822"/>
      <c r="G18" s="830"/>
      <c r="H18" s="315"/>
      <c r="I18" s="315"/>
      <c r="J18" s="321"/>
      <c r="K18" s="959"/>
      <c r="L18" s="904"/>
      <c r="M18" s="315"/>
      <c r="N18" s="321"/>
      <c r="O18" s="337"/>
      <c r="P18" s="339"/>
      <c r="Q18" s="339"/>
      <c r="R18" s="339"/>
      <c r="S18" s="339"/>
      <c r="T18" s="339"/>
      <c r="U18" s="339"/>
      <c r="V18" s="339"/>
      <c r="W18" s="323"/>
      <c r="X18" s="73">
        <f>+X17*0.4</f>
        <v>40</v>
      </c>
      <c r="Y18" s="321"/>
      <c r="Z18" s="337"/>
      <c r="AA18" s="339"/>
      <c r="AB18" s="339"/>
      <c r="AC18" s="339"/>
      <c r="AD18" s="339"/>
      <c r="AE18" s="339"/>
      <c r="AF18" s="339"/>
      <c r="AG18" s="339"/>
      <c r="AH18" s="323"/>
      <c r="AI18" s="74">
        <f>+AI17*0.4</f>
        <v>0</v>
      </c>
      <c r="AJ18" s="480"/>
      <c r="AK18" s="491"/>
      <c r="AL18" s="489"/>
      <c r="AM18" s="490"/>
      <c r="AN18" s="490"/>
      <c r="AO18" s="490"/>
      <c r="AP18" s="490"/>
      <c r="AQ18" s="490"/>
      <c r="AR18" s="490"/>
      <c r="AS18" s="490"/>
      <c r="AT18" s="485"/>
      <c r="AU18" s="74">
        <f>+AU17*0.4</f>
        <v>0</v>
      </c>
      <c r="AV18" s="480"/>
      <c r="AW18" s="491"/>
      <c r="AX18" s="489"/>
      <c r="AY18" s="490"/>
      <c r="AZ18" s="493"/>
      <c r="BA18" s="493"/>
      <c r="BB18" s="493"/>
      <c r="BC18" s="493"/>
      <c r="BD18" s="493"/>
      <c r="BE18" s="493"/>
      <c r="BF18" s="485"/>
      <c r="BG18" s="74">
        <f>+BG17*0.4</f>
        <v>0</v>
      </c>
      <c r="BH18" s="480"/>
      <c r="BI18" s="476"/>
      <c r="BJ18" s="631"/>
      <c r="BK18" s="261"/>
      <c r="BL18" s="9"/>
      <c r="BM18" s="10"/>
      <c r="BN18" s="52"/>
      <c r="BO18" s="52"/>
      <c r="BP18" s="264"/>
      <c r="BQ18" s="258"/>
    </row>
    <row r="19" spans="1:70" ht="27" customHeight="1">
      <c r="A19" s="8"/>
      <c r="B19" s="8"/>
      <c r="C19" s="425"/>
      <c r="D19" s="428"/>
      <c r="E19" s="531"/>
      <c r="F19" s="822"/>
      <c r="G19" s="830"/>
      <c r="H19" s="315" t="s">
        <v>180</v>
      </c>
      <c r="I19" s="315" t="s">
        <v>171</v>
      </c>
      <c r="J19" s="321" t="s">
        <v>176</v>
      </c>
      <c r="K19" s="959">
        <f>+BJ19*100/BJ194</f>
        <v>0</v>
      </c>
      <c r="L19" s="904"/>
      <c r="M19" s="315"/>
      <c r="N19" s="321"/>
      <c r="O19" s="337"/>
      <c r="P19" s="339"/>
      <c r="Q19" s="339"/>
      <c r="R19" s="339"/>
      <c r="S19" s="339"/>
      <c r="T19" s="339"/>
      <c r="U19" s="339"/>
      <c r="V19" s="339"/>
      <c r="W19" s="323">
        <f t="shared" ref="W19" si="15">SUM(O19:V19)</f>
        <v>0</v>
      </c>
      <c r="X19" s="73" t="e">
        <f>+W19/BJ19*100</f>
        <v>#DIV/0!</v>
      </c>
      <c r="Y19" s="321"/>
      <c r="Z19" s="337"/>
      <c r="AA19" s="339"/>
      <c r="AB19" s="339"/>
      <c r="AC19" s="339"/>
      <c r="AD19" s="339"/>
      <c r="AE19" s="339"/>
      <c r="AF19" s="339"/>
      <c r="AG19" s="339"/>
      <c r="AH19" s="323">
        <f t="shared" ref="AH19" si="16">SUM(Z19:AG19)</f>
        <v>0</v>
      </c>
      <c r="AI19" s="74" t="e">
        <f>+AH19/BJ19*100</f>
        <v>#DIV/0!</v>
      </c>
      <c r="AJ19" s="480"/>
      <c r="AK19" s="491"/>
      <c r="AL19" s="489"/>
      <c r="AM19" s="490"/>
      <c r="AN19" s="490"/>
      <c r="AO19" s="490"/>
      <c r="AP19" s="490"/>
      <c r="AQ19" s="490"/>
      <c r="AR19" s="490"/>
      <c r="AS19" s="490"/>
      <c r="AT19" s="485">
        <f>SUM(AL19:AS19)</f>
        <v>0</v>
      </c>
      <c r="AU19" s="74" t="e">
        <f>+AT19/BJ19*100</f>
        <v>#DIV/0!</v>
      </c>
      <c r="AV19" s="480" t="s">
        <v>111</v>
      </c>
      <c r="AW19" s="491"/>
      <c r="AX19" s="489"/>
      <c r="AY19" s="490"/>
      <c r="AZ19" s="493"/>
      <c r="BA19" s="493"/>
      <c r="BB19" s="493"/>
      <c r="BC19" s="493"/>
      <c r="BD19" s="493"/>
      <c r="BE19" s="493"/>
      <c r="BF19" s="485">
        <f>SUM(AX19:BE19)</f>
        <v>0</v>
      </c>
      <c r="BG19" s="74" t="e">
        <f>+BF19/BJ19*100</f>
        <v>#DIV/0!</v>
      </c>
      <c r="BH19" s="480" t="s">
        <v>111</v>
      </c>
      <c r="BI19" s="476" t="e">
        <f t="shared" ref="BI19" si="17">+BG20+AU20+AI20+X20</f>
        <v>#DIV/0!</v>
      </c>
      <c r="BJ19" s="631">
        <f t="shared" ref="BJ19" si="18">+BF19+AT19+AH19+W19</f>
        <v>0</v>
      </c>
      <c r="BK19" s="261"/>
      <c r="BL19" s="9"/>
      <c r="BM19" s="10"/>
      <c r="BN19" s="52"/>
      <c r="BO19" s="52"/>
      <c r="BP19" s="264"/>
      <c r="BQ19" s="258"/>
    </row>
    <row r="20" spans="1:70">
      <c r="A20" s="8"/>
      <c r="B20" s="8"/>
      <c r="C20" s="425"/>
      <c r="D20" s="428"/>
      <c r="E20" s="531"/>
      <c r="F20" s="822"/>
      <c r="G20" s="830"/>
      <c r="H20" s="315"/>
      <c r="I20" s="315"/>
      <c r="J20" s="321"/>
      <c r="K20" s="959"/>
      <c r="L20" s="904"/>
      <c r="M20" s="315"/>
      <c r="N20" s="321"/>
      <c r="O20" s="337"/>
      <c r="P20" s="339"/>
      <c r="Q20" s="339"/>
      <c r="R20" s="339"/>
      <c r="S20" s="339"/>
      <c r="T20" s="339"/>
      <c r="U20" s="339"/>
      <c r="V20" s="339"/>
      <c r="W20" s="323"/>
      <c r="X20" s="73" t="e">
        <f>+X19*0.4</f>
        <v>#DIV/0!</v>
      </c>
      <c r="Y20" s="321"/>
      <c r="Z20" s="337"/>
      <c r="AA20" s="339"/>
      <c r="AB20" s="339"/>
      <c r="AC20" s="339"/>
      <c r="AD20" s="339"/>
      <c r="AE20" s="339"/>
      <c r="AF20" s="339"/>
      <c r="AG20" s="339"/>
      <c r="AH20" s="323"/>
      <c r="AI20" s="74" t="e">
        <f>+AI19*0.4</f>
        <v>#DIV/0!</v>
      </c>
      <c r="AJ20" s="480"/>
      <c r="AK20" s="491"/>
      <c r="AL20" s="489"/>
      <c r="AM20" s="490"/>
      <c r="AN20" s="490"/>
      <c r="AO20" s="490"/>
      <c r="AP20" s="490"/>
      <c r="AQ20" s="490"/>
      <c r="AR20" s="490"/>
      <c r="AS20" s="490"/>
      <c r="AT20" s="485"/>
      <c r="AU20" s="74" t="e">
        <f>+AU19*0.4</f>
        <v>#DIV/0!</v>
      </c>
      <c r="AV20" s="480"/>
      <c r="AW20" s="491"/>
      <c r="AX20" s="489"/>
      <c r="AY20" s="490"/>
      <c r="AZ20" s="493"/>
      <c r="BA20" s="493"/>
      <c r="BB20" s="493"/>
      <c r="BC20" s="493"/>
      <c r="BD20" s="493"/>
      <c r="BE20" s="493"/>
      <c r="BF20" s="485"/>
      <c r="BG20" s="74" t="e">
        <f>+BG19*0.4</f>
        <v>#DIV/0!</v>
      </c>
      <c r="BH20" s="480"/>
      <c r="BI20" s="476"/>
      <c r="BJ20" s="631"/>
      <c r="BK20" s="261"/>
      <c r="BL20" s="9"/>
      <c r="BM20" s="10"/>
      <c r="BN20" s="52"/>
      <c r="BO20" s="52"/>
      <c r="BP20" s="264"/>
      <c r="BQ20" s="258"/>
    </row>
    <row r="21" spans="1:70" ht="27" customHeight="1">
      <c r="A21" s="8"/>
      <c r="B21" s="8"/>
      <c r="C21" s="425"/>
      <c r="D21" s="428"/>
      <c r="E21" s="531"/>
      <c r="F21" s="822"/>
      <c r="G21" s="830"/>
      <c r="H21" s="315"/>
      <c r="I21" s="315"/>
      <c r="J21" s="321" t="s">
        <v>177</v>
      </c>
      <c r="K21" s="959">
        <f>+BJ21*100/BJ194</f>
        <v>0</v>
      </c>
      <c r="L21" s="904"/>
      <c r="M21" s="315"/>
      <c r="N21" s="321"/>
      <c r="O21" s="337"/>
      <c r="P21" s="339"/>
      <c r="Q21" s="339"/>
      <c r="R21" s="339"/>
      <c r="S21" s="339"/>
      <c r="T21" s="339"/>
      <c r="U21" s="339"/>
      <c r="V21" s="339"/>
      <c r="W21" s="323">
        <f t="shared" ref="W21" si="19">SUM(O21:V21)</f>
        <v>0</v>
      </c>
      <c r="X21" s="73" t="e">
        <f>+W21/BJ21*100</f>
        <v>#DIV/0!</v>
      </c>
      <c r="Y21" s="321"/>
      <c r="Z21" s="337"/>
      <c r="AA21" s="339"/>
      <c r="AB21" s="339"/>
      <c r="AC21" s="339"/>
      <c r="AD21" s="339"/>
      <c r="AE21" s="339"/>
      <c r="AF21" s="339"/>
      <c r="AG21" s="339"/>
      <c r="AH21" s="323">
        <f t="shared" ref="AH21" si="20">SUM(Z21:AG21)</f>
        <v>0</v>
      </c>
      <c r="AI21" s="74" t="e">
        <f>+AH21/BJ21*100</f>
        <v>#DIV/0!</v>
      </c>
      <c r="AJ21" s="480"/>
      <c r="AK21" s="491"/>
      <c r="AL21" s="489"/>
      <c r="AM21" s="490"/>
      <c r="AN21" s="490"/>
      <c r="AO21" s="490"/>
      <c r="AP21" s="490"/>
      <c r="AQ21" s="490"/>
      <c r="AR21" s="490"/>
      <c r="AS21" s="490"/>
      <c r="AT21" s="485">
        <f>SUM(AL21:AS21)</f>
        <v>0</v>
      </c>
      <c r="AU21" s="74" t="e">
        <f>+AT21/BJ21*100</f>
        <v>#DIV/0!</v>
      </c>
      <c r="AV21" s="480" t="s">
        <v>111</v>
      </c>
      <c r="AW21" s="491"/>
      <c r="AX21" s="489"/>
      <c r="AY21" s="490"/>
      <c r="AZ21" s="493"/>
      <c r="BA21" s="493"/>
      <c r="BB21" s="493"/>
      <c r="BC21" s="493"/>
      <c r="BD21" s="493"/>
      <c r="BE21" s="493"/>
      <c r="BF21" s="485">
        <f>SUM(AX21:BE21)</f>
        <v>0</v>
      </c>
      <c r="BG21" s="74" t="e">
        <f>+BF21/BJ21*100</f>
        <v>#DIV/0!</v>
      </c>
      <c r="BH21" s="480" t="s">
        <v>111</v>
      </c>
      <c r="BI21" s="476" t="e">
        <f t="shared" ref="BI21" si="21">+BG22+AU22+AI22+X22</f>
        <v>#DIV/0!</v>
      </c>
      <c r="BJ21" s="631">
        <f t="shared" ref="BJ21" si="22">+BF21+AT21+AH21+W21</f>
        <v>0</v>
      </c>
      <c r="BK21" s="261"/>
      <c r="BL21" s="9"/>
      <c r="BM21" s="10"/>
      <c r="BN21" s="52"/>
      <c r="BO21" s="52"/>
      <c r="BP21" s="264"/>
      <c r="BQ21" s="258"/>
    </row>
    <row r="22" spans="1:70">
      <c r="A22" s="8"/>
      <c r="B22" s="8"/>
      <c r="C22" s="425"/>
      <c r="D22" s="428"/>
      <c r="E22" s="531"/>
      <c r="F22" s="822"/>
      <c r="G22" s="830"/>
      <c r="H22" s="315"/>
      <c r="I22" s="315"/>
      <c r="J22" s="321"/>
      <c r="K22" s="959"/>
      <c r="L22" s="904"/>
      <c r="M22" s="315"/>
      <c r="N22" s="321"/>
      <c r="O22" s="337"/>
      <c r="P22" s="339"/>
      <c r="Q22" s="339"/>
      <c r="R22" s="339"/>
      <c r="S22" s="339"/>
      <c r="T22" s="339"/>
      <c r="U22" s="339"/>
      <c r="V22" s="339"/>
      <c r="W22" s="323"/>
      <c r="X22" s="73" t="e">
        <f>+X21*0.4</f>
        <v>#DIV/0!</v>
      </c>
      <c r="Y22" s="321"/>
      <c r="Z22" s="337"/>
      <c r="AA22" s="339"/>
      <c r="AB22" s="339"/>
      <c r="AC22" s="339"/>
      <c r="AD22" s="339"/>
      <c r="AE22" s="339"/>
      <c r="AF22" s="339"/>
      <c r="AG22" s="339"/>
      <c r="AH22" s="323"/>
      <c r="AI22" s="74" t="e">
        <f>+AI21*0.4</f>
        <v>#DIV/0!</v>
      </c>
      <c r="AJ22" s="480"/>
      <c r="AK22" s="491"/>
      <c r="AL22" s="489"/>
      <c r="AM22" s="490"/>
      <c r="AN22" s="490"/>
      <c r="AO22" s="490"/>
      <c r="AP22" s="490"/>
      <c r="AQ22" s="490"/>
      <c r="AR22" s="490"/>
      <c r="AS22" s="490"/>
      <c r="AT22" s="485"/>
      <c r="AU22" s="74" t="e">
        <f>+AU21*0.4</f>
        <v>#DIV/0!</v>
      </c>
      <c r="AV22" s="480"/>
      <c r="AW22" s="491"/>
      <c r="AX22" s="489"/>
      <c r="AY22" s="490"/>
      <c r="AZ22" s="493"/>
      <c r="BA22" s="493"/>
      <c r="BB22" s="493"/>
      <c r="BC22" s="493"/>
      <c r="BD22" s="493"/>
      <c r="BE22" s="493"/>
      <c r="BF22" s="485"/>
      <c r="BG22" s="74" t="e">
        <f>+BG21*0.4</f>
        <v>#DIV/0!</v>
      </c>
      <c r="BH22" s="480"/>
      <c r="BI22" s="476"/>
      <c r="BJ22" s="631"/>
      <c r="BK22" s="261"/>
      <c r="BL22" s="9"/>
      <c r="BM22" s="10"/>
      <c r="BN22" s="52"/>
      <c r="BO22" s="52"/>
      <c r="BP22" s="264"/>
      <c r="BQ22" s="258"/>
    </row>
    <row r="23" spans="1:70">
      <c r="A23" s="8"/>
      <c r="B23" s="8"/>
      <c r="C23" s="425"/>
      <c r="D23" s="428"/>
      <c r="E23" s="531"/>
      <c r="F23" s="822"/>
      <c r="G23" s="830"/>
      <c r="H23" s="315"/>
      <c r="I23" s="315" t="s">
        <v>171</v>
      </c>
      <c r="J23" s="321" t="s">
        <v>178</v>
      </c>
      <c r="K23" s="959">
        <f>+BJ23*100/BJ194</f>
        <v>0.19071195175647507</v>
      </c>
      <c r="L23" s="904"/>
      <c r="M23" s="315"/>
      <c r="N23" s="321" t="s">
        <v>68</v>
      </c>
      <c r="O23" s="809"/>
      <c r="P23" s="339">
        <v>0</v>
      </c>
      <c r="Q23" s="339"/>
      <c r="R23" s="339"/>
      <c r="S23" s="339"/>
      <c r="T23" s="339"/>
      <c r="U23" s="339"/>
      <c r="V23" s="339"/>
      <c r="W23" s="323">
        <f t="shared" ref="W23:W25" si="23">SUM(O23:V23)</f>
        <v>0</v>
      </c>
      <c r="X23" s="73">
        <f>+W23/BJ23*100</f>
        <v>0</v>
      </c>
      <c r="Y23" s="807" t="s">
        <v>71</v>
      </c>
      <c r="Z23" s="337">
        <v>5226</v>
      </c>
      <c r="AA23" s="339"/>
      <c r="AB23" s="339"/>
      <c r="AC23" s="339"/>
      <c r="AD23" s="339"/>
      <c r="AE23" s="339"/>
      <c r="AF23" s="339"/>
      <c r="AG23" s="339"/>
      <c r="AH23" s="323">
        <f t="shared" ref="AH23" si="24">SUM(Z23:AG23)</f>
        <v>5226</v>
      </c>
      <c r="AI23" s="74">
        <f>+AH23/BJ23*100</f>
        <v>20.898190303095738</v>
      </c>
      <c r="AJ23" s="480" t="s">
        <v>69</v>
      </c>
      <c r="AK23" s="491"/>
      <c r="AL23" s="489"/>
      <c r="AM23" s="490"/>
      <c r="AN23" s="490"/>
      <c r="AO23" s="490"/>
      <c r="AP23" s="490"/>
      <c r="AQ23" s="490"/>
      <c r="AR23" s="490"/>
      <c r="AS23" s="490"/>
      <c r="AT23" s="485">
        <f>SUM(AL23:AS23)</f>
        <v>0</v>
      </c>
      <c r="AU23" s="74">
        <f>+AT23/BJ23*100</f>
        <v>0</v>
      </c>
      <c r="AV23" s="480" t="s">
        <v>70</v>
      </c>
      <c r="AW23" s="491"/>
      <c r="AX23" s="489"/>
      <c r="AY23" s="490"/>
      <c r="AZ23" s="493"/>
      <c r="BA23" s="493"/>
      <c r="BB23" s="493"/>
      <c r="BC23" s="493"/>
      <c r="BD23" s="493"/>
      <c r="BE23" s="493"/>
      <c r="BF23" s="485">
        <f>+SUM(AX23:BE26)</f>
        <v>19780.95</v>
      </c>
      <c r="BG23" s="74">
        <f>+BF23/BJ23*100</f>
        <v>79.101809696904255</v>
      </c>
      <c r="BH23" s="480" t="s">
        <v>70</v>
      </c>
      <c r="BI23" s="476">
        <f>+BG24+AU24+AI24+X24</f>
        <v>39</v>
      </c>
      <c r="BJ23" s="631">
        <f>+BF23+AT23+AH23+W23</f>
        <v>25006.95</v>
      </c>
      <c r="BK23" s="261"/>
      <c r="BL23" s="9"/>
      <c r="BM23" s="10"/>
      <c r="BN23" s="10">
        <v>50000000</v>
      </c>
      <c r="BO23" s="11"/>
      <c r="BP23" s="264"/>
      <c r="BQ23" s="258"/>
    </row>
    <row r="24" spans="1:70" ht="52.5" customHeight="1">
      <c r="A24" s="8"/>
      <c r="B24" s="8"/>
      <c r="C24" s="425"/>
      <c r="D24" s="428"/>
      <c r="E24" s="531"/>
      <c r="F24" s="822"/>
      <c r="G24" s="830"/>
      <c r="H24" s="315"/>
      <c r="I24" s="315"/>
      <c r="J24" s="321"/>
      <c r="K24" s="959"/>
      <c r="L24" s="904"/>
      <c r="M24" s="315"/>
      <c r="N24" s="321"/>
      <c r="O24" s="809"/>
      <c r="P24" s="339"/>
      <c r="Q24" s="339"/>
      <c r="R24" s="339"/>
      <c r="S24" s="339"/>
      <c r="T24" s="339"/>
      <c r="U24" s="339"/>
      <c r="V24" s="339"/>
      <c r="W24" s="323"/>
      <c r="X24" s="73">
        <f>+X23*0.39</f>
        <v>0</v>
      </c>
      <c r="Y24" s="807"/>
      <c r="Z24" s="337"/>
      <c r="AA24" s="339"/>
      <c r="AB24" s="339"/>
      <c r="AC24" s="339"/>
      <c r="AD24" s="339"/>
      <c r="AE24" s="339"/>
      <c r="AF24" s="339"/>
      <c r="AG24" s="339"/>
      <c r="AH24" s="323"/>
      <c r="AI24" s="74">
        <f>+AI23*39/100</f>
        <v>8.1502942182073372</v>
      </c>
      <c r="AJ24" s="480"/>
      <c r="AK24" s="491"/>
      <c r="AL24" s="489"/>
      <c r="AM24" s="490"/>
      <c r="AN24" s="490"/>
      <c r="AO24" s="490"/>
      <c r="AP24" s="490"/>
      <c r="AQ24" s="490"/>
      <c r="AR24" s="490"/>
      <c r="AS24" s="490"/>
      <c r="AT24" s="485"/>
      <c r="AU24" s="74">
        <f>+AU23*0.39</f>
        <v>0</v>
      </c>
      <c r="AV24" s="480"/>
      <c r="AW24" s="491"/>
      <c r="AX24" s="489"/>
      <c r="AY24" s="490"/>
      <c r="AZ24" s="493"/>
      <c r="BA24" s="493"/>
      <c r="BB24" s="493"/>
      <c r="BC24" s="493"/>
      <c r="BD24" s="493"/>
      <c r="BE24" s="493"/>
      <c r="BF24" s="485"/>
      <c r="BG24" s="74">
        <f>+BG23*0.39</f>
        <v>30.849705781792661</v>
      </c>
      <c r="BH24" s="480"/>
      <c r="BI24" s="476"/>
      <c r="BJ24" s="631"/>
      <c r="BK24" s="261"/>
      <c r="BL24" s="9"/>
      <c r="BM24" s="10"/>
      <c r="BN24" s="10"/>
      <c r="BO24" s="11"/>
      <c r="BP24" s="264"/>
      <c r="BQ24" s="258"/>
    </row>
    <row r="25" spans="1:70" ht="28.5" customHeight="1">
      <c r="A25" s="111"/>
      <c r="B25" s="111"/>
      <c r="C25" s="425"/>
      <c r="D25" s="428"/>
      <c r="E25" s="531"/>
      <c r="F25" s="822"/>
      <c r="G25" s="830"/>
      <c r="H25" s="315"/>
      <c r="I25" s="315"/>
      <c r="J25" s="321" t="s">
        <v>179</v>
      </c>
      <c r="K25" s="959">
        <f>+BJ25*100/BJ194</f>
        <v>0.29452956243114331</v>
      </c>
      <c r="L25" s="904"/>
      <c r="M25" s="315"/>
      <c r="N25" s="321"/>
      <c r="O25" s="809"/>
      <c r="P25" s="339"/>
      <c r="Q25" s="339"/>
      <c r="R25" s="339"/>
      <c r="S25" s="339"/>
      <c r="T25" s="339"/>
      <c r="U25" s="339"/>
      <c r="V25" s="339"/>
      <c r="W25" s="323">
        <f t="shared" si="23"/>
        <v>0</v>
      </c>
      <c r="X25" s="73">
        <f>+W25/BJ25*100</f>
        <v>0</v>
      </c>
      <c r="Y25" s="807" t="s">
        <v>71</v>
      </c>
      <c r="Z25" s="337"/>
      <c r="AA25" s="339"/>
      <c r="AB25" s="339"/>
      <c r="AC25" s="339"/>
      <c r="AD25" s="339"/>
      <c r="AE25" s="339"/>
      <c r="AF25" s="339"/>
      <c r="AG25" s="339"/>
      <c r="AH25" s="323">
        <f t="shared" ref="AH25" si="25">SUM(Z25:AG25)</f>
        <v>0</v>
      </c>
      <c r="AI25" s="74">
        <f>+AH25/BJ25*100</f>
        <v>0</v>
      </c>
      <c r="AJ25" s="480" t="s">
        <v>112</v>
      </c>
      <c r="AK25" s="491"/>
      <c r="AL25" s="489">
        <v>18839</v>
      </c>
      <c r="AM25" s="490"/>
      <c r="AN25" s="490"/>
      <c r="AO25" s="490"/>
      <c r="AP25" s="490"/>
      <c r="AQ25" s="490"/>
      <c r="AR25" s="490"/>
      <c r="AS25" s="490"/>
      <c r="AT25" s="485">
        <f>SUM(AL25:AS25)</f>
        <v>18839</v>
      </c>
      <c r="AU25" s="74">
        <f>+AT25/BJ25*100</f>
        <v>48.780487804878057</v>
      </c>
      <c r="AV25" s="480" t="s">
        <v>111</v>
      </c>
      <c r="AW25" s="491"/>
      <c r="AX25" s="489"/>
      <c r="AY25" s="490">
        <f>18839*1.05</f>
        <v>19780.95</v>
      </c>
      <c r="AZ25" s="493"/>
      <c r="BA25" s="493"/>
      <c r="BB25" s="493"/>
      <c r="BC25" s="493"/>
      <c r="BD25" s="493"/>
      <c r="BE25" s="493"/>
      <c r="BF25" s="485">
        <f>SUM(AX25:BE25)</f>
        <v>19780.95</v>
      </c>
      <c r="BG25" s="74">
        <f>+BF25/BJ25*100</f>
        <v>51.219512195121951</v>
      </c>
      <c r="BH25" s="480" t="s">
        <v>111</v>
      </c>
      <c r="BI25" s="476">
        <f>+BG26+AU26+AI26+X26</f>
        <v>40</v>
      </c>
      <c r="BJ25" s="631">
        <f>+BF25+AT25+AH25+W25</f>
        <v>38619.949999999997</v>
      </c>
      <c r="BK25" s="261"/>
      <c r="BL25" s="119"/>
      <c r="BM25" s="13"/>
      <c r="BN25" s="13"/>
      <c r="BO25" s="43"/>
      <c r="BP25" s="264"/>
      <c r="BQ25" s="258"/>
      <c r="BR25" s="12"/>
    </row>
    <row r="26" spans="1:70" ht="28.5" customHeight="1" thickBot="1">
      <c r="C26" s="425"/>
      <c r="D26" s="428"/>
      <c r="E26" s="531"/>
      <c r="F26" s="823"/>
      <c r="G26" s="831"/>
      <c r="H26" s="832"/>
      <c r="I26" s="832"/>
      <c r="J26" s="833"/>
      <c r="K26" s="960"/>
      <c r="L26" s="905"/>
      <c r="M26" s="832"/>
      <c r="N26" s="833"/>
      <c r="O26" s="810"/>
      <c r="P26" s="731"/>
      <c r="Q26" s="731"/>
      <c r="R26" s="731"/>
      <c r="S26" s="731"/>
      <c r="T26" s="731"/>
      <c r="U26" s="731"/>
      <c r="V26" s="731"/>
      <c r="W26" s="814"/>
      <c r="X26" s="63">
        <f>+X25*0.39</f>
        <v>0</v>
      </c>
      <c r="Y26" s="808"/>
      <c r="Z26" s="815"/>
      <c r="AA26" s="731"/>
      <c r="AB26" s="731"/>
      <c r="AC26" s="731"/>
      <c r="AD26" s="731"/>
      <c r="AE26" s="731"/>
      <c r="AF26" s="731"/>
      <c r="AG26" s="731"/>
      <c r="AH26" s="814"/>
      <c r="AI26" s="62">
        <f>+AI25*0.4</f>
        <v>0</v>
      </c>
      <c r="AJ26" s="623"/>
      <c r="AK26" s="811"/>
      <c r="AL26" s="812"/>
      <c r="AM26" s="813"/>
      <c r="AN26" s="813"/>
      <c r="AO26" s="813"/>
      <c r="AP26" s="813"/>
      <c r="AQ26" s="813"/>
      <c r="AR26" s="813"/>
      <c r="AS26" s="813"/>
      <c r="AT26" s="777"/>
      <c r="AU26" s="62">
        <f>+AU25*0.4</f>
        <v>19.512195121951223</v>
      </c>
      <c r="AV26" s="623"/>
      <c r="AW26" s="811"/>
      <c r="AX26" s="812"/>
      <c r="AY26" s="813"/>
      <c r="AZ26" s="816"/>
      <c r="BA26" s="816"/>
      <c r="BB26" s="816"/>
      <c r="BC26" s="816"/>
      <c r="BD26" s="816"/>
      <c r="BE26" s="816"/>
      <c r="BF26" s="777"/>
      <c r="BG26" s="62">
        <f>+BG25*0.4</f>
        <v>20.487804878048781</v>
      </c>
      <c r="BH26" s="623"/>
      <c r="BI26" s="508"/>
      <c r="BJ26" s="817"/>
      <c r="BK26" s="261"/>
      <c r="BL26" s="119"/>
      <c r="BM26" s="13"/>
      <c r="BN26" s="13"/>
      <c r="BO26" s="43"/>
      <c r="BP26" s="265"/>
      <c r="BQ26" s="258"/>
    </row>
    <row r="27" spans="1:70">
      <c r="C27" s="425"/>
      <c r="D27" s="428"/>
      <c r="E27" s="531"/>
      <c r="F27" s="738" t="s">
        <v>20</v>
      </c>
      <c r="G27" s="767">
        <f>SUM(K27:K43)</f>
        <v>25.123356251067587</v>
      </c>
      <c r="H27" s="730" t="s">
        <v>115</v>
      </c>
      <c r="I27" s="730" t="s">
        <v>20</v>
      </c>
      <c r="J27" s="747" t="s">
        <v>114</v>
      </c>
      <c r="K27" s="961">
        <f>+BJ27*100/BJ194</f>
        <v>0.43021591168855627</v>
      </c>
      <c r="L27" s="906">
        <v>28</v>
      </c>
      <c r="M27" s="730" t="s">
        <v>124</v>
      </c>
      <c r="N27" s="747" t="s">
        <v>132</v>
      </c>
      <c r="O27" s="681">
        <v>13585</v>
      </c>
      <c r="P27" s="618"/>
      <c r="Q27" s="618"/>
      <c r="R27" s="618"/>
      <c r="S27" s="618"/>
      <c r="T27" s="618"/>
      <c r="U27" s="618"/>
      <c r="V27" s="618"/>
      <c r="W27" s="619">
        <f>SUM(O27:V27)</f>
        <v>13585</v>
      </c>
      <c r="X27" s="78">
        <f>+W27/BJ27*100</f>
        <v>24.081878386514148</v>
      </c>
      <c r="Y27" s="620" t="s">
        <v>140</v>
      </c>
      <c r="Z27" s="681">
        <f>+W27</f>
        <v>13585</v>
      </c>
      <c r="AA27" s="618"/>
      <c r="AB27" s="618"/>
      <c r="AC27" s="618"/>
      <c r="AD27" s="618"/>
      <c r="AE27" s="618"/>
      <c r="AF27" s="618"/>
      <c r="AG27" s="618"/>
      <c r="AH27" s="619">
        <f>SUM(Z27:AG27)</f>
        <v>13585</v>
      </c>
      <c r="AI27" s="78">
        <f>+AH27/BJ27*100</f>
        <v>24.081878386514148</v>
      </c>
      <c r="AJ27" s="679" t="s">
        <v>141</v>
      </c>
      <c r="AK27" s="595"/>
      <c r="AL27" s="681">
        <f>+AH27*1.05</f>
        <v>14264.25</v>
      </c>
      <c r="AM27" s="618"/>
      <c r="AN27" s="618"/>
      <c r="AO27" s="618"/>
      <c r="AP27" s="618"/>
      <c r="AQ27" s="618"/>
      <c r="AR27" s="618"/>
      <c r="AS27" s="618"/>
      <c r="AT27" s="619">
        <f>SUM(AL27:AS27)</f>
        <v>14264.25</v>
      </c>
      <c r="AU27" s="78">
        <f>+AT27/BJ27*100</f>
        <v>25.285972305839856</v>
      </c>
      <c r="AV27" s="682" t="s">
        <v>142</v>
      </c>
      <c r="AW27" s="595"/>
      <c r="AX27" s="681">
        <f>+AT27*1.05</f>
        <v>14977.462500000001</v>
      </c>
      <c r="AY27" s="618"/>
      <c r="AZ27" s="618"/>
      <c r="BA27" s="618"/>
      <c r="BB27" s="618"/>
      <c r="BC27" s="618"/>
      <c r="BD27" s="618"/>
      <c r="BE27" s="618"/>
      <c r="BF27" s="619">
        <f>SUM(AX27:BE27)</f>
        <v>14977.462500000001</v>
      </c>
      <c r="BG27" s="79">
        <f>+BF27/BJ27*100</f>
        <v>26.550270921131851</v>
      </c>
      <c r="BH27" s="682" t="s">
        <v>143</v>
      </c>
      <c r="BI27" s="595">
        <f>+SUM(BG28+AU28+AI28+X28)</f>
        <v>21.497892835641178</v>
      </c>
      <c r="BJ27" s="597">
        <f>+BF27+AT27+AH27+W27</f>
        <v>56411.712500000001</v>
      </c>
      <c r="BK27" s="261"/>
      <c r="BL27" s="120"/>
      <c r="BM27" s="36"/>
      <c r="BN27" s="36"/>
      <c r="BO27" s="125"/>
      <c r="BP27" s="264">
        <f>+G27</f>
        <v>25.123356251067587</v>
      </c>
      <c r="BQ27" s="258"/>
    </row>
    <row r="28" spans="1:70" ht="62.25" customHeight="1">
      <c r="C28" s="425"/>
      <c r="D28" s="428"/>
      <c r="E28" s="531"/>
      <c r="F28" s="739"/>
      <c r="G28" s="768"/>
      <c r="H28" s="578"/>
      <c r="I28" s="578"/>
      <c r="J28" s="647"/>
      <c r="K28" s="962"/>
      <c r="L28" s="907"/>
      <c r="M28" s="578"/>
      <c r="N28" s="647"/>
      <c r="O28" s="602"/>
      <c r="P28" s="601"/>
      <c r="Q28" s="601"/>
      <c r="R28" s="601"/>
      <c r="S28" s="601"/>
      <c r="T28" s="601"/>
      <c r="U28" s="601"/>
      <c r="V28" s="601"/>
      <c r="W28" s="604"/>
      <c r="X28" s="80">
        <f>+X27*1/100</f>
        <v>0.24081878386514149</v>
      </c>
      <c r="Y28" s="621"/>
      <c r="Z28" s="602"/>
      <c r="AA28" s="601"/>
      <c r="AB28" s="601"/>
      <c r="AC28" s="601"/>
      <c r="AD28" s="601"/>
      <c r="AE28" s="601"/>
      <c r="AF28" s="601"/>
      <c r="AG28" s="601"/>
      <c r="AH28" s="604"/>
      <c r="AI28" s="80">
        <f>+AI27*28/100</f>
        <v>6.7429259482239612</v>
      </c>
      <c r="AJ28" s="680"/>
      <c r="AK28" s="596"/>
      <c r="AL28" s="602"/>
      <c r="AM28" s="601"/>
      <c r="AN28" s="601"/>
      <c r="AO28" s="601"/>
      <c r="AP28" s="601"/>
      <c r="AQ28" s="601"/>
      <c r="AR28" s="601"/>
      <c r="AS28" s="601"/>
      <c r="AT28" s="604"/>
      <c r="AU28" s="80">
        <f>+AU27*28/100</f>
        <v>7.0800722456351597</v>
      </c>
      <c r="AV28" s="605"/>
      <c r="AW28" s="596"/>
      <c r="AX28" s="602"/>
      <c r="AY28" s="601"/>
      <c r="AZ28" s="601"/>
      <c r="BA28" s="601"/>
      <c r="BB28" s="601"/>
      <c r="BC28" s="601"/>
      <c r="BD28" s="601"/>
      <c r="BE28" s="601"/>
      <c r="BF28" s="604"/>
      <c r="BG28" s="81">
        <f>+BG27*28/100</f>
        <v>7.4340758579169188</v>
      </c>
      <c r="BH28" s="605"/>
      <c r="BI28" s="596"/>
      <c r="BJ28" s="598"/>
      <c r="BK28" s="261"/>
      <c r="BL28" s="121"/>
      <c r="BM28" s="45"/>
      <c r="BN28" s="45"/>
      <c r="BO28" s="126"/>
      <c r="BP28" s="264"/>
      <c r="BQ28" s="258"/>
    </row>
    <row r="29" spans="1:70" ht="42" customHeight="1">
      <c r="C29" s="425"/>
      <c r="D29" s="428"/>
      <c r="E29" s="531"/>
      <c r="F29" s="739"/>
      <c r="G29" s="768"/>
      <c r="H29" s="578" t="s">
        <v>115</v>
      </c>
      <c r="I29" s="578" t="s">
        <v>20</v>
      </c>
      <c r="J29" s="647" t="s">
        <v>116</v>
      </c>
      <c r="K29" s="963">
        <f>+BJ29*100/BJ194</f>
        <v>1.2988831530196228</v>
      </c>
      <c r="L29" s="908"/>
      <c r="M29" s="578" t="s">
        <v>125</v>
      </c>
      <c r="N29" s="647" t="s">
        <v>133</v>
      </c>
      <c r="O29" s="602">
        <v>13887</v>
      </c>
      <c r="P29" s="601"/>
      <c r="Q29" s="601"/>
      <c r="R29" s="601"/>
      <c r="S29" s="601"/>
      <c r="T29" s="601"/>
      <c r="U29" s="601"/>
      <c r="V29" s="601"/>
      <c r="W29" s="604">
        <f>SUM(O29:V29)</f>
        <v>13887</v>
      </c>
      <c r="X29" s="80">
        <f>+W29/BJ29*100</f>
        <v>8.1537151748231214</v>
      </c>
      <c r="Y29" s="621" t="s">
        <v>34</v>
      </c>
      <c r="Z29" s="602">
        <v>18617</v>
      </c>
      <c r="AA29" s="601"/>
      <c r="AB29" s="601"/>
      <c r="AC29" s="601"/>
      <c r="AD29" s="601"/>
      <c r="AE29" s="601"/>
      <c r="AF29" s="601"/>
      <c r="AG29" s="601"/>
      <c r="AH29" s="604">
        <f>SUM(Z29:AG29)</f>
        <v>18617</v>
      </c>
      <c r="AI29" s="82">
        <f>+AH29/BJ29*100</f>
        <v>10.930922114904735</v>
      </c>
      <c r="AJ29" s="605" t="s">
        <v>33</v>
      </c>
      <c r="AK29" s="596"/>
      <c r="AL29" s="602">
        <v>8000</v>
      </c>
      <c r="AM29" s="601">
        <v>63015</v>
      </c>
      <c r="AN29" s="601"/>
      <c r="AO29" s="601"/>
      <c r="AP29" s="601"/>
      <c r="AQ29" s="601"/>
      <c r="AR29" s="601"/>
      <c r="AS29" s="601"/>
      <c r="AT29" s="604">
        <f>SUM(AL29:AS29)</f>
        <v>71015</v>
      </c>
      <c r="AU29" s="82">
        <f>+AT29/BJ29*100</f>
        <v>41.696268678624897</v>
      </c>
      <c r="AV29" s="605" t="s">
        <v>35</v>
      </c>
      <c r="AW29" s="596"/>
      <c r="AX29" s="602"/>
      <c r="AY29" s="601">
        <v>66796</v>
      </c>
      <c r="AZ29" s="601"/>
      <c r="BA29" s="601"/>
      <c r="BB29" s="601"/>
      <c r="BC29" s="601"/>
      <c r="BD29" s="601"/>
      <c r="BE29" s="601"/>
      <c r="BF29" s="604">
        <f>SUM(AX29:BE29)</f>
        <v>66796</v>
      </c>
      <c r="BG29" s="81">
        <f>+BF29/BJ29*100</f>
        <v>39.219094031647238</v>
      </c>
      <c r="BH29" s="605" t="s">
        <v>36</v>
      </c>
      <c r="BI29" s="596">
        <f>+BG30+AU30+AI30+X30</f>
        <v>199.99999999999994</v>
      </c>
      <c r="BJ29" s="598">
        <f t="shared" ref="BJ29" si="26">+BF29+AT29+AH29+W29</f>
        <v>170315</v>
      </c>
      <c r="BK29" s="261"/>
      <c r="BL29" s="119"/>
      <c r="BM29" s="13"/>
      <c r="BN29" s="13"/>
      <c r="BO29" s="43"/>
      <c r="BP29" s="264"/>
      <c r="BQ29" s="258"/>
    </row>
    <row r="30" spans="1:70" ht="41.25" customHeight="1">
      <c r="C30" s="425"/>
      <c r="D30" s="428"/>
      <c r="E30" s="531"/>
      <c r="F30" s="739"/>
      <c r="G30" s="768"/>
      <c r="H30" s="578"/>
      <c r="I30" s="578"/>
      <c r="J30" s="647"/>
      <c r="K30" s="963"/>
      <c r="L30" s="908"/>
      <c r="M30" s="578"/>
      <c r="N30" s="647"/>
      <c r="O30" s="602"/>
      <c r="P30" s="601"/>
      <c r="Q30" s="601"/>
      <c r="R30" s="601"/>
      <c r="S30" s="601"/>
      <c r="T30" s="601"/>
      <c r="U30" s="601"/>
      <c r="V30" s="601"/>
      <c r="W30" s="604"/>
      <c r="X30" s="80">
        <f>+X29*200/100</f>
        <v>16.307430349646243</v>
      </c>
      <c r="Y30" s="621"/>
      <c r="Z30" s="602"/>
      <c r="AA30" s="601"/>
      <c r="AB30" s="601"/>
      <c r="AC30" s="601"/>
      <c r="AD30" s="601"/>
      <c r="AE30" s="601"/>
      <c r="AF30" s="601"/>
      <c r="AG30" s="601"/>
      <c r="AH30" s="604"/>
      <c r="AI30" s="82">
        <f>+AI29*200/100</f>
        <v>21.861844229809471</v>
      </c>
      <c r="AJ30" s="605"/>
      <c r="AK30" s="596"/>
      <c r="AL30" s="602"/>
      <c r="AM30" s="601"/>
      <c r="AN30" s="601"/>
      <c r="AO30" s="601"/>
      <c r="AP30" s="601"/>
      <c r="AQ30" s="601"/>
      <c r="AR30" s="601"/>
      <c r="AS30" s="601"/>
      <c r="AT30" s="604"/>
      <c r="AU30" s="82">
        <f>+AU29*200/100</f>
        <v>83.392537357249779</v>
      </c>
      <c r="AV30" s="605"/>
      <c r="AW30" s="596"/>
      <c r="AX30" s="602"/>
      <c r="AY30" s="601"/>
      <c r="AZ30" s="601"/>
      <c r="BA30" s="601"/>
      <c r="BB30" s="601"/>
      <c r="BC30" s="601"/>
      <c r="BD30" s="601"/>
      <c r="BE30" s="601"/>
      <c r="BF30" s="604"/>
      <c r="BG30" s="81">
        <f>+BG29*200/100</f>
        <v>78.438188063294476</v>
      </c>
      <c r="BH30" s="605"/>
      <c r="BI30" s="596"/>
      <c r="BJ30" s="598"/>
      <c r="BK30" s="261"/>
      <c r="BL30" s="119"/>
      <c r="BM30" s="13"/>
      <c r="BN30" s="13"/>
      <c r="BO30" s="43"/>
      <c r="BP30" s="264"/>
      <c r="BQ30" s="258"/>
    </row>
    <row r="31" spans="1:70" ht="30.75" customHeight="1">
      <c r="C31" s="425"/>
      <c r="D31" s="428"/>
      <c r="E31" s="531"/>
      <c r="F31" s="739"/>
      <c r="G31" s="768"/>
      <c r="H31" s="578" t="s">
        <v>115</v>
      </c>
      <c r="I31" s="578" t="s">
        <v>20</v>
      </c>
      <c r="J31" s="647" t="s">
        <v>117</v>
      </c>
      <c r="K31" s="963">
        <f>+BJ31*100/BJ194</f>
        <v>2.8228125025718822</v>
      </c>
      <c r="L31" s="908"/>
      <c r="M31" s="578" t="s">
        <v>126</v>
      </c>
      <c r="N31" s="647" t="s">
        <v>134</v>
      </c>
      <c r="O31" s="602"/>
      <c r="P31" s="601">
        <v>50000</v>
      </c>
      <c r="Q31" s="601"/>
      <c r="R31" s="601"/>
      <c r="S31" s="601"/>
      <c r="T31" s="601"/>
      <c r="U31" s="601"/>
      <c r="V31" s="601"/>
      <c r="W31" s="604">
        <f>SUM(O31:V31)</f>
        <v>50000</v>
      </c>
      <c r="X31" s="82">
        <f>+W31/BJ31*100</f>
        <v>13.508438721669428</v>
      </c>
      <c r="Y31" s="621" t="s">
        <v>52</v>
      </c>
      <c r="Z31" s="602">
        <v>35000</v>
      </c>
      <c r="AA31" s="601">
        <v>52500</v>
      </c>
      <c r="AB31" s="601"/>
      <c r="AC31" s="601"/>
      <c r="AD31" s="601"/>
      <c r="AE31" s="601"/>
      <c r="AF31" s="601"/>
      <c r="AG31" s="601">
        <v>30000</v>
      </c>
      <c r="AH31" s="604">
        <f>SUM(Z31:AG31)</f>
        <v>117500</v>
      </c>
      <c r="AI31" s="82">
        <f>+AH31/BJ31*100</f>
        <v>31.744830995923152</v>
      </c>
      <c r="AJ31" s="605" t="s">
        <v>53</v>
      </c>
      <c r="AK31" s="596"/>
      <c r="AL31" s="602">
        <v>18000</v>
      </c>
      <c r="AM31" s="601">
        <v>55650</v>
      </c>
      <c r="AN31" s="601"/>
      <c r="AO31" s="601"/>
      <c r="AP31" s="601"/>
      <c r="AQ31" s="601"/>
      <c r="AR31" s="601"/>
      <c r="AS31" s="601">
        <v>40000</v>
      </c>
      <c r="AT31" s="604">
        <f>SUM(AL31:AS31)</f>
        <v>113650</v>
      </c>
      <c r="AU31" s="82">
        <f>+AT31/BJ31*100</f>
        <v>30.704681214354608</v>
      </c>
      <c r="AV31" s="605" t="s">
        <v>54</v>
      </c>
      <c r="AW31" s="596"/>
      <c r="AX31" s="602"/>
      <c r="AY31" s="601">
        <v>58989</v>
      </c>
      <c r="AZ31" s="601"/>
      <c r="BA31" s="601"/>
      <c r="BB31" s="601"/>
      <c r="BC31" s="601"/>
      <c r="BD31" s="601"/>
      <c r="BE31" s="601">
        <v>30000</v>
      </c>
      <c r="BF31" s="604">
        <f>SUM(AX31:BE31)</f>
        <v>88989</v>
      </c>
      <c r="BG31" s="81">
        <f>+BF31/BJ31*100</f>
        <v>24.042049068052812</v>
      </c>
      <c r="BH31" s="605" t="s">
        <v>55</v>
      </c>
      <c r="BI31" s="596">
        <f>+BG32+AU32+AI32+X32</f>
        <v>120</v>
      </c>
      <c r="BJ31" s="598">
        <f t="shared" ref="BJ31" si="27">+BF31+AT31+AH31+W31</f>
        <v>370139</v>
      </c>
      <c r="BK31" s="261"/>
      <c r="BL31" s="119"/>
      <c r="BM31" s="13"/>
      <c r="BN31" s="13"/>
      <c r="BO31" s="43"/>
      <c r="BP31" s="264"/>
      <c r="BQ31" s="258"/>
    </row>
    <row r="32" spans="1:70" ht="68.25" customHeight="1">
      <c r="C32" s="425"/>
      <c r="D32" s="428"/>
      <c r="E32" s="531"/>
      <c r="F32" s="739"/>
      <c r="G32" s="768"/>
      <c r="H32" s="578"/>
      <c r="I32" s="578"/>
      <c r="J32" s="647"/>
      <c r="K32" s="963"/>
      <c r="L32" s="908"/>
      <c r="M32" s="578"/>
      <c r="N32" s="647"/>
      <c r="O32" s="602"/>
      <c r="P32" s="601"/>
      <c r="Q32" s="601"/>
      <c r="R32" s="601"/>
      <c r="S32" s="601"/>
      <c r="T32" s="601"/>
      <c r="U32" s="601"/>
      <c r="V32" s="601"/>
      <c r="W32" s="604"/>
      <c r="X32" s="82">
        <f>+X31*1.2</f>
        <v>16.210126466003313</v>
      </c>
      <c r="Y32" s="621"/>
      <c r="Z32" s="602"/>
      <c r="AA32" s="601"/>
      <c r="AB32" s="601"/>
      <c r="AC32" s="601"/>
      <c r="AD32" s="601"/>
      <c r="AE32" s="601"/>
      <c r="AF32" s="601"/>
      <c r="AG32" s="601"/>
      <c r="AH32" s="604"/>
      <c r="AI32" s="82">
        <f>+AI31*1.2</f>
        <v>38.093797195107783</v>
      </c>
      <c r="AJ32" s="605"/>
      <c r="AK32" s="596"/>
      <c r="AL32" s="602"/>
      <c r="AM32" s="601"/>
      <c r="AN32" s="601"/>
      <c r="AO32" s="601"/>
      <c r="AP32" s="601"/>
      <c r="AQ32" s="601"/>
      <c r="AR32" s="601"/>
      <c r="AS32" s="601"/>
      <c r="AT32" s="604"/>
      <c r="AU32" s="82">
        <f>+AU31*1.2</f>
        <v>36.845617457225529</v>
      </c>
      <c r="AV32" s="605"/>
      <c r="AW32" s="596"/>
      <c r="AX32" s="602"/>
      <c r="AY32" s="601"/>
      <c r="AZ32" s="601"/>
      <c r="BA32" s="601"/>
      <c r="BB32" s="601"/>
      <c r="BC32" s="601"/>
      <c r="BD32" s="601"/>
      <c r="BE32" s="601"/>
      <c r="BF32" s="604"/>
      <c r="BG32" s="81">
        <f>+BG31*1.2</f>
        <v>28.850458881663371</v>
      </c>
      <c r="BH32" s="605"/>
      <c r="BI32" s="596"/>
      <c r="BJ32" s="598"/>
      <c r="BK32" s="261"/>
      <c r="BL32" s="119"/>
      <c r="BM32" s="13"/>
      <c r="BN32" s="13"/>
      <c r="BO32" s="43"/>
      <c r="BP32" s="264"/>
      <c r="BQ32" s="258"/>
    </row>
    <row r="33" spans="3:69" ht="30" customHeight="1">
      <c r="C33" s="425"/>
      <c r="D33" s="428"/>
      <c r="E33" s="531"/>
      <c r="F33" s="739"/>
      <c r="G33" s="768"/>
      <c r="H33" s="578" t="s">
        <v>115</v>
      </c>
      <c r="I33" s="578" t="s">
        <v>20</v>
      </c>
      <c r="J33" s="647" t="s">
        <v>118</v>
      </c>
      <c r="K33" s="963">
        <f>+BJ33*100/BJ194</f>
        <v>11.671355316512177</v>
      </c>
      <c r="L33" s="909"/>
      <c r="M33" s="578" t="s">
        <v>127</v>
      </c>
      <c r="N33" s="647" t="s">
        <v>135</v>
      </c>
      <c r="O33" s="602">
        <v>235000</v>
      </c>
      <c r="P33" s="601">
        <v>45000</v>
      </c>
      <c r="Q33" s="601"/>
      <c r="R33" s="601"/>
      <c r="S33" s="601"/>
      <c r="T33" s="601"/>
      <c r="U33" s="601"/>
      <c r="V33" s="601">
        <v>80000</v>
      </c>
      <c r="W33" s="604">
        <f>SUM(O33:V33)</f>
        <v>360000</v>
      </c>
      <c r="X33" s="82">
        <f>+W33/BJ33*100</f>
        <v>23.52330800439363</v>
      </c>
      <c r="Y33" s="621" t="s">
        <v>74</v>
      </c>
      <c r="Z33" s="602">
        <v>270000</v>
      </c>
      <c r="AA33" s="601">
        <v>50000</v>
      </c>
      <c r="AB33" s="601"/>
      <c r="AC33" s="601"/>
      <c r="AD33" s="601"/>
      <c r="AE33" s="601"/>
      <c r="AF33" s="601"/>
      <c r="AG33" s="601">
        <v>120000</v>
      </c>
      <c r="AH33" s="604">
        <f>SUM(Z33:AG33)</f>
        <v>440000</v>
      </c>
      <c r="AI33" s="82">
        <f>+AH33/BJ33*100</f>
        <v>28.750709783147769</v>
      </c>
      <c r="AJ33" s="605" t="s">
        <v>75</v>
      </c>
      <c r="AK33" s="596"/>
      <c r="AL33" s="602">
        <v>390949</v>
      </c>
      <c r="AM33" s="601"/>
      <c r="AN33" s="601"/>
      <c r="AO33" s="601"/>
      <c r="AP33" s="601"/>
      <c r="AQ33" s="601"/>
      <c r="AR33" s="601"/>
      <c r="AS33" s="601"/>
      <c r="AT33" s="604">
        <f>SUM(AL33:AS33)</f>
        <v>390949</v>
      </c>
      <c r="AU33" s="82">
        <f>+AT33/BJ33*100</f>
        <v>25.545593725026905</v>
      </c>
      <c r="AV33" s="605" t="s">
        <v>76</v>
      </c>
      <c r="AW33" s="596"/>
      <c r="AX33" s="602"/>
      <c r="AY33" s="601">
        <v>239448</v>
      </c>
      <c r="AZ33" s="601"/>
      <c r="BA33" s="601"/>
      <c r="BB33" s="601"/>
      <c r="BC33" s="601"/>
      <c r="BD33" s="601"/>
      <c r="BE33" s="601">
        <v>100000</v>
      </c>
      <c r="BF33" s="604">
        <f>SUM(AX33:BE33)</f>
        <v>339448</v>
      </c>
      <c r="BG33" s="81">
        <f>+BF33/BJ33*100</f>
        <v>22.180388487431692</v>
      </c>
      <c r="BH33" s="605" t="s">
        <v>77</v>
      </c>
      <c r="BI33" s="596">
        <f>+BG34+AU34+AI34+X34</f>
        <v>16000</v>
      </c>
      <c r="BJ33" s="598">
        <f t="shared" ref="BJ33" si="28">+BF33+AT33+AH33+W33</f>
        <v>1530397</v>
      </c>
      <c r="BK33" s="261"/>
      <c r="BL33" s="119"/>
      <c r="BM33" s="13"/>
      <c r="BN33" s="13"/>
      <c r="BO33" s="43"/>
      <c r="BP33" s="264"/>
      <c r="BQ33" s="258"/>
    </row>
    <row r="34" spans="3:69" s="49" customFormat="1" ht="42.75" customHeight="1">
      <c r="C34" s="425"/>
      <c r="D34" s="428"/>
      <c r="E34" s="531"/>
      <c r="F34" s="739"/>
      <c r="G34" s="768"/>
      <c r="H34" s="578"/>
      <c r="I34" s="578"/>
      <c r="J34" s="647"/>
      <c r="K34" s="963"/>
      <c r="L34" s="909"/>
      <c r="M34" s="578"/>
      <c r="N34" s="647"/>
      <c r="O34" s="602"/>
      <c r="P34" s="601"/>
      <c r="Q34" s="601"/>
      <c r="R34" s="601"/>
      <c r="S34" s="601"/>
      <c r="T34" s="601"/>
      <c r="U34" s="601"/>
      <c r="V34" s="601"/>
      <c r="W34" s="604"/>
      <c r="X34" s="82">
        <f>+X33*160</f>
        <v>3763.7292807029808</v>
      </c>
      <c r="Y34" s="621"/>
      <c r="Z34" s="602"/>
      <c r="AA34" s="601"/>
      <c r="AB34" s="601"/>
      <c r="AC34" s="601"/>
      <c r="AD34" s="601"/>
      <c r="AE34" s="601"/>
      <c r="AF34" s="601"/>
      <c r="AG34" s="601"/>
      <c r="AH34" s="604"/>
      <c r="AI34" s="82">
        <f>+AI33*160</f>
        <v>4600.1135653036436</v>
      </c>
      <c r="AJ34" s="605"/>
      <c r="AK34" s="596"/>
      <c r="AL34" s="602"/>
      <c r="AM34" s="601"/>
      <c r="AN34" s="601"/>
      <c r="AO34" s="601"/>
      <c r="AP34" s="601"/>
      <c r="AQ34" s="601"/>
      <c r="AR34" s="601"/>
      <c r="AS34" s="601"/>
      <c r="AT34" s="604"/>
      <c r="AU34" s="82">
        <f>+AU33*160</f>
        <v>4087.2949960043047</v>
      </c>
      <c r="AV34" s="605"/>
      <c r="AW34" s="596"/>
      <c r="AX34" s="602"/>
      <c r="AY34" s="601"/>
      <c r="AZ34" s="601"/>
      <c r="BA34" s="601"/>
      <c r="BB34" s="601"/>
      <c r="BC34" s="601"/>
      <c r="BD34" s="601"/>
      <c r="BE34" s="601"/>
      <c r="BF34" s="604"/>
      <c r="BG34" s="81">
        <f>+BG33*160</f>
        <v>3548.8621579890705</v>
      </c>
      <c r="BH34" s="605"/>
      <c r="BI34" s="596"/>
      <c r="BJ34" s="598"/>
      <c r="BK34" s="261"/>
      <c r="BL34" s="122"/>
      <c r="BM34" s="48"/>
      <c r="BN34" s="48"/>
      <c r="BO34" s="127"/>
      <c r="BP34" s="264"/>
      <c r="BQ34" s="258"/>
    </row>
    <row r="35" spans="3:69" ht="48" customHeight="1">
      <c r="C35" s="425"/>
      <c r="D35" s="428"/>
      <c r="E35" s="531"/>
      <c r="F35" s="739"/>
      <c r="G35" s="768"/>
      <c r="H35" s="578" t="s">
        <v>115</v>
      </c>
      <c r="I35" s="578" t="s">
        <v>20</v>
      </c>
      <c r="J35" s="647" t="s">
        <v>119</v>
      </c>
      <c r="K35" s="963">
        <f>+BJ35*100/BJ194</f>
        <v>7.1268696292904474</v>
      </c>
      <c r="L35" s="908"/>
      <c r="M35" s="578" t="s">
        <v>128</v>
      </c>
      <c r="N35" s="647" t="s">
        <v>136</v>
      </c>
      <c r="O35" s="602">
        <v>78755</v>
      </c>
      <c r="P35" s="601"/>
      <c r="Q35" s="601"/>
      <c r="R35" s="601"/>
      <c r="S35" s="601"/>
      <c r="T35" s="601"/>
      <c r="U35" s="601"/>
      <c r="V35" s="601">
        <v>50000</v>
      </c>
      <c r="W35" s="604">
        <f>SUM(O35:V35)</f>
        <v>128755</v>
      </c>
      <c r="X35" s="82">
        <f>+W35/BJ35*100</f>
        <v>13.777882408333825</v>
      </c>
      <c r="Y35" s="621" t="s">
        <v>29</v>
      </c>
      <c r="Z35" s="602">
        <v>80751</v>
      </c>
      <c r="AA35" s="601"/>
      <c r="AB35" s="601"/>
      <c r="AC35" s="601"/>
      <c r="AD35" s="601"/>
      <c r="AE35" s="601"/>
      <c r="AF35" s="601"/>
      <c r="AG35" s="601">
        <v>100000</v>
      </c>
      <c r="AH35" s="604">
        <f>SUM(Z35:AG35)</f>
        <v>180751</v>
      </c>
      <c r="AI35" s="82">
        <f>+AH35/BJ35*100</f>
        <v>19.341897582142416</v>
      </c>
      <c r="AJ35" s="605" t="s">
        <v>30</v>
      </c>
      <c r="AK35" s="596"/>
      <c r="AL35" s="602">
        <v>55276</v>
      </c>
      <c r="AM35" s="601"/>
      <c r="AN35" s="601"/>
      <c r="AO35" s="601"/>
      <c r="AP35" s="601"/>
      <c r="AQ35" s="601"/>
      <c r="AR35" s="601"/>
      <c r="AS35" s="601">
        <v>411723</v>
      </c>
      <c r="AT35" s="604">
        <f>SUM(AL35:AS35)</f>
        <v>466999</v>
      </c>
      <c r="AU35" s="82">
        <f>+AT35/BJ35*100</f>
        <v>49.972873339361477</v>
      </c>
      <c r="AV35" s="605" t="s">
        <v>31</v>
      </c>
      <c r="AW35" s="596"/>
      <c r="AX35" s="602">
        <v>58000</v>
      </c>
      <c r="AY35" s="601"/>
      <c r="AZ35" s="601"/>
      <c r="BA35" s="601"/>
      <c r="BB35" s="601"/>
      <c r="BC35" s="601"/>
      <c r="BD35" s="601"/>
      <c r="BE35" s="601">
        <v>100000</v>
      </c>
      <c r="BF35" s="604">
        <f>SUM(AX35:BE35)</f>
        <v>158000</v>
      </c>
      <c r="BG35" s="81">
        <f>+BF35/BJ35*100</f>
        <v>16.90734667016228</v>
      </c>
      <c r="BH35" s="605" t="s">
        <v>32</v>
      </c>
      <c r="BI35" s="596">
        <f>+BG36+AU36+AI36+X36</f>
        <v>1649.9999999999998</v>
      </c>
      <c r="BJ35" s="598">
        <f t="shared" ref="BJ35" si="29">+BF35+AT35+AH35+W35</f>
        <v>934505</v>
      </c>
      <c r="BK35" s="261"/>
      <c r="BL35" s="119"/>
      <c r="BM35" s="13"/>
      <c r="BN35" s="13"/>
      <c r="BO35" s="43"/>
      <c r="BP35" s="264"/>
      <c r="BQ35" s="258"/>
    </row>
    <row r="36" spans="3:69" ht="48.75" customHeight="1">
      <c r="C36" s="425"/>
      <c r="D36" s="428"/>
      <c r="E36" s="531"/>
      <c r="F36" s="739"/>
      <c r="G36" s="768"/>
      <c r="H36" s="578"/>
      <c r="I36" s="578"/>
      <c r="J36" s="647"/>
      <c r="K36" s="963"/>
      <c r="L36" s="908"/>
      <c r="M36" s="578"/>
      <c r="N36" s="647"/>
      <c r="O36" s="602"/>
      <c r="P36" s="601"/>
      <c r="Q36" s="601"/>
      <c r="R36" s="601"/>
      <c r="S36" s="601"/>
      <c r="T36" s="601"/>
      <c r="U36" s="601"/>
      <c r="V36" s="601"/>
      <c r="W36" s="604"/>
      <c r="X36" s="82">
        <f>+X35*1650/100</f>
        <v>227.33505973750812</v>
      </c>
      <c r="Y36" s="621"/>
      <c r="Z36" s="602"/>
      <c r="AA36" s="601"/>
      <c r="AB36" s="601"/>
      <c r="AC36" s="601"/>
      <c r="AD36" s="601"/>
      <c r="AE36" s="601"/>
      <c r="AF36" s="601"/>
      <c r="AG36" s="601"/>
      <c r="AH36" s="604"/>
      <c r="AI36" s="82">
        <f>+AI35*1650/100</f>
        <v>319.14131010534982</v>
      </c>
      <c r="AJ36" s="605"/>
      <c r="AK36" s="596"/>
      <c r="AL36" s="602"/>
      <c r="AM36" s="601"/>
      <c r="AN36" s="601"/>
      <c r="AO36" s="601"/>
      <c r="AP36" s="601"/>
      <c r="AQ36" s="601"/>
      <c r="AR36" s="601"/>
      <c r="AS36" s="601"/>
      <c r="AT36" s="604"/>
      <c r="AU36" s="82">
        <f>+AU35*1650/100</f>
        <v>824.55241009946428</v>
      </c>
      <c r="AV36" s="605"/>
      <c r="AW36" s="596"/>
      <c r="AX36" s="602"/>
      <c r="AY36" s="601"/>
      <c r="AZ36" s="601"/>
      <c r="BA36" s="601"/>
      <c r="BB36" s="601"/>
      <c r="BC36" s="601"/>
      <c r="BD36" s="601"/>
      <c r="BE36" s="601"/>
      <c r="BF36" s="604"/>
      <c r="BG36" s="81">
        <f>+BG35*1650/100</f>
        <v>278.97122005767761</v>
      </c>
      <c r="BH36" s="605"/>
      <c r="BI36" s="596"/>
      <c r="BJ36" s="598"/>
      <c r="BK36" s="261"/>
      <c r="BL36" s="123"/>
      <c r="BM36" s="46"/>
      <c r="BN36" s="46"/>
      <c r="BO36" s="128"/>
      <c r="BP36" s="264"/>
      <c r="BQ36" s="258"/>
    </row>
    <row r="37" spans="3:69" ht="48.75" customHeight="1">
      <c r="C37" s="425"/>
      <c r="D37" s="428"/>
      <c r="E37" s="531"/>
      <c r="F37" s="739"/>
      <c r="G37" s="768"/>
      <c r="H37" s="578" t="s">
        <v>115</v>
      </c>
      <c r="I37" s="578" t="s">
        <v>20</v>
      </c>
      <c r="J37" s="647" t="s">
        <v>120</v>
      </c>
      <c r="K37" s="964">
        <f>+BJ37*100/BJ194</f>
        <v>0</v>
      </c>
      <c r="L37" s="908"/>
      <c r="M37" s="578" t="s">
        <v>129</v>
      </c>
      <c r="N37" s="647" t="s">
        <v>137</v>
      </c>
      <c r="O37" s="602"/>
      <c r="P37" s="601"/>
      <c r="Q37" s="601"/>
      <c r="R37" s="601"/>
      <c r="S37" s="601"/>
      <c r="T37" s="601"/>
      <c r="U37" s="601"/>
      <c r="V37" s="601"/>
      <c r="W37" s="806">
        <f t="shared" ref="W37" si="30">SUM(O37:V37)</f>
        <v>0</v>
      </c>
      <c r="X37" s="83" t="e">
        <f>+W37/BJ37*100</f>
        <v>#DIV/0!</v>
      </c>
      <c r="Y37" s="621" t="s">
        <v>111</v>
      </c>
      <c r="Z37" s="602"/>
      <c r="AA37" s="601"/>
      <c r="AB37" s="601"/>
      <c r="AC37" s="601"/>
      <c r="AD37" s="601"/>
      <c r="AE37" s="601"/>
      <c r="AF37" s="601"/>
      <c r="AG37" s="601"/>
      <c r="AH37" s="604"/>
      <c r="AI37" s="82"/>
      <c r="AJ37" s="605"/>
      <c r="AK37" s="596"/>
      <c r="AL37" s="602"/>
      <c r="AM37" s="601"/>
      <c r="AN37" s="601"/>
      <c r="AO37" s="601"/>
      <c r="AP37" s="601"/>
      <c r="AQ37" s="601"/>
      <c r="AR37" s="601"/>
      <c r="AS37" s="601"/>
      <c r="AT37" s="604">
        <f t="shared" ref="AT37" si="31">SUM(AL37:AS37)</f>
        <v>0</v>
      </c>
      <c r="AU37" s="83" t="e">
        <f>+AT37/BJ37*100</f>
        <v>#DIV/0!</v>
      </c>
      <c r="AV37" s="605" t="s">
        <v>111</v>
      </c>
      <c r="AW37" s="596"/>
      <c r="AX37" s="602"/>
      <c r="AY37" s="601"/>
      <c r="AZ37" s="601"/>
      <c r="BA37" s="601"/>
      <c r="BB37" s="601"/>
      <c r="BC37" s="601"/>
      <c r="BD37" s="601"/>
      <c r="BE37" s="601"/>
      <c r="BF37" s="604"/>
      <c r="BG37" s="81"/>
      <c r="BH37" s="605"/>
      <c r="BI37" s="596"/>
      <c r="BJ37" s="598">
        <f t="shared" ref="BJ37" si="32">+BF37+AT37+AH37+W37</f>
        <v>0</v>
      </c>
      <c r="BK37" s="261"/>
      <c r="BL37" s="123"/>
      <c r="BM37" s="46"/>
      <c r="BN37" s="46"/>
      <c r="BO37" s="128"/>
      <c r="BP37" s="264"/>
      <c r="BQ37" s="258"/>
    </row>
    <row r="38" spans="3:69" ht="48.75" customHeight="1">
      <c r="C38" s="425"/>
      <c r="D38" s="428"/>
      <c r="E38" s="531"/>
      <c r="F38" s="739"/>
      <c r="G38" s="768"/>
      <c r="H38" s="578"/>
      <c r="I38" s="578"/>
      <c r="J38" s="647"/>
      <c r="K38" s="964"/>
      <c r="L38" s="908"/>
      <c r="M38" s="578"/>
      <c r="N38" s="647"/>
      <c r="O38" s="602"/>
      <c r="P38" s="601"/>
      <c r="Q38" s="601"/>
      <c r="R38" s="601"/>
      <c r="S38" s="601"/>
      <c r="T38" s="601"/>
      <c r="U38" s="601"/>
      <c r="V38" s="601"/>
      <c r="W38" s="806"/>
      <c r="X38" s="83" t="e">
        <f>+X37*0.4</f>
        <v>#DIV/0!</v>
      </c>
      <c r="Y38" s="621"/>
      <c r="Z38" s="602"/>
      <c r="AA38" s="601"/>
      <c r="AB38" s="601"/>
      <c r="AC38" s="601"/>
      <c r="AD38" s="601"/>
      <c r="AE38" s="601"/>
      <c r="AF38" s="601"/>
      <c r="AG38" s="601"/>
      <c r="AH38" s="604"/>
      <c r="AI38" s="82"/>
      <c r="AJ38" s="605"/>
      <c r="AK38" s="596"/>
      <c r="AL38" s="602"/>
      <c r="AM38" s="601"/>
      <c r="AN38" s="601"/>
      <c r="AO38" s="601"/>
      <c r="AP38" s="601"/>
      <c r="AQ38" s="601"/>
      <c r="AR38" s="601"/>
      <c r="AS38" s="601"/>
      <c r="AT38" s="604"/>
      <c r="AU38" s="83" t="e">
        <f>+AU37*0.4</f>
        <v>#DIV/0!</v>
      </c>
      <c r="AV38" s="605"/>
      <c r="AW38" s="596"/>
      <c r="AX38" s="602"/>
      <c r="AY38" s="601"/>
      <c r="AZ38" s="601"/>
      <c r="BA38" s="601"/>
      <c r="BB38" s="601"/>
      <c r="BC38" s="601"/>
      <c r="BD38" s="601"/>
      <c r="BE38" s="601"/>
      <c r="BF38" s="604"/>
      <c r="BG38" s="81"/>
      <c r="BH38" s="605"/>
      <c r="BI38" s="596"/>
      <c r="BJ38" s="598"/>
      <c r="BK38" s="261"/>
      <c r="BL38" s="123"/>
      <c r="BM38" s="46"/>
      <c r="BN38" s="46"/>
      <c r="BO38" s="128"/>
      <c r="BP38" s="264"/>
      <c r="BQ38" s="258"/>
    </row>
    <row r="39" spans="3:69" ht="48.75" customHeight="1">
      <c r="C39" s="425"/>
      <c r="D39" s="428"/>
      <c r="E39" s="531"/>
      <c r="F39" s="739"/>
      <c r="G39" s="768"/>
      <c r="H39" s="578" t="s">
        <v>115</v>
      </c>
      <c r="I39" s="578" t="s">
        <v>20</v>
      </c>
      <c r="J39" s="647" t="s">
        <v>121</v>
      </c>
      <c r="K39" s="964">
        <f>+BJ39*100/BJ194</f>
        <v>0</v>
      </c>
      <c r="L39" s="908"/>
      <c r="M39" s="578" t="s">
        <v>129</v>
      </c>
      <c r="N39" s="647" t="s">
        <v>137</v>
      </c>
      <c r="O39" s="602"/>
      <c r="P39" s="601"/>
      <c r="Q39" s="601"/>
      <c r="R39" s="601"/>
      <c r="S39" s="601"/>
      <c r="T39" s="601"/>
      <c r="U39" s="601"/>
      <c r="V39" s="601"/>
      <c r="W39" s="604">
        <f t="shared" ref="W39" si="33">SUM(O39:V39)</f>
        <v>0</v>
      </c>
      <c r="X39" s="83" t="e">
        <f>+W39/BJ39*100</f>
        <v>#DIV/0!</v>
      </c>
      <c r="Y39" s="621" t="s">
        <v>111</v>
      </c>
      <c r="Z39" s="602"/>
      <c r="AA39" s="601"/>
      <c r="AB39" s="601"/>
      <c r="AC39" s="601"/>
      <c r="AD39" s="601"/>
      <c r="AE39" s="601"/>
      <c r="AF39" s="601"/>
      <c r="AG39" s="601"/>
      <c r="AH39" s="604"/>
      <c r="AI39" s="82"/>
      <c r="AJ39" s="605"/>
      <c r="AK39" s="596"/>
      <c r="AL39" s="602"/>
      <c r="AM39" s="601"/>
      <c r="AN39" s="601"/>
      <c r="AO39" s="601"/>
      <c r="AP39" s="601"/>
      <c r="AQ39" s="601"/>
      <c r="AR39" s="601"/>
      <c r="AS39" s="601"/>
      <c r="AT39" s="604">
        <f t="shared" ref="AT39" si="34">SUM(AL39:AS39)</f>
        <v>0</v>
      </c>
      <c r="AU39" s="83" t="e">
        <f>+AT39/BJ39*100</f>
        <v>#DIV/0!</v>
      </c>
      <c r="AV39" s="605" t="s">
        <v>111</v>
      </c>
      <c r="AW39" s="596"/>
      <c r="AX39" s="602"/>
      <c r="AY39" s="601"/>
      <c r="AZ39" s="601"/>
      <c r="BA39" s="601"/>
      <c r="BB39" s="601"/>
      <c r="BC39" s="601"/>
      <c r="BD39" s="601"/>
      <c r="BE39" s="601"/>
      <c r="BF39" s="604"/>
      <c r="BG39" s="81"/>
      <c r="BH39" s="605"/>
      <c r="BI39" s="596"/>
      <c r="BJ39" s="598">
        <f t="shared" ref="BJ39" si="35">+BF39+AT39+AH39+W39</f>
        <v>0</v>
      </c>
      <c r="BK39" s="261"/>
      <c r="BL39" s="123"/>
      <c r="BM39" s="46"/>
      <c r="BN39" s="46"/>
      <c r="BO39" s="128"/>
      <c r="BP39" s="264"/>
      <c r="BQ39" s="258"/>
    </row>
    <row r="40" spans="3:69" ht="48.75" customHeight="1">
      <c r="C40" s="425"/>
      <c r="D40" s="428"/>
      <c r="E40" s="531"/>
      <c r="F40" s="739"/>
      <c r="G40" s="768"/>
      <c r="H40" s="578"/>
      <c r="I40" s="578"/>
      <c r="J40" s="647"/>
      <c r="K40" s="964"/>
      <c r="L40" s="908"/>
      <c r="M40" s="578"/>
      <c r="N40" s="647"/>
      <c r="O40" s="602"/>
      <c r="P40" s="601"/>
      <c r="Q40" s="601"/>
      <c r="R40" s="601"/>
      <c r="S40" s="601"/>
      <c r="T40" s="601"/>
      <c r="U40" s="601"/>
      <c r="V40" s="601"/>
      <c r="W40" s="604"/>
      <c r="X40" s="83" t="e">
        <f>+X39*0.4</f>
        <v>#DIV/0!</v>
      </c>
      <c r="Y40" s="621"/>
      <c r="Z40" s="602"/>
      <c r="AA40" s="601"/>
      <c r="AB40" s="601"/>
      <c r="AC40" s="601"/>
      <c r="AD40" s="601"/>
      <c r="AE40" s="601"/>
      <c r="AF40" s="601"/>
      <c r="AG40" s="601"/>
      <c r="AH40" s="604"/>
      <c r="AI40" s="82"/>
      <c r="AJ40" s="605"/>
      <c r="AK40" s="596"/>
      <c r="AL40" s="602"/>
      <c r="AM40" s="601"/>
      <c r="AN40" s="601"/>
      <c r="AO40" s="601"/>
      <c r="AP40" s="601"/>
      <c r="AQ40" s="601"/>
      <c r="AR40" s="601"/>
      <c r="AS40" s="601"/>
      <c r="AT40" s="604"/>
      <c r="AU40" s="83" t="e">
        <f>+AU39*0.4</f>
        <v>#DIV/0!</v>
      </c>
      <c r="AV40" s="605"/>
      <c r="AW40" s="596"/>
      <c r="AX40" s="602"/>
      <c r="AY40" s="601"/>
      <c r="AZ40" s="601"/>
      <c r="BA40" s="601"/>
      <c r="BB40" s="601"/>
      <c r="BC40" s="601"/>
      <c r="BD40" s="601"/>
      <c r="BE40" s="601"/>
      <c r="BF40" s="604"/>
      <c r="BG40" s="81"/>
      <c r="BH40" s="605"/>
      <c r="BI40" s="596"/>
      <c r="BJ40" s="598"/>
      <c r="BK40" s="261"/>
      <c r="BL40" s="123"/>
      <c r="BM40" s="46"/>
      <c r="BN40" s="46"/>
      <c r="BO40" s="128"/>
      <c r="BP40" s="264"/>
      <c r="BQ40" s="258"/>
    </row>
    <row r="41" spans="3:69" ht="48.75" customHeight="1">
      <c r="C41" s="425"/>
      <c r="D41" s="428"/>
      <c r="E41" s="531"/>
      <c r="F41" s="739"/>
      <c r="G41" s="768"/>
      <c r="H41" s="578" t="s">
        <v>115</v>
      </c>
      <c r="I41" s="578" t="s">
        <v>20</v>
      </c>
      <c r="J41" s="647" t="s">
        <v>122</v>
      </c>
      <c r="K41" s="964">
        <f>+BJ41*100/BJ194</f>
        <v>0</v>
      </c>
      <c r="L41" s="908"/>
      <c r="M41" s="578" t="s">
        <v>130</v>
      </c>
      <c r="N41" s="647" t="s">
        <v>138</v>
      </c>
      <c r="O41" s="602"/>
      <c r="P41" s="601"/>
      <c r="Q41" s="601"/>
      <c r="R41" s="601"/>
      <c r="S41" s="601"/>
      <c r="T41" s="601"/>
      <c r="U41" s="601"/>
      <c r="V41" s="601"/>
      <c r="W41" s="604">
        <f t="shared" ref="W41" si="36">SUM(O41:V41)</f>
        <v>0</v>
      </c>
      <c r="X41" s="83" t="e">
        <f>+W41/BJ41*100</f>
        <v>#DIV/0!</v>
      </c>
      <c r="Y41" s="621" t="s">
        <v>111</v>
      </c>
      <c r="Z41" s="602"/>
      <c r="AA41" s="601"/>
      <c r="AB41" s="601"/>
      <c r="AC41" s="601"/>
      <c r="AD41" s="601"/>
      <c r="AE41" s="601"/>
      <c r="AF41" s="601"/>
      <c r="AG41" s="601"/>
      <c r="AH41" s="604"/>
      <c r="AI41" s="82"/>
      <c r="AJ41" s="605"/>
      <c r="AK41" s="596"/>
      <c r="AL41" s="602"/>
      <c r="AM41" s="601"/>
      <c r="AN41" s="601"/>
      <c r="AO41" s="601"/>
      <c r="AP41" s="601"/>
      <c r="AQ41" s="601"/>
      <c r="AR41" s="601"/>
      <c r="AS41" s="601"/>
      <c r="AT41" s="604">
        <f t="shared" ref="AT41" si="37">SUM(AL41:AS41)</f>
        <v>0</v>
      </c>
      <c r="AU41" s="83" t="e">
        <f>+AT41/BJ41*100</f>
        <v>#DIV/0!</v>
      </c>
      <c r="AV41" s="605" t="s">
        <v>111</v>
      </c>
      <c r="AW41" s="596"/>
      <c r="AX41" s="602"/>
      <c r="AY41" s="601"/>
      <c r="AZ41" s="601"/>
      <c r="BA41" s="601"/>
      <c r="BB41" s="601"/>
      <c r="BC41" s="601"/>
      <c r="BD41" s="601"/>
      <c r="BE41" s="601"/>
      <c r="BF41" s="604"/>
      <c r="BG41" s="81"/>
      <c r="BH41" s="605"/>
      <c r="BI41" s="596"/>
      <c r="BJ41" s="598">
        <f t="shared" ref="BJ41" si="38">+BF41+AT41+AH41+W41</f>
        <v>0</v>
      </c>
      <c r="BK41" s="261"/>
      <c r="BL41" s="123"/>
      <c r="BM41" s="46"/>
      <c r="BN41" s="46"/>
      <c r="BO41" s="128"/>
      <c r="BP41" s="264"/>
      <c r="BQ41" s="258"/>
    </row>
    <row r="42" spans="3:69">
      <c r="C42" s="425"/>
      <c r="D42" s="428"/>
      <c r="E42" s="531"/>
      <c r="F42" s="739"/>
      <c r="G42" s="768"/>
      <c r="H42" s="578"/>
      <c r="I42" s="578"/>
      <c r="J42" s="647"/>
      <c r="K42" s="964"/>
      <c r="L42" s="908"/>
      <c r="M42" s="578"/>
      <c r="N42" s="647"/>
      <c r="O42" s="602"/>
      <c r="P42" s="601"/>
      <c r="Q42" s="601"/>
      <c r="R42" s="601"/>
      <c r="S42" s="601"/>
      <c r="T42" s="601"/>
      <c r="U42" s="601"/>
      <c r="V42" s="601"/>
      <c r="W42" s="604"/>
      <c r="X42" s="83" t="e">
        <f>+X41*0.4</f>
        <v>#DIV/0!</v>
      </c>
      <c r="Y42" s="621"/>
      <c r="Z42" s="602"/>
      <c r="AA42" s="601"/>
      <c r="AB42" s="601"/>
      <c r="AC42" s="601"/>
      <c r="AD42" s="601"/>
      <c r="AE42" s="601"/>
      <c r="AF42" s="601"/>
      <c r="AG42" s="601"/>
      <c r="AH42" s="604"/>
      <c r="AI42" s="82"/>
      <c r="AJ42" s="605"/>
      <c r="AK42" s="596"/>
      <c r="AL42" s="602"/>
      <c r="AM42" s="601"/>
      <c r="AN42" s="601"/>
      <c r="AO42" s="601"/>
      <c r="AP42" s="601"/>
      <c r="AQ42" s="601"/>
      <c r="AR42" s="601"/>
      <c r="AS42" s="601"/>
      <c r="AT42" s="604"/>
      <c r="AU42" s="83" t="e">
        <f>+AU41*0.4</f>
        <v>#DIV/0!</v>
      </c>
      <c r="AV42" s="605"/>
      <c r="AW42" s="596"/>
      <c r="AX42" s="602"/>
      <c r="AY42" s="601"/>
      <c r="AZ42" s="601"/>
      <c r="BA42" s="601"/>
      <c r="BB42" s="601"/>
      <c r="BC42" s="601"/>
      <c r="BD42" s="601"/>
      <c r="BE42" s="601"/>
      <c r="BF42" s="604"/>
      <c r="BG42" s="81"/>
      <c r="BH42" s="605"/>
      <c r="BI42" s="596"/>
      <c r="BJ42" s="598"/>
      <c r="BK42" s="261"/>
      <c r="BL42" s="123"/>
      <c r="BM42" s="46"/>
      <c r="BN42" s="46"/>
      <c r="BO42" s="128"/>
      <c r="BP42" s="264"/>
      <c r="BQ42" s="258"/>
    </row>
    <row r="43" spans="3:69">
      <c r="C43" s="425"/>
      <c r="D43" s="428"/>
      <c r="E43" s="531"/>
      <c r="F43" s="739"/>
      <c r="G43" s="768"/>
      <c r="H43" s="578" t="s">
        <v>115</v>
      </c>
      <c r="I43" s="578" t="s">
        <v>20</v>
      </c>
      <c r="J43" s="647" t="s">
        <v>123</v>
      </c>
      <c r="K43" s="963">
        <f>+BJ43*100/BJ194</f>
        <v>1.7732197379849015</v>
      </c>
      <c r="L43" s="908"/>
      <c r="M43" s="578" t="s">
        <v>131</v>
      </c>
      <c r="N43" s="647" t="s">
        <v>139</v>
      </c>
      <c r="O43" s="602"/>
      <c r="P43" s="601">
        <v>19000</v>
      </c>
      <c r="Q43" s="601"/>
      <c r="R43" s="601"/>
      <c r="S43" s="601"/>
      <c r="T43" s="601"/>
      <c r="U43" s="601"/>
      <c r="V43" s="601">
        <v>30000</v>
      </c>
      <c r="W43" s="604">
        <f t="shared" ref="W43" si="39">SUM(O43:V43)</f>
        <v>49000</v>
      </c>
      <c r="X43" s="83">
        <f>+W43/BJ43*100</f>
        <v>21.074181117533719</v>
      </c>
      <c r="Y43" s="621" t="s">
        <v>111</v>
      </c>
      <c r="Z43" s="602"/>
      <c r="AA43" s="601">
        <v>19950</v>
      </c>
      <c r="AB43" s="601"/>
      <c r="AC43" s="601"/>
      <c r="AD43" s="601"/>
      <c r="AE43" s="601"/>
      <c r="AF43" s="601"/>
      <c r="AG43" s="601">
        <v>50000</v>
      </c>
      <c r="AH43" s="604">
        <f>SUM(Z43:AG43)</f>
        <v>69950</v>
      </c>
      <c r="AI43" s="82">
        <f>+AH43/BJ43*100</f>
        <v>30.084468758601705</v>
      </c>
      <c r="AJ43" s="605" t="s">
        <v>72</v>
      </c>
      <c r="AK43" s="596"/>
      <c r="AL43" s="602"/>
      <c r="AM43" s="601">
        <v>21147</v>
      </c>
      <c r="AN43" s="601"/>
      <c r="AO43" s="601"/>
      <c r="AP43" s="601"/>
      <c r="AQ43" s="601"/>
      <c r="AR43" s="601"/>
      <c r="AS43" s="601">
        <v>70000</v>
      </c>
      <c r="AT43" s="604">
        <f t="shared" ref="AT43" si="40">SUM(AL43:AS43)</f>
        <v>91147</v>
      </c>
      <c r="AU43" s="83">
        <f>+AT43/BJ43*100</f>
        <v>39.20098747591522</v>
      </c>
      <c r="AV43" s="605" t="s">
        <v>111</v>
      </c>
      <c r="AW43" s="596"/>
      <c r="AX43" s="146"/>
      <c r="AY43" s="601">
        <v>22415</v>
      </c>
      <c r="AZ43" s="601"/>
      <c r="BA43" s="601"/>
      <c r="BB43" s="601"/>
      <c r="BC43" s="601"/>
      <c r="BD43" s="601"/>
      <c r="BE43" s="601"/>
      <c r="BF43" s="604">
        <f>SUM(AX43:BE43)</f>
        <v>22415</v>
      </c>
      <c r="BG43" s="81">
        <f>+BF43/BJ43*100</f>
        <v>9.6403626479493543</v>
      </c>
      <c r="BH43" s="605" t="s">
        <v>73</v>
      </c>
      <c r="BI43" s="596">
        <f>+BG44+AU44+AI44+X44</f>
        <v>5585.5864643545274</v>
      </c>
      <c r="BJ43" s="598">
        <f t="shared" ref="BJ43" si="41">+BF43+AT43+AH43+W43</f>
        <v>232512</v>
      </c>
      <c r="BK43" s="261"/>
      <c r="BL43" s="123"/>
      <c r="BM43" s="46"/>
      <c r="BN43" s="46"/>
      <c r="BO43" s="128"/>
      <c r="BP43" s="264"/>
      <c r="BQ43" s="258"/>
    </row>
    <row r="44" spans="3:69" ht="12" thickBot="1">
      <c r="C44" s="426"/>
      <c r="D44" s="429"/>
      <c r="E44" s="532"/>
      <c r="F44" s="740"/>
      <c r="G44" s="769"/>
      <c r="H44" s="579"/>
      <c r="I44" s="579"/>
      <c r="J44" s="648"/>
      <c r="K44" s="965"/>
      <c r="L44" s="910"/>
      <c r="M44" s="579"/>
      <c r="N44" s="648"/>
      <c r="O44" s="628"/>
      <c r="P44" s="603"/>
      <c r="Q44" s="603"/>
      <c r="R44" s="603"/>
      <c r="S44" s="603"/>
      <c r="T44" s="603"/>
      <c r="U44" s="603"/>
      <c r="V44" s="603"/>
      <c r="W44" s="626"/>
      <c r="X44" s="84">
        <f>+X43*0.4</f>
        <v>8.4296724470134876</v>
      </c>
      <c r="Y44" s="627"/>
      <c r="Z44" s="628"/>
      <c r="AA44" s="603"/>
      <c r="AB44" s="603"/>
      <c r="AC44" s="603"/>
      <c r="AD44" s="603"/>
      <c r="AE44" s="603"/>
      <c r="AF44" s="603"/>
      <c r="AG44" s="603"/>
      <c r="AH44" s="626"/>
      <c r="AI44" s="85">
        <f>+AI43*140</f>
        <v>4211.8256262042387</v>
      </c>
      <c r="AJ44" s="629"/>
      <c r="AK44" s="646"/>
      <c r="AL44" s="628"/>
      <c r="AM44" s="603"/>
      <c r="AN44" s="603"/>
      <c r="AO44" s="603"/>
      <c r="AP44" s="603"/>
      <c r="AQ44" s="603"/>
      <c r="AR44" s="603"/>
      <c r="AS44" s="603"/>
      <c r="AT44" s="626"/>
      <c r="AU44" s="84">
        <f>+AU43*0.4</f>
        <v>15.680394990366089</v>
      </c>
      <c r="AV44" s="629"/>
      <c r="AW44" s="646"/>
      <c r="AX44" s="147"/>
      <c r="AY44" s="603"/>
      <c r="AZ44" s="603"/>
      <c r="BA44" s="603"/>
      <c r="BB44" s="603"/>
      <c r="BC44" s="603"/>
      <c r="BD44" s="603"/>
      <c r="BE44" s="603"/>
      <c r="BF44" s="626"/>
      <c r="BG44" s="86">
        <f>+BG43*140</f>
        <v>1349.6507707129097</v>
      </c>
      <c r="BH44" s="629"/>
      <c r="BI44" s="646"/>
      <c r="BJ44" s="686"/>
      <c r="BK44" s="262"/>
      <c r="BL44" s="124"/>
      <c r="BM44" s="14"/>
      <c r="BN44" s="14"/>
      <c r="BO44" s="129"/>
      <c r="BP44" s="265"/>
      <c r="BQ44" s="259"/>
    </row>
    <row r="45" spans="3:69">
      <c r="C45" s="637" t="s">
        <v>269</v>
      </c>
      <c r="D45" s="640">
        <f>+SUM(G45:G155)</f>
        <v>48.762779270319818</v>
      </c>
      <c r="E45" s="642"/>
      <c r="F45" s="741" t="s">
        <v>19</v>
      </c>
      <c r="G45" s="762">
        <f>SUM(K45:K48)</f>
        <v>6.3332408196756393</v>
      </c>
      <c r="H45" s="504" t="s">
        <v>144</v>
      </c>
      <c r="I45" s="504" t="s">
        <v>145</v>
      </c>
      <c r="J45" s="527" t="s">
        <v>146</v>
      </c>
      <c r="K45" s="966">
        <f>+BJ45*100/BJ194</f>
        <v>1.656155143563675</v>
      </c>
      <c r="L45" s="911"/>
      <c r="M45" s="504"/>
      <c r="N45" s="677" t="s">
        <v>95</v>
      </c>
      <c r="O45" s="654"/>
      <c r="P45" s="520"/>
      <c r="Q45" s="520"/>
      <c r="R45" s="520"/>
      <c r="S45" s="520"/>
      <c r="T45" s="520"/>
      <c r="U45" s="520"/>
      <c r="V45" s="520"/>
      <c r="W45" s="524">
        <f>SUM(O45:V45)</f>
        <v>0</v>
      </c>
      <c r="X45" s="37">
        <f>+W45/BJ45*100</f>
        <v>0</v>
      </c>
      <c r="Y45" s="657" t="s">
        <v>96</v>
      </c>
      <c r="Z45" s="654">
        <v>71092</v>
      </c>
      <c r="AA45" s="520"/>
      <c r="AB45" s="520"/>
      <c r="AC45" s="520"/>
      <c r="AD45" s="520"/>
      <c r="AE45" s="520"/>
      <c r="AF45" s="520"/>
      <c r="AG45" s="520"/>
      <c r="AH45" s="671">
        <f>SUM(Z45:AG45)</f>
        <v>71092</v>
      </c>
      <c r="AI45" s="54">
        <f>+AH45/BJ45*100</f>
        <v>32.736850830255754</v>
      </c>
      <c r="AJ45" s="566" t="s">
        <v>96</v>
      </c>
      <c r="AK45" s="522"/>
      <c r="AL45" s="654">
        <v>66893</v>
      </c>
      <c r="AM45" s="520"/>
      <c r="AN45" s="520"/>
      <c r="AO45" s="520"/>
      <c r="AP45" s="520"/>
      <c r="AQ45" s="520"/>
      <c r="AR45" s="520"/>
      <c r="AS45" s="520"/>
      <c r="AT45" s="671">
        <f>SUM(AL45:AS45)</f>
        <v>66893</v>
      </c>
      <c r="AU45" s="54">
        <f>+AT45/BJ45*100</f>
        <v>30.803271290557284</v>
      </c>
      <c r="AV45" s="566" t="s">
        <v>96</v>
      </c>
      <c r="AW45" s="522"/>
      <c r="AX45" s="654">
        <v>79177</v>
      </c>
      <c r="AY45" s="673"/>
      <c r="AZ45" s="673"/>
      <c r="BA45" s="673"/>
      <c r="BB45" s="673"/>
      <c r="BC45" s="673"/>
      <c r="BD45" s="673"/>
      <c r="BE45" s="673"/>
      <c r="BF45" s="671">
        <f>SUM(AX45:BE45)</f>
        <v>79177</v>
      </c>
      <c r="BG45" s="39">
        <f>+BF45/BJ45*100</f>
        <v>36.459877879186962</v>
      </c>
      <c r="BH45" s="566" t="s">
        <v>97</v>
      </c>
      <c r="BI45" s="522">
        <f>+BG46+AU46+AI46+X46</f>
        <v>29</v>
      </c>
      <c r="BJ45" s="506">
        <f t="shared" ref="BJ45" si="42">+BF45+AT45+AH45+W45</f>
        <v>217162</v>
      </c>
      <c r="BK45" s="592">
        <f>+SUM(BJ45:BJ155)</f>
        <v>7973640.6960000005</v>
      </c>
      <c r="BL45" s="36"/>
      <c r="BM45" s="36"/>
      <c r="BN45" s="36"/>
      <c r="BO45" s="125"/>
      <c r="BP45" s="266">
        <f>+G45</f>
        <v>6.3332408196756393</v>
      </c>
      <c r="BQ45" s="610" t="str">
        <f>+C45</f>
        <v>DESARROLLO VIABLE COMPROMISO DE TODOS</v>
      </c>
    </row>
    <row r="46" spans="3:69" ht="27.75" customHeight="1">
      <c r="C46" s="638"/>
      <c r="D46" s="641"/>
      <c r="E46" s="642"/>
      <c r="F46" s="742"/>
      <c r="G46" s="763"/>
      <c r="H46" s="497"/>
      <c r="I46" s="497"/>
      <c r="J46" s="525"/>
      <c r="K46" s="967"/>
      <c r="L46" s="912"/>
      <c r="M46" s="497"/>
      <c r="N46" s="678"/>
      <c r="O46" s="616"/>
      <c r="P46" s="488"/>
      <c r="Q46" s="488"/>
      <c r="R46" s="488"/>
      <c r="S46" s="488"/>
      <c r="T46" s="488"/>
      <c r="U46" s="488"/>
      <c r="V46" s="488"/>
      <c r="W46" s="494"/>
      <c r="X46" s="38">
        <f>+X45*0.29</f>
        <v>0</v>
      </c>
      <c r="Y46" s="496"/>
      <c r="Z46" s="616"/>
      <c r="AA46" s="488"/>
      <c r="AB46" s="488"/>
      <c r="AC46" s="488"/>
      <c r="AD46" s="488"/>
      <c r="AE46" s="488"/>
      <c r="AF46" s="488"/>
      <c r="AG46" s="488"/>
      <c r="AH46" s="672"/>
      <c r="AI46" s="65">
        <f>+AI45*29/100</f>
        <v>9.4936867407741694</v>
      </c>
      <c r="AJ46" s="567"/>
      <c r="AK46" s="486"/>
      <c r="AL46" s="616"/>
      <c r="AM46" s="488"/>
      <c r="AN46" s="488"/>
      <c r="AO46" s="488"/>
      <c r="AP46" s="488"/>
      <c r="AQ46" s="488"/>
      <c r="AR46" s="488"/>
      <c r="AS46" s="488"/>
      <c r="AT46" s="672"/>
      <c r="AU46" s="65">
        <f>+AU45*0.29</f>
        <v>8.9329486742616115</v>
      </c>
      <c r="AV46" s="567"/>
      <c r="AW46" s="486"/>
      <c r="AX46" s="616"/>
      <c r="AY46" s="674"/>
      <c r="AZ46" s="674"/>
      <c r="BA46" s="674"/>
      <c r="BB46" s="674"/>
      <c r="BC46" s="674"/>
      <c r="BD46" s="674"/>
      <c r="BE46" s="674"/>
      <c r="BF46" s="672"/>
      <c r="BG46" s="41">
        <f>+BG45*0.29</f>
        <v>10.573364584964219</v>
      </c>
      <c r="BH46" s="567"/>
      <c r="BI46" s="486"/>
      <c r="BJ46" s="507"/>
      <c r="BK46" s="593"/>
      <c r="BL46" s="45"/>
      <c r="BM46" s="45"/>
      <c r="BN46" s="45"/>
      <c r="BO46" s="126"/>
      <c r="BP46" s="267"/>
      <c r="BQ46" s="611"/>
    </row>
    <row r="47" spans="3:69">
      <c r="C47" s="638"/>
      <c r="D47" s="641"/>
      <c r="E47" s="642"/>
      <c r="F47" s="742"/>
      <c r="G47" s="763"/>
      <c r="H47" s="497"/>
      <c r="I47" s="497"/>
      <c r="J47" s="525" t="s">
        <v>147</v>
      </c>
      <c r="K47" s="967">
        <f>+BJ47*100/BJ194</f>
        <v>4.6770856761119646</v>
      </c>
      <c r="L47" s="913">
        <v>10872</v>
      </c>
      <c r="M47" s="497" t="s">
        <v>148</v>
      </c>
      <c r="N47" s="525" t="s">
        <v>149</v>
      </c>
      <c r="O47" s="483">
        <v>142288</v>
      </c>
      <c r="P47" s="484"/>
      <c r="Q47" s="484"/>
      <c r="R47" s="484"/>
      <c r="S47" s="484"/>
      <c r="T47" s="484"/>
      <c r="U47" s="484"/>
      <c r="V47" s="484"/>
      <c r="W47" s="492">
        <f>SUM(O47:V47)</f>
        <v>142288</v>
      </c>
      <c r="X47" s="70">
        <f>+W47/BJ47*100</f>
        <v>23.201183260346276</v>
      </c>
      <c r="Y47" s="495" t="s">
        <v>150</v>
      </c>
      <c r="Z47" s="483">
        <f>+W47*1.05</f>
        <v>149402.4</v>
      </c>
      <c r="AA47" s="484"/>
      <c r="AB47" s="484"/>
      <c r="AC47" s="484"/>
      <c r="AD47" s="484"/>
      <c r="AE47" s="484"/>
      <c r="AF47" s="484"/>
      <c r="AG47" s="484"/>
      <c r="AH47" s="492">
        <f>SUM(Z47:AG47)</f>
        <v>149402.4</v>
      </c>
      <c r="AI47" s="69">
        <f>+AH47/BJ47*100</f>
        <v>24.361242423363592</v>
      </c>
      <c r="AJ47" s="480" t="s">
        <v>150</v>
      </c>
      <c r="AK47" s="482"/>
      <c r="AL47" s="483">
        <f>+AH47*1.05</f>
        <v>156872.51999999999</v>
      </c>
      <c r="AM47" s="484"/>
      <c r="AN47" s="484"/>
      <c r="AO47" s="484"/>
      <c r="AP47" s="484"/>
      <c r="AQ47" s="484"/>
      <c r="AR47" s="484"/>
      <c r="AS47" s="484"/>
      <c r="AT47" s="492">
        <f>SUM(AL47:AS47)</f>
        <v>156872.51999999999</v>
      </c>
      <c r="AU47" s="69">
        <f>+AT47/BJ47*100</f>
        <v>25.579304544531773</v>
      </c>
      <c r="AV47" s="480" t="s">
        <v>151</v>
      </c>
      <c r="AW47" s="482"/>
      <c r="AX47" s="483">
        <f>+AT47*1.05</f>
        <v>164716.14600000001</v>
      </c>
      <c r="AY47" s="484"/>
      <c r="AZ47" s="484"/>
      <c r="BA47" s="484"/>
      <c r="BB47" s="484"/>
      <c r="BC47" s="484"/>
      <c r="BD47" s="484"/>
      <c r="BE47" s="484"/>
      <c r="BF47" s="492">
        <f>SUM(AX47:BE47)</f>
        <v>164716.14600000001</v>
      </c>
      <c r="BG47" s="70">
        <f>+BF47/BJ47*100</f>
        <v>26.858269771758366</v>
      </c>
      <c r="BH47" s="480" t="s">
        <v>151</v>
      </c>
      <c r="BI47" s="683">
        <f>+BG48+AU48+AI48+X48</f>
        <v>10872</v>
      </c>
      <c r="BJ47" s="507">
        <f t="shared" ref="BJ47" si="43">+BF47+AT47+AH47+W47</f>
        <v>613279.06599999999</v>
      </c>
      <c r="BK47" s="593"/>
      <c r="BL47" s="13"/>
      <c r="BM47" s="13"/>
      <c r="BN47" s="13"/>
      <c r="BO47" s="43"/>
      <c r="BP47" s="267"/>
      <c r="BQ47" s="611"/>
    </row>
    <row r="48" spans="3:69" ht="66" customHeight="1" thickBot="1">
      <c r="C48" s="638"/>
      <c r="D48" s="641"/>
      <c r="E48" s="642"/>
      <c r="F48" s="743"/>
      <c r="G48" s="764"/>
      <c r="H48" s="564"/>
      <c r="I48" s="564"/>
      <c r="J48" s="675"/>
      <c r="K48" s="968"/>
      <c r="L48" s="914"/>
      <c r="M48" s="564"/>
      <c r="N48" s="675"/>
      <c r="O48" s="676"/>
      <c r="P48" s="565"/>
      <c r="Q48" s="565"/>
      <c r="R48" s="565"/>
      <c r="S48" s="565"/>
      <c r="T48" s="565"/>
      <c r="U48" s="565"/>
      <c r="V48" s="565"/>
      <c r="W48" s="670"/>
      <c r="X48" s="87">
        <f>+X47*108.72</f>
        <v>2522.432644064847</v>
      </c>
      <c r="Y48" s="585"/>
      <c r="Z48" s="676"/>
      <c r="AA48" s="565"/>
      <c r="AB48" s="565"/>
      <c r="AC48" s="565"/>
      <c r="AD48" s="565"/>
      <c r="AE48" s="565"/>
      <c r="AF48" s="565"/>
      <c r="AG48" s="565"/>
      <c r="AH48" s="670"/>
      <c r="AI48" s="130">
        <f>+AI47*108.72</f>
        <v>2648.5542762680898</v>
      </c>
      <c r="AJ48" s="481"/>
      <c r="AK48" s="688"/>
      <c r="AL48" s="676"/>
      <c r="AM48" s="565"/>
      <c r="AN48" s="565"/>
      <c r="AO48" s="565"/>
      <c r="AP48" s="565"/>
      <c r="AQ48" s="565"/>
      <c r="AR48" s="565"/>
      <c r="AS48" s="565"/>
      <c r="AT48" s="670"/>
      <c r="AU48" s="130">
        <f>+AU47*108.72</f>
        <v>2780.9819900814941</v>
      </c>
      <c r="AV48" s="481"/>
      <c r="AW48" s="688"/>
      <c r="AX48" s="676"/>
      <c r="AY48" s="565"/>
      <c r="AZ48" s="565"/>
      <c r="BA48" s="565"/>
      <c r="BB48" s="565"/>
      <c r="BC48" s="565"/>
      <c r="BD48" s="565"/>
      <c r="BE48" s="565"/>
      <c r="BF48" s="670"/>
      <c r="BG48" s="87">
        <f>+BG47*108.72</f>
        <v>2920.0310895855696</v>
      </c>
      <c r="BH48" s="481"/>
      <c r="BI48" s="684"/>
      <c r="BJ48" s="685"/>
      <c r="BK48" s="593"/>
      <c r="BL48" s="13"/>
      <c r="BM48" s="13"/>
      <c r="BN48" s="13"/>
      <c r="BO48" s="43"/>
      <c r="BP48" s="268"/>
      <c r="BQ48" s="611"/>
    </row>
    <row r="49" spans="3:69">
      <c r="C49" s="638"/>
      <c r="D49" s="641"/>
      <c r="E49" s="642"/>
      <c r="F49" s="557" t="s">
        <v>21</v>
      </c>
      <c r="G49" s="439">
        <f>SUM(K49:K73)</f>
        <v>35.77527256433315</v>
      </c>
      <c r="H49" s="416" t="s">
        <v>152</v>
      </c>
      <c r="I49" s="416" t="s">
        <v>153</v>
      </c>
      <c r="J49" s="884" t="s">
        <v>154</v>
      </c>
      <c r="K49" s="969">
        <f>+BJ49*100/BJ194</f>
        <v>3.5833357956968319</v>
      </c>
      <c r="L49" s="915"/>
      <c r="M49" s="760"/>
      <c r="N49" s="748"/>
      <c r="O49" s="399">
        <v>30000</v>
      </c>
      <c r="P49" s="395"/>
      <c r="Q49" s="395"/>
      <c r="R49" s="395"/>
      <c r="S49" s="395"/>
      <c r="T49" s="395"/>
      <c r="U49" s="395"/>
      <c r="V49" s="395"/>
      <c r="W49" s="396">
        <f>SUM(O49:V49)</f>
        <v>30000</v>
      </c>
      <c r="X49" s="88">
        <f>+W49/BJ49*100</f>
        <v>6.3848534250482052</v>
      </c>
      <c r="Y49" s="417" t="s">
        <v>25</v>
      </c>
      <c r="Z49" s="399">
        <v>178439</v>
      </c>
      <c r="AA49" s="395"/>
      <c r="AB49" s="395"/>
      <c r="AC49" s="395"/>
      <c r="AD49" s="395"/>
      <c r="AE49" s="395"/>
      <c r="AF49" s="395"/>
      <c r="AG49" s="395"/>
      <c r="AH49" s="396">
        <f>SUM(Z49:AG49)</f>
        <v>178439</v>
      </c>
      <c r="AI49" s="89">
        <f>+AH49/BJ49*100</f>
        <v>37.976895343739223</v>
      </c>
      <c r="AJ49" s="397" t="s">
        <v>26</v>
      </c>
      <c r="AK49" s="398"/>
      <c r="AL49" s="399">
        <v>123423</v>
      </c>
      <c r="AM49" s="395"/>
      <c r="AN49" s="395"/>
      <c r="AO49" s="395"/>
      <c r="AP49" s="395"/>
      <c r="AQ49" s="395"/>
      <c r="AR49" s="395"/>
      <c r="AS49" s="395"/>
      <c r="AT49" s="396">
        <f>SUM(AL49:AS49)</f>
        <v>123423</v>
      </c>
      <c r="AU49" s="90">
        <f>+AT49/BJ49*100</f>
        <v>26.267925475990822</v>
      </c>
      <c r="AV49" s="397" t="s">
        <v>111</v>
      </c>
      <c r="AW49" s="398"/>
      <c r="AX49" s="399">
        <v>138000</v>
      </c>
      <c r="AY49" s="395"/>
      <c r="AZ49" s="395"/>
      <c r="BA49" s="395"/>
      <c r="BB49" s="395"/>
      <c r="BC49" s="395"/>
      <c r="BD49" s="395"/>
      <c r="BE49" s="395"/>
      <c r="BF49" s="687">
        <f t="shared" ref="BF49" si="44">SUM(AX49:BE49)</f>
        <v>138000</v>
      </c>
      <c r="BG49" s="91">
        <f>BF49/BJ49*100</f>
        <v>29.370325755221742</v>
      </c>
      <c r="BH49" s="397" t="s">
        <v>24</v>
      </c>
      <c r="BI49" s="622">
        <f t="shared" ref="BI49" si="45">+AU50+BG50+AI50+X50</f>
        <v>18035.787429074917</v>
      </c>
      <c r="BJ49" s="401">
        <f t="shared" ref="BJ49" si="46">+BF49+AT49+AH49+W49</f>
        <v>469862</v>
      </c>
      <c r="BK49" s="593"/>
      <c r="BL49" s="606"/>
      <c r="BM49" s="606"/>
      <c r="BN49" s="606"/>
      <c r="BO49" s="606"/>
      <c r="BP49" s="269">
        <f>+G49</f>
        <v>35.77527256433315</v>
      </c>
      <c r="BQ49" s="612"/>
    </row>
    <row r="50" spans="3:69" ht="32.25" customHeight="1">
      <c r="C50" s="638"/>
      <c r="D50" s="641"/>
      <c r="E50" s="642"/>
      <c r="F50" s="558"/>
      <c r="G50" s="440"/>
      <c r="H50" s="403"/>
      <c r="I50" s="403"/>
      <c r="J50" s="649"/>
      <c r="K50" s="970"/>
      <c r="L50" s="916"/>
      <c r="M50" s="761"/>
      <c r="N50" s="749"/>
      <c r="O50" s="389"/>
      <c r="P50" s="381"/>
      <c r="Q50" s="381"/>
      <c r="R50" s="381"/>
      <c r="S50" s="381"/>
      <c r="T50" s="381"/>
      <c r="U50" s="381"/>
      <c r="V50" s="381"/>
      <c r="W50" s="383"/>
      <c r="X50" s="93">
        <f>X49*24447/100</f>
        <v>1560.9051168215346</v>
      </c>
      <c r="Y50" s="402"/>
      <c r="Z50" s="389"/>
      <c r="AA50" s="381"/>
      <c r="AB50" s="381"/>
      <c r="AC50" s="381"/>
      <c r="AD50" s="381"/>
      <c r="AE50" s="381"/>
      <c r="AF50" s="381"/>
      <c r="AG50" s="381"/>
      <c r="AH50" s="383"/>
      <c r="AI50" s="94">
        <f>+AI49*24447/100</f>
        <v>9284.2116046839274</v>
      </c>
      <c r="AJ50" s="385"/>
      <c r="AK50" s="387"/>
      <c r="AL50" s="389"/>
      <c r="AM50" s="381"/>
      <c r="AN50" s="381"/>
      <c r="AO50" s="381"/>
      <c r="AP50" s="381"/>
      <c r="AQ50" s="381"/>
      <c r="AR50" s="381"/>
      <c r="AS50" s="381"/>
      <c r="AT50" s="383"/>
      <c r="AU50" s="95">
        <f>+AU49*0.4</f>
        <v>10.50717019039633</v>
      </c>
      <c r="AV50" s="385"/>
      <c r="AW50" s="387"/>
      <c r="AX50" s="389"/>
      <c r="AY50" s="381"/>
      <c r="AZ50" s="381"/>
      <c r="BA50" s="381"/>
      <c r="BB50" s="381"/>
      <c r="BC50" s="381"/>
      <c r="BD50" s="381"/>
      <c r="BE50" s="381"/>
      <c r="BF50" s="644"/>
      <c r="BG50" s="96">
        <f>+BG49*244.47</f>
        <v>7180.1635373790596</v>
      </c>
      <c r="BH50" s="385"/>
      <c r="BI50" s="617"/>
      <c r="BJ50" s="393"/>
      <c r="BK50" s="593"/>
      <c r="BL50" s="545"/>
      <c r="BM50" s="545"/>
      <c r="BN50" s="545"/>
      <c r="BO50" s="545"/>
      <c r="BP50" s="270"/>
      <c r="BQ50" s="612"/>
    </row>
    <row r="51" spans="3:69" ht="32.25" customHeight="1">
      <c r="C51" s="638"/>
      <c r="D51" s="641"/>
      <c r="E51" s="642"/>
      <c r="F51" s="558"/>
      <c r="G51" s="440"/>
      <c r="H51" s="403"/>
      <c r="I51" s="403"/>
      <c r="J51" s="649" t="s">
        <v>155</v>
      </c>
      <c r="K51" s="970">
        <f>+BJ51*100/BJ194</f>
        <v>0</v>
      </c>
      <c r="L51" s="916"/>
      <c r="M51" s="761"/>
      <c r="N51" s="749"/>
      <c r="O51" s="389"/>
      <c r="P51" s="381"/>
      <c r="Q51" s="381"/>
      <c r="R51" s="381"/>
      <c r="S51" s="381"/>
      <c r="T51" s="381"/>
      <c r="U51" s="381"/>
      <c r="V51" s="381"/>
      <c r="W51" s="383">
        <f t="shared" ref="W51" si="47">SUM(O51:V51)</f>
        <v>0</v>
      </c>
      <c r="X51" s="96" t="e">
        <f>+W51/BJ51*100</f>
        <v>#DIV/0!</v>
      </c>
      <c r="Y51" s="402" t="s">
        <v>150</v>
      </c>
      <c r="Z51" s="389"/>
      <c r="AA51" s="381"/>
      <c r="AB51" s="381"/>
      <c r="AC51" s="381"/>
      <c r="AD51" s="381"/>
      <c r="AE51" s="381"/>
      <c r="AF51" s="381"/>
      <c r="AG51" s="381"/>
      <c r="AH51" s="383">
        <f>SUM(Z51:AG51)</f>
        <v>0</v>
      </c>
      <c r="AI51" s="94" t="e">
        <f>+AH51/BJ51*100</f>
        <v>#DIV/0!</v>
      </c>
      <c r="AJ51" s="385" t="s">
        <v>150</v>
      </c>
      <c r="AK51" s="387"/>
      <c r="AL51" s="389"/>
      <c r="AM51" s="381"/>
      <c r="AN51" s="381"/>
      <c r="AO51" s="381"/>
      <c r="AP51" s="381"/>
      <c r="AQ51" s="381"/>
      <c r="AR51" s="381"/>
      <c r="AS51" s="381"/>
      <c r="AT51" s="383">
        <f t="shared" ref="AT51" si="48">SUM(AL51:AS51)</f>
        <v>0</v>
      </c>
      <c r="AU51" s="94" t="e">
        <f>+AT51/BJ51*100</f>
        <v>#DIV/0!</v>
      </c>
      <c r="AV51" s="385" t="s">
        <v>151</v>
      </c>
      <c r="AW51" s="387"/>
      <c r="AX51" s="389"/>
      <c r="AY51" s="381"/>
      <c r="AZ51" s="381"/>
      <c r="BA51" s="381"/>
      <c r="BB51" s="381"/>
      <c r="BC51" s="381"/>
      <c r="BD51" s="381"/>
      <c r="BE51" s="381"/>
      <c r="BF51" s="644">
        <f t="shared" ref="BF51" si="49">SUM(AX51:BE51)</f>
        <v>0</v>
      </c>
      <c r="BG51" s="97" t="e">
        <f>BF51/BJ51*100</f>
        <v>#DIV/0!</v>
      </c>
      <c r="BH51" s="385" t="s">
        <v>24</v>
      </c>
      <c r="BI51" s="617" t="e">
        <f t="shared" ref="BI51" si="50">+AU52+BG52+AI52+X52</f>
        <v>#DIV/0!</v>
      </c>
      <c r="BJ51" s="393">
        <f t="shared" ref="BJ51" si="51">+BF51+AT51+AH51+W51</f>
        <v>0</v>
      </c>
      <c r="BK51" s="593"/>
      <c r="BL51" s="50"/>
      <c r="BM51" s="50"/>
      <c r="BN51" s="50"/>
      <c r="BO51" s="50"/>
      <c r="BP51" s="270"/>
      <c r="BQ51" s="612"/>
    </row>
    <row r="52" spans="3:69" ht="32.25" customHeight="1">
      <c r="C52" s="638"/>
      <c r="D52" s="641"/>
      <c r="E52" s="642"/>
      <c r="F52" s="558"/>
      <c r="G52" s="440"/>
      <c r="H52" s="403"/>
      <c r="I52" s="403"/>
      <c r="J52" s="649"/>
      <c r="K52" s="970"/>
      <c r="L52" s="916"/>
      <c r="M52" s="761"/>
      <c r="N52" s="749"/>
      <c r="O52" s="389"/>
      <c r="P52" s="381"/>
      <c r="Q52" s="381"/>
      <c r="R52" s="381"/>
      <c r="S52" s="381"/>
      <c r="T52" s="381"/>
      <c r="U52" s="381"/>
      <c r="V52" s="381"/>
      <c r="W52" s="383"/>
      <c r="X52" s="96" t="e">
        <f>+X51*108.72</f>
        <v>#DIV/0!</v>
      </c>
      <c r="Y52" s="402"/>
      <c r="Z52" s="389"/>
      <c r="AA52" s="381"/>
      <c r="AB52" s="381"/>
      <c r="AC52" s="381"/>
      <c r="AD52" s="381"/>
      <c r="AE52" s="381"/>
      <c r="AF52" s="381"/>
      <c r="AG52" s="381"/>
      <c r="AH52" s="383"/>
      <c r="AI52" s="94" t="e">
        <f>+AI51*108.72</f>
        <v>#DIV/0!</v>
      </c>
      <c r="AJ52" s="385"/>
      <c r="AK52" s="387"/>
      <c r="AL52" s="389"/>
      <c r="AM52" s="381"/>
      <c r="AN52" s="381"/>
      <c r="AO52" s="381"/>
      <c r="AP52" s="381"/>
      <c r="AQ52" s="381"/>
      <c r="AR52" s="381"/>
      <c r="AS52" s="381"/>
      <c r="AT52" s="383"/>
      <c r="AU52" s="94" t="e">
        <f>+AU51*108.72</f>
        <v>#DIV/0!</v>
      </c>
      <c r="AV52" s="385"/>
      <c r="AW52" s="387"/>
      <c r="AX52" s="389"/>
      <c r="AY52" s="381"/>
      <c r="AZ52" s="381"/>
      <c r="BA52" s="381"/>
      <c r="BB52" s="381"/>
      <c r="BC52" s="381"/>
      <c r="BD52" s="381"/>
      <c r="BE52" s="381"/>
      <c r="BF52" s="644"/>
      <c r="BG52" s="96" t="e">
        <f>+BG51*244.47</f>
        <v>#DIV/0!</v>
      </c>
      <c r="BH52" s="385"/>
      <c r="BI52" s="617"/>
      <c r="BJ52" s="393"/>
      <c r="BK52" s="593"/>
      <c r="BL52" s="50"/>
      <c r="BM52" s="50"/>
      <c r="BN52" s="50"/>
      <c r="BO52" s="50"/>
      <c r="BP52" s="270"/>
      <c r="BQ52" s="612"/>
    </row>
    <row r="53" spans="3:69" ht="32.25" customHeight="1">
      <c r="C53" s="638"/>
      <c r="D53" s="641"/>
      <c r="E53" s="642"/>
      <c r="F53" s="558"/>
      <c r="G53" s="440"/>
      <c r="H53" s="403"/>
      <c r="I53" s="403"/>
      <c r="J53" s="649" t="s">
        <v>156</v>
      </c>
      <c r="K53" s="970">
        <f>+BJ53*100/BJ194</f>
        <v>0</v>
      </c>
      <c r="L53" s="916"/>
      <c r="M53" s="761"/>
      <c r="N53" s="749"/>
      <c r="O53" s="389"/>
      <c r="P53" s="381"/>
      <c r="Q53" s="381"/>
      <c r="R53" s="381"/>
      <c r="S53" s="381"/>
      <c r="T53" s="381"/>
      <c r="U53" s="381"/>
      <c r="V53" s="381"/>
      <c r="W53" s="383">
        <f t="shared" ref="W53" si="52">SUM(O53:V53)</f>
        <v>0</v>
      </c>
      <c r="X53" s="96" t="e">
        <f>+W53/BJ53*100</f>
        <v>#DIV/0!</v>
      </c>
      <c r="Y53" s="402" t="s">
        <v>150</v>
      </c>
      <c r="Z53" s="389"/>
      <c r="AA53" s="381"/>
      <c r="AB53" s="381"/>
      <c r="AC53" s="381"/>
      <c r="AD53" s="381"/>
      <c r="AE53" s="381"/>
      <c r="AF53" s="381"/>
      <c r="AG53" s="381"/>
      <c r="AH53" s="383">
        <f t="shared" ref="AH53" si="53">SUM(Z53:AG53)</f>
        <v>0</v>
      </c>
      <c r="AI53" s="94" t="e">
        <f>+AH53/BJ53*100</f>
        <v>#DIV/0!</v>
      </c>
      <c r="AJ53" s="385" t="s">
        <v>150</v>
      </c>
      <c r="AK53" s="387"/>
      <c r="AL53" s="389"/>
      <c r="AM53" s="381"/>
      <c r="AN53" s="381"/>
      <c r="AO53" s="381"/>
      <c r="AP53" s="381"/>
      <c r="AQ53" s="381"/>
      <c r="AR53" s="381"/>
      <c r="AS53" s="381"/>
      <c r="AT53" s="383">
        <f t="shared" ref="AT53" si="54">SUM(AL53:AS53)</f>
        <v>0</v>
      </c>
      <c r="AU53" s="94" t="e">
        <f>+AT53/BJ53*100</f>
        <v>#DIV/0!</v>
      </c>
      <c r="AV53" s="385" t="s">
        <v>151</v>
      </c>
      <c r="AW53" s="387"/>
      <c r="AX53" s="389"/>
      <c r="AY53" s="381"/>
      <c r="AZ53" s="381"/>
      <c r="BA53" s="381"/>
      <c r="BB53" s="381"/>
      <c r="BC53" s="381"/>
      <c r="BD53" s="381"/>
      <c r="BE53" s="381"/>
      <c r="BF53" s="644">
        <f t="shared" ref="BF53" si="55">SUM(AX53:BE53)</f>
        <v>0</v>
      </c>
      <c r="BG53" s="97" t="e">
        <f>BF53/BJ53*100</f>
        <v>#DIV/0!</v>
      </c>
      <c r="BH53" s="385" t="s">
        <v>24</v>
      </c>
      <c r="BI53" s="617" t="e">
        <f t="shared" ref="BI53" si="56">+AU54+BG54+AI54+X54</f>
        <v>#DIV/0!</v>
      </c>
      <c r="BJ53" s="393">
        <f t="shared" ref="BJ53" si="57">+BF53+AT53+AH53+W53</f>
        <v>0</v>
      </c>
      <c r="BK53" s="593"/>
      <c r="BL53" s="50"/>
      <c r="BM53" s="50"/>
      <c r="BN53" s="50"/>
      <c r="BO53" s="50"/>
      <c r="BP53" s="270"/>
      <c r="BQ53" s="612"/>
    </row>
    <row r="54" spans="3:69">
      <c r="C54" s="638"/>
      <c r="D54" s="641"/>
      <c r="E54" s="642"/>
      <c r="F54" s="558"/>
      <c r="G54" s="440"/>
      <c r="H54" s="403"/>
      <c r="I54" s="403"/>
      <c r="J54" s="649"/>
      <c r="K54" s="970"/>
      <c r="L54" s="916"/>
      <c r="M54" s="761"/>
      <c r="N54" s="749"/>
      <c r="O54" s="389"/>
      <c r="P54" s="381"/>
      <c r="Q54" s="381"/>
      <c r="R54" s="381"/>
      <c r="S54" s="381"/>
      <c r="T54" s="381"/>
      <c r="U54" s="381"/>
      <c r="V54" s="381"/>
      <c r="W54" s="383"/>
      <c r="X54" s="96" t="e">
        <f>+X53*108.72</f>
        <v>#DIV/0!</v>
      </c>
      <c r="Y54" s="402"/>
      <c r="Z54" s="389"/>
      <c r="AA54" s="381"/>
      <c r="AB54" s="381"/>
      <c r="AC54" s="381"/>
      <c r="AD54" s="381"/>
      <c r="AE54" s="381"/>
      <c r="AF54" s="381"/>
      <c r="AG54" s="381"/>
      <c r="AH54" s="383"/>
      <c r="AI54" s="94" t="e">
        <f>+AI53*108.72</f>
        <v>#DIV/0!</v>
      </c>
      <c r="AJ54" s="385"/>
      <c r="AK54" s="387"/>
      <c r="AL54" s="389"/>
      <c r="AM54" s="381"/>
      <c r="AN54" s="381"/>
      <c r="AO54" s="381"/>
      <c r="AP54" s="381"/>
      <c r="AQ54" s="381"/>
      <c r="AR54" s="381"/>
      <c r="AS54" s="381"/>
      <c r="AT54" s="383"/>
      <c r="AU54" s="94" t="e">
        <f>+AU53*108.72</f>
        <v>#DIV/0!</v>
      </c>
      <c r="AV54" s="385"/>
      <c r="AW54" s="387"/>
      <c r="AX54" s="389"/>
      <c r="AY54" s="381"/>
      <c r="AZ54" s="381"/>
      <c r="BA54" s="381"/>
      <c r="BB54" s="381"/>
      <c r="BC54" s="381"/>
      <c r="BD54" s="381"/>
      <c r="BE54" s="381"/>
      <c r="BF54" s="644"/>
      <c r="BG54" s="96" t="e">
        <f>+BG53*244.47</f>
        <v>#DIV/0!</v>
      </c>
      <c r="BH54" s="385"/>
      <c r="BI54" s="617"/>
      <c r="BJ54" s="393"/>
      <c r="BK54" s="593"/>
      <c r="BL54" s="50"/>
      <c r="BM54" s="50"/>
      <c r="BN54" s="50"/>
      <c r="BO54" s="50"/>
      <c r="BP54" s="270"/>
      <c r="BQ54" s="612"/>
    </row>
    <row r="55" spans="3:69">
      <c r="C55" s="638"/>
      <c r="D55" s="641"/>
      <c r="E55" s="642"/>
      <c r="F55" s="558"/>
      <c r="G55" s="440"/>
      <c r="H55" s="403"/>
      <c r="I55" s="403"/>
      <c r="J55" s="649" t="s">
        <v>157</v>
      </c>
      <c r="K55" s="970">
        <f>+BJ55*100/BJ194</f>
        <v>0</v>
      </c>
      <c r="L55" s="916"/>
      <c r="M55" s="761"/>
      <c r="N55" s="749"/>
      <c r="O55" s="389"/>
      <c r="P55" s="381"/>
      <c r="Q55" s="381"/>
      <c r="R55" s="381"/>
      <c r="S55" s="381"/>
      <c r="T55" s="381"/>
      <c r="U55" s="381"/>
      <c r="V55" s="381"/>
      <c r="W55" s="383">
        <f t="shared" ref="W55" si="58">SUM(O55:V55)</f>
        <v>0</v>
      </c>
      <c r="X55" s="96" t="e">
        <f>+W55/BJ55*100</f>
        <v>#DIV/0!</v>
      </c>
      <c r="Y55" s="402" t="s">
        <v>150</v>
      </c>
      <c r="Z55" s="389"/>
      <c r="AA55" s="381"/>
      <c r="AB55" s="381"/>
      <c r="AC55" s="381"/>
      <c r="AD55" s="381"/>
      <c r="AE55" s="381"/>
      <c r="AF55" s="381"/>
      <c r="AG55" s="381"/>
      <c r="AH55" s="383">
        <f t="shared" ref="AH55" si="59">SUM(Z55:AG55)</f>
        <v>0</v>
      </c>
      <c r="AI55" s="94" t="e">
        <f>+AH55/BJ55*100</f>
        <v>#DIV/0!</v>
      </c>
      <c r="AJ55" s="385" t="s">
        <v>150</v>
      </c>
      <c r="AK55" s="387"/>
      <c r="AL55" s="389"/>
      <c r="AM55" s="381"/>
      <c r="AN55" s="381"/>
      <c r="AO55" s="381"/>
      <c r="AP55" s="381"/>
      <c r="AQ55" s="381"/>
      <c r="AR55" s="381"/>
      <c r="AS55" s="381"/>
      <c r="AT55" s="383">
        <f t="shared" ref="AT55" si="60">SUM(AL55:AS55)</f>
        <v>0</v>
      </c>
      <c r="AU55" s="95" t="e">
        <f>+AT55/BJ55*100</f>
        <v>#DIV/0!</v>
      </c>
      <c r="AV55" s="385" t="s">
        <v>111</v>
      </c>
      <c r="AW55" s="387"/>
      <c r="AX55" s="389"/>
      <c r="AY55" s="381"/>
      <c r="AZ55" s="381"/>
      <c r="BA55" s="381"/>
      <c r="BB55" s="381"/>
      <c r="BC55" s="381"/>
      <c r="BD55" s="381"/>
      <c r="BE55" s="381"/>
      <c r="BF55" s="644">
        <f t="shared" ref="BF55" si="61">SUM(AX55:BE55)</f>
        <v>0</v>
      </c>
      <c r="BG55" s="97" t="e">
        <f>BF55/BJ55*100</f>
        <v>#DIV/0!</v>
      </c>
      <c r="BH55" s="385" t="s">
        <v>24</v>
      </c>
      <c r="BI55" s="617" t="e">
        <f t="shared" ref="BI55" si="62">+AU56+BG56+AI56+X56</f>
        <v>#DIV/0!</v>
      </c>
      <c r="BJ55" s="393">
        <f t="shared" ref="BJ55" si="63">+BF55+AT55+AH55+W55</f>
        <v>0</v>
      </c>
      <c r="BK55" s="593"/>
      <c r="BL55" s="50"/>
      <c r="BM55" s="50"/>
      <c r="BN55" s="50"/>
      <c r="BO55" s="50"/>
      <c r="BP55" s="270"/>
      <c r="BQ55" s="612"/>
    </row>
    <row r="56" spans="3:69">
      <c r="C56" s="638"/>
      <c r="D56" s="641"/>
      <c r="E56" s="642"/>
      <c r="F56" s="558"/>
      <c r="G56" s="440"/>
      <c r="H56" s="403"/>
      <c r="I56" s="403"/>
      <c r="J56" s="649"/>
      <c r="K56" s="970"/>
      <c r="L56" s="916"/>
      <c r="M56" s="761"/>
      <c r="N56" s="749"/>
      <c r="O56" s="389"/>
      <c r="P56" s="381"/>
      <c r="Q56" s="381"/>
      <c r="R56" s="381"/>
      <c r="S56" s="381"/>
      <c r="T56" s="381"/>
      <c r="U56" s="381"/>
      <c r="V56" s="381"/>
      <c r="W56" s="383"/>
      <c r="X56" s="96" t="e">
        <f>+X55*108.72</f>
        <v>#DIV/0!</v>
      </c>
      <c r="Y56" s="402"/>
      <c r="Z56" s="389"/>
      <c r="AA56" s="381"/>
      <c r="AB56" s="381"/>
      <c r="AC56" s="381"/>
      <c r="AD56" s="381"/>
      <c r="AE56" s="381"/>
      <c r="AF56" s="381"/>
      <c r="AG56" s="381"/>
      <c r="AH56" s="383"/>
      <c r="AI56" s="94" t="e">
        <f>+AI55*108.72</f>
        <v>#DIV/0!</v>
      </c>
      <c r="AJ56" s="385"/>
      <c r="AK56" s="387"/>
      <c r="AL56" s="389"/>
      <c r="AM56" s="381"/>
      <c r="AN56" s="381"/>
      <c r="AO56" s="381"/>
      <c r="AP56" s="381"/>
      <c r="AQ56" s="381"/>
      <c r="AR56" s="381"/>
      <c r="AS56" s="381"/>
      <c r="AT56" s="383"/>
      <c r="AU56" s="95" t="e">
        <f>+AU55*0.4</f>
        <v>#DIV/0!</v>
      </c>
      <c r="AV56" s="385"/>
      <c r="AW56" s="387"/>
      <c r="AX56" s="389"/>
      <c r="AY56" s="381"/>
      <c r="AZ56" s="381"/>
      <c r="BA56" s="381"/>
      <c r="BB56" s="381"/>
      <c r="BC56" s="381"/>
      <c r="BD56" s="381"/>
      <c r="BE56" s="381"/>
      <c r="BF56" s="644"/>
      <c r="BG56" s="96" t="e">
        <f>+BG55*244.47</f>
        <v>#DIV/0!</v>
      </c>
      <c r="BH56" s="385"/>
      <c r="BI56" s="617"/>
      <c r="BJ56" s="393"/>
      <c r="BK56" s="593"/>
      <c r="BL56" s="50"/>
      <c r="BM56" s="50"/>
      <c r="BN56" s="50"/>
      <c r="BO56" s="50"/>
      <c r="BP56" s="270"/>
      <c r="BQ56" s="612"/>
    </row>
    <row r="57" spans="3:69" ht="32.25" customHeight="1">
      <c r="C57" s="638"/>
      <c r="D57" s="641"/>
      <c r="E57" s="642"/>
      <c r="F57" s="558"/>
      <c r="G57" s="440"/>
      <c r="H57" s="403"/>
      <c r="I57" s="403"/>
      <c r="J57" s="649" t="s">
        <v>158</v>
      </c>
      <c r="K57" s="970">
        <f>+BJ57*100/BJ194</f>
        <v>0</v>
      </c>
      <c r="L57" s="916"/>
      <c r="M57" s="761"/>
      <c r="N57" s="749"/>
      <c r="O57" s="389"/>
      <c r="P57" s="381"/>
      <c r="Q57" s="381"/>
      <c r="R57" s="381"/>
      <c r="S57" s="381"/>
      <c r="T57" s="381"/>
      <c r="U57" s="381"/>
      <c r="V57" s="381"/>
      <c r="W57" s="383">
        <f t="shared" ref="W57" si="64">SUM(O57:V57)</f>
        <v>0</v>
      </c>
      <c r="X57" s="96" t="e">
        <f>+W57/BJ57*100</f>
        <v>#DIV/0!</v>
      </c>
      <c r="Y57" s="402" t="s">
        <v>150</v>
      </c>
      <c r="Z57" s="389"/>
      <c r="AA57" s="381"/>
      <c r="AB57" s="381"/>
      <c r="AC57" s="381"/>
      <c r="AD57" s="381"/>
      <c r="AE57" s="381"/>
      <c r="AF57" s="381"/>
      <c r="AG57" s="381"/>
      <c r="AH57" s="383">
        <f t="shared" ref="AH57" si="65">SUM(Z57:AG57)</f>
        <v>0</v>
      </c>
      <c r="AI57" s="94" t="e">
        <f>+AH57/BJ57*100</f>
        <v>#DIV/0!</v>
      </c>
      <c r="AJ57" s="385" t="s">
        <v>150</v>
      </c>
      <c r="AK57" s="387"/>
      <c r="AL57" s="389"/>
      <c r="AM57" s="381"/>
      <c r="AN57" s="381"/>
      <c r="AO57" s="381"/>
      <c r="AP57" s="381"/>
      <c r="AQ57" s="381"/>
      <c r="AR57" s="381"/>
      <c r="AS57" s="381"/>
      <c r="AT57" s="383">
        <f t="shared" ref="AT57" si="66">SUM(AL57:AS57)</f>
        <v>0</v>
      </c>
      <c r="AU57" s="94" t="e">
        <f>+AT57/BJ57*100</f>
        <v>#DIV/0!</v>
      </c>
      <c r="AV57" s="385" t="s">
        <v>151</v>
      </c>
      <c r="AW57" s="387"/>
      <c r="AX57" s="389"/>
      <c r="AY57" s="381"/>
      <c r="AZ57" s="381"/>
      <c r="BA57" s="381"/>
      <c r="BB57" s="381"/>
      <c r="BC57" s="381"/>
      <c r="BD57" s="381"/>
      <c r="BE57" s="381"/>
      <c r="BF57" s="644">
        <f t="shared" ref="BF57" si="67">SUM(AX57:BE57)</f>
        <v>0</v>
      </c>
      <c r="BG57" s="97" t="e">
        <f>BF57/BJ57*100</f>
        <v>#DIV/0!</v>
      </c>
      <c r="BH57" s="385" t="s">
        <v>24</v>
      </c>
      <c r="BI57" s="617" t="e">
        <f t="shared" ref="BI57" si="68">+AU58+BG58+AI58+X58</f>
        <v>#DIV/0!</v>
      </c>
      <c r="BJ57" s="393">
        <f t="shared" ref="BJ57" si="69">+BF57+AT57+AH57+W57</f>
        <v>0</v>
      </c>
      <c r="BK57" s="593"/>
      <c r="BL57" s="50"/>
      <c r="BM57" s="50"/>
      <c r="BN57" s="50"/>
      <c r="BO57" s="50"/>
      <c r="BP57" s="270"/>
      <c r="BQ57" s="612"/>
    </row>
    <row r="58" spans="3:69">
      <c r="C58" s="638"/>
      <c r="D58" s="641"/>
      <c r="E58" s="642"/>
      <c r="F58" s="558"/>
      <c r="G58" s="440"/>
      <c r="H58" s="403"/>
      <c r="I58" s="403"/>
      <c r="J58" s="649"/>
      <c r="K58" s="970"/>
      <c r="L58" s="916"/>
      <c r="M58" s="761"/>
      <c r="N58" s="749"/>
      <c r="O58" s="389"/>
      <c r="P58" s="381"/>
      <c r="Q58" s="381"/>
      <c r="R58" s="381"/>
      <c r="S58" s="381"/>
      <c r="T58" s="381"/>
      <c r="U58" s="381"/>
      <c r="V58" s="381"/>
      <c r="W58" s="383"/>
      <c r="X58" s="96" t="e">
        <f>+X57*108.72</f>
        <v>#DIV/0!</v>
      </c>
      <c r="Y58" s="402"/>
      <c r="Z58" s="389"/>
      <c r="AA58" s="381"/>
      <c r="AB58" s="381"/>
      <c r="AC58" s="381"/>
      <c r="AD58" s="381"/>
      <c r="AE58" s="381"/>
      <c r="AF58" s="381"/>
      <c r="AG58" s="381"/>
      <c r="AH58" s="383"/>
      <c r="AI58" s="94" t="e">
        <f>+AI57*108.72</f>
        <v>#DIV/0!</v>
      </c>
      <c r="AJ58" s="385"/>
      <c r="AK58" s="387"/>
      <c r="AL58" s="389"/>
      <c r="AM58" s="381"/>
      <c r="AN58" s="381"/>
      <c r="AO58" s="381"/>
      <c r="AP58" s="381"/>
      <c r="AQ58" s="381"/>
      <c r="AR58" s="381"/>
      <c r="AS58" s="381"/>
      <c r="AT58" s="383"/>
      <c r="AU58" s="94" t="e">
        <f>+AU57*108.72</f>
        <v>#DIV/0!</v>
      </c>
      <c r="AV58" s="385"/>
      <c r="AW58" s="387"/>
      <c r="AX58" s="389"/>
      <c r="AY58" s="381"/>
      <c r="AZ58" s="381"/>
      <c r="BA58" s="381"/>
      <c r="BB58" s="381"/>
      <c r="BC58" s="381"/>
      <c r="BD58" s="381"/>
      <c r="BE58" s="381"/>
      <c r="BF58" s="644"/>
      <c r="BG58" s="96" t="e">
        <f>+BG57*244.47</f>
        <v>#DIV/0!</v>
      </c>
      <c r="BH58" s="385"/>
      <c r="BI58" s="617"/>
      <c r="BJ58" s="393"/>
      <c r="BK58" s="593"/>
      <c r="BL58" s="50"/>
      <c r="BM58" s="50"/>
      <c r="BN58" s="50"/>
      <c r="BO58" s="50"/>
      <c r="BP58" s="270"/>
      <c r="BQ58" s="612"/>
    </row>
    <row r="59" spans="3:69">
      <c r="C59" s="638"/>
      <c r="D59" s="641"/>
      <c r="E59" s="642"/>
      <c r="F59" s="558"/>
      <c r="G59" s="440"/>
      <c r="H59" s="403"/>
      <c r="I59" s="403"/>
      <c r="J59" s="402" t="s">
        <v>159</v>
      </c>
      <c r="K59" s="970">
        <f>+BJ59*100/BJ194</f>
        <v>0</v>
      </c>
      <c r="L59" s="916"/>
      <c r="M59" s="761"/>
      <c r="N59" s="749"/>
      <c r="O59" s="389"/>
      <c r="P59" s="381"/>
      <c r="Q59" s="381"/>
      <c r="R59" s="381"/>
      <c r="S59" s="381"/>
      <c r="T59" s="381"/>
      <c r="U59" s="381"/>
      <c r="V59" s="381"/>
      <c r="W59" s="383">
        <f t="shared" ref="W59" si="70">SUM(O59:V59)</f>
        <v>0</v>
      </c>
      <c r="X59" s="96" t="e">
        <f>+W59/BJ59*100</f>
        <v>#DIV/0!</v>
      </c>
      <c r="Y59" s="402" t="s">
        <v>150</v>
      </c>
      <c r="Z59" s="389"/>
      <c r="AA59" s="381"/>
      <c r="AB59" s="381"/>
      <c r="AC59" s="381"/>
      <c r="AD59" s="381"/>
      <c r="AE59" s="381"/>
      <c r="AF59" s="381"/>
      <c r="AG59" s="381"/>
      <c r="AH59" s="383">
        <f t="shared" ref="AH59" si="71">SUM(Z59:AG59)</f>
        <v>0</v>
      </c>
      <c r="AI59" s="94" t="e">
        <f>+AH59/BJ59*100</f>
        <v>#DIV/0!</v>
      </c>
      <c r="AJ59" s="385" t="s">
        <v>150</v>
      </c>
      <c r="AK59" s="387"/>
      <c r="AL59" s="389"/>
      <c r="AM59" s="381"/>
      <c r="AN59" s="381"/>
      <c r="AO59" s="381"/>
      <c r="AP59" s="381"/>
      <c r="AQ59" s="381"/>
      <c r="AR59" s="381"/>
      <c r="AS59" s="381"/>
      <c r="AT59" s="383">
        <f t="shared" ref="AT59" si="72">SUM(AL59:AS59)</f>
        <v>0</v>
      </c>
      <c r="AU59" s="94" t="e">
        <f>+AT59/BJ59*100</f>
        <v>#DIV/0!</v>
      </c>
      <c r="AV59" s="385" t="s">
        <v>151</v>
      </c>
      <c r="AW59" s="387"/>
      <c r="AX59" s="389"/>
      <c r="AY59" s="381"/>
      <c r="AZ59" s="381"/>
      <c r="BA59" s="381"/>
      <c r="BB59" s="381"/>
      <c r="BC59" s="381"/>
      <c r="BD59" s="381"/>
      <c r="BE59" s="381"/>
      <c r="BF59" s="644">
        <f t="shared" ref="BF59" si="73">SUM(AX59:BE59)</f>
        <v>0</v>
      </c>
      <c r="BG59" s="97" t="e">
        <f>BF59/BJ59*100</f>
        <v>#DIV/0!</v>
      </c>
      <c r="BH59" s="385" t="s">
        <v>24</v>
      </c>
      <c r="BI59" s="617" t="e">
        <f t="shared" ref="BI59" si="74">+AU60+BG60+AI60+X60</f>
        <v>#DIV/0!</v>
      </c>
      <c r="BJ59" s="393">
        <f t="shared" ref="BJ59" si="75">+BF59+AT59+AH59+W59</f>
        <v>0</v>
      </c>
      <c r="BK59" s="593"/>
      <c r="BL59" s="50"/>
      <c r="BM59" s="50"/>
      <c r="BN59" s="50"/>
      <c r="BO59" s="50"/>
      <c r="BP59" s="270"/>
      <c r="BQ59" s="612"/>
    </row>
    <row r="60" spans="3:69" ht="32.25" customHeight="1">
      <c r="C60" s="638"/>
      <c r="D60" s="641"/>
      <c r="E60" s="642"/>
      <c r="F60" s="558"/>
      <c r="G60" s="440"/>
      <c r="H60" s="403"/>
      <c r="I60" s="403"/>
      <c r="J60" s="402"/>
      <c r="K60" s="970"/>
      <c r="L60" s="916"/>
      <c r="M60" s="761"/>
      <c r="N60" s="749"/>
      <c r="O60" s="389"/>
      <c r="P60" s="381"/>
      <c r="Q60" s="381"/>
      <c r="R60" s="381"/>
      <c r="S60" s="381"/>
      <c r="T60" s="381"/>
      <c r="U60" s="381"/>
      <c r="V60" s="381"/>
      <c r="W60" s="383"/>
      <c r="X60" s="96" t="e">
        <f>+X59*108.72</f>
        <v>#DIV/0!</v>
      </c>
      <c r="Y60" s="402"/>
      <c r="Z60" s="389"/>
      <c r="AA60" s="381"/>
      <c r="AB60" s="381"/>
      <c r="AC60" s="381"/>
      <c r="AD60" s="381"/>
      <c r="AE60" s="381"/>
      <c r="AF60" s="381"/>
      <c r="AG60" s="381"/>
      <c r="AH60" s="383"/>
      <c r="AI60" s="94" t="e">
        <f>+AI59*108.72</f>
        <v>#DIV/0!</v>
      </c>
      <c r="AJ60" s="385"/>
      <c r="AK60" s="387"/>
      <c r="AL60" s="389"/>
      <c r="AM60" s="381"/>
      <c r="AN60" s="381"/>
      <c r="AO60" s="381"/>
      <c r="AP60" s="381"/>
      <c r="AQ60" s="381"/>
      <c r="AR60" s="381"/>
      <c r="AS60" s="381"/>
      <c r="AT60" s="383"/>
      <c r="AU60" s="94" t="e">
        <f>+AU59*108.72</f>
        <v>#DIV/0!</v>
      </c>
      <c r="AV60" s="385"/>
      <c r="AW60" s="387"/>
      <c r="AX60" s="389"/>
      <c r="AY60" s="381"/>
      <c r="AZ60" s="381"/>
      <c r="BA60" s="381"/>
      <c r="BB60" s="381"/>
      <c r="BC60" s="381"/>
      <c r="BD60" s="381"/>
      <c r="BE60" s="381"/>
      <c r="BF60" s="644"/>
      <c r="BG60" s="96" t="e">
        <f>+BG59*244.47</f>
        <v>#DIV/0!</v>
      </c>
      <c r="BH60" s="385"/>
      <c r="BI60" s="617"/>
      <c r="BJ60" s="393"/>
      <c r="BK60" s="593"/>
      <c r="BL60" s="50"/>
      <c r="BM60" s="50"/>
      <c r="BN60" s="50"/>
      <c r="BO60" s="50"/>
      <c r="BP60" s="270"/>
      <c r="BQ60" s="612"/>
    </row>
    <row r="61" spans="3:69" ht="32.25" customHeight="1">
      <c r="C61" s="638"/>
      <c r="D61" s="641"/>
      <c r="E61" s="642"/>
      <c r="F61" s="558"/>
      <c r="G61" s="440"/>
      <c r="H61" s="403"/>
      <c r="I61" s="403"/>
      <c r="J61" s="402" t="s">
        <v>160</v>
      </c>
      <c r="K61" s="970">
        <f>+BJ61*100/BJ194</f>
        <v>0</v>
      </c>
      <c r="L61" s="916"/>
      <c r="M61" s="761"/>
      <c r="N61" s="749"/>
      <c r="O61" s="389"/>
      <c r="P61" s="381"/>
      <c r="Q61" s="381"/>
      <c r="R61" s="381"/>
      <c r="S61" s="381"/>
      <c r="T61" s="381"/>
      <c r="U61" s="381"/>
      <c r="V61" s="381"/>
      <c r="W61" s="383">
        <f t="shared" ref="W61" si="76">SUM(O61:V61)</f>
        <v>0</v>
      </c>
      <c r="X61" s="96" t="e">
        <f>+W61/BJ61*100</f>
        <v>#DIV/0!</v>
      </c>
      <c r="Y61" s="402" t="s">
        <v>150</v>
      </c>
      <c r="Z61" s="389"/>
      <c r="AA61" s="381"/>
      <c r="AB61" s="381"/>
      <c r="AC61" s="381"/>
      <c r="AD61" s="381"/>
      <c r="AE61" s="381"/>
      <c r="AF61" s="381"/>
      <c r="AG61" s="381"/>
      <c r="AH61" s="383">
        <f t="shared" ref="AH61" si="77">SUM(Z61:AG61)</f>
        <v>0</v>
      </c>
      <c r="AI61" s="94" t="e">
        <f>+AH61/BJ61*100</f>
        <v>#DIV/0!</v>
      </c>
      <c r="AJ61" s="385" t="s">
        <v>150</v>
      </c>
      <c r="AK61" s="387"/>
      <c r="AL61" s="389"/>
      <c r="AM61" s="381"/>
      <c r="AN61" s="381"/>
      <c r="AO61" s="381"/>
      <c r="AP61" s="381"/>
      <c r="AQ61" s="381"/>
      <c r="AR61" s="381"/>
      <c r="AS61" s="381"/>
      <c r="AT61" s="383">
        <f t="shared" ref="AT61" si="78">SUM(AL61:AS61)</f>
        <v>0</v>
      </c>
      <c r="AU61" s="94" t="e">
        <f>+AT61/BJ61*100</f>
        <v>#DIV/0!</v>
      </c>
      <c r="AV61" s="385" t="s">
        <v>151</v>
      </c>
      <c r="AW61" s="387"/>
      <c r="AX61" s="389"/>
      <c r="AY61" s="381"/>
      <c r="AZ61" s="381"/>
      <c r="BA61" s="381"/>
      <c r="BB61" s="381"/>
      <c r="BC61" s="381"/>
      <c r="BD61" s="381"/>
      <c r="BE61" s="381"/>
      <c r="BF61" s="644">
        <f t="shared" ref="BF61" si="79">SUM(AX61:BE61)</f>
        <v>0</v>
      </c>
      <c r="BG61" s="97" t="e">
        <f>BF61/BJ61*100</f>
        <v>#DIV/0!</v>
      </c>
      <c r="BH61" s="385" t="s">
        <v>24</v>
      </c>
      <c r="BI61" s="617" t="e">
        <f t="shared" ref="BI61" si="80">+AU62+BG62+AI62+X62</f>
        <v>#DIV/0!</v>
      </c>
      <c r="BJ61" s="393">
        <f t="shared" ref="BJ61" si="81">+BF61+AT61+AH61+W61</f>
        <v>0</v>
      </c>
      <c r="BK61" s="593"/>
      <c r="BL61" s="50"/>
      <c r="BM61" s="50"/>
      <c r="BN61" s="50"/>
      <c r="BO61" s="50"/>
      <c r="BP61" s="270"/>
      <c r="BQ61" s="612"/>
    </row>
    <row r="62" spans="3:69" ht="36" customHeight="1">
      <c r="C62" s="638"/>
      <c r="D62" s="641"/>
      <c r="E62" s="642"/>
      <c r="F62" s="558"/>
      <c r="G62" s="440"/>
      <c r="H62" s="403"/>
      <c r="I62" s="403"/>
      <c r="J62" s="402"/>
      <c r="K62" s="970"/>
      <c r="L62" s="916"/>
      <c r="M62" s="761"/>
      <c r="N62" s="749"/>
      <c r="O62" s="389"/>
      <c r="P62" s="381"/>
      <c r="Q62" s="381"/>
      <c r="R62" s="381"/>
      <c r="S62" s="381"/>
      <c r="T62" s="381"/>
      <c r="U62" s="381"/>
      <c r="V62" s="381"/>
      <c r="W62" s="383"/>
      <c r="X62" s="96" t="e">
        <f>+X61*108.72</f>
        <v>#DIV/0!</v>
      </c>
      <c r="Y62" s="402"/>
      <c r="Z62" s="389"/>
      <c r="AA62" s="381"/>
      <c r="AB62" s="381"/>
      <c r="AC62" s="381"/>
      <c r="AD62" s="381"/>
      <c r="AE62" s="381"/>
      <c r="AF62" s="381"/>
      <c r="AG62" s="381"/>
      <c r="AH62" s="383"/>
      <c r="AI62" s="94" t="e">
        <f>+AI61*108.72</f>
        <v>#DIV/0!</v>
      </c>
      <c r="AJ62" s="385"/>
      <c r="AK62" s="387"/>
      <c r="AL62" s="389"/>
      <c r="AM62" s="381"/>
      <c r="AN62" s="381"/>
      <c r="AO62" s="381"/>
      <c r="AP62" s="381"/>
      <c r="AQ62" s="381"/>
      <c r="AR62" s="381"/>
      <c r="AS62" s="381"/>
      <c r="AT62" s="383"/>
      <c r="AU62" s="94" t="e">
        <f>+AU61*108.72</f>
        <v>#DIV/0!</v>
      </c>
      <c r="AV62" s="385"/>
      <c r="AW62" s="387"/>
      <c r="AX62" s="389"/>
      <c r="AY62" s="381"/>
      <c r="AZ62" s="381"/>
      <c r="BA62" s="381"/>
      <c r="BB62" s="381"/>
      <c r="BC62" s="381"/>
      <c r="BD62" s="381"/>
      <c r="BE62" s="381"/>
      <c r="BF62" s="644"/>
      <c r="BG62" s="96" t="e">
        <f>+BG61*244.47</f>
        <v>#DIV/0!</v>
      </c>
      <c r="BH62" s="385"/>
      <c r="BI62" s="617"/>
      <c r="BJ62" s="393"/>
      <c r="BK62" s="593"/>
      <c r="BL62" s="50"/>
      <c r="BM62" s="50"/>
      <c r="BN62" s="50"/>
      <c r="BO62" s="50"/>
      <c r="BP62" s="270"/>
      <c r="BQ62" s="612"/>
    </row>
    <row r="63" spans="3:69" ht="32.25" customHeight="1">
      <c r="C63" s="638"/>
      <c r="D63" s="641"/>
      <c r="E63" s="642"/>
      <c r="F63" s="558"/>
      <c r="G63" s="440"/>
      <c r="H63" s="403"/>
      <c r="I63" s="403" t="s">
        <v>161</v>
      </c>
      <c r="J63" s="402" t="s">
        <v>162</v>
      </c>
      <c r="K63" s="970">
        <f>+BJ63*100/BJ194</f>
        <v>0</v>
      </c>
      <c r="L63" s="916"/>
      <c r="M63" s="761"/>
      <c r="N63" s="749"/>
      <c r="O63" s="389"/>
      <c r="P63" s="381"/>
      <c r="Q63" s="381"/>
      <c r="R63" s="381"/>
      <c r="S63" s="381"/>
      <c r="T63" s="381"/>
      <c r="U63" s="381"/>
      <c r="V63" s="381"/>
      <c r="W63" s="383">
        <f t="shared" ref="W63" si="82">SUM(O63:V63)</f>
        <v>0</v>
      </c>
      <c r="X63" s="96" t="e">
        <f>+W63/BJ63*100</f>
        <v>#DIV/0!</v>
      </c>
      <c r="Y63" s="402" t="s">
        <v>150</v>
      </c>
      <c r="Z63" s="389"/>
      <c r="AA63" s="381"/>
      <c r="AB63" s="381"/>
      <c r="AC63" s="381"/>
      <c r="AD63" s="381"/>
      <c r="AE63" s="381"/>
      <c r="AF63" s="381"/>
      <c r="AG63" s="381"/>
      <c r="AH63" s="383">
        <f t="shared" ref="AH63" si="83">SUM(Z63:AG63)</f>
        <v>0</v>
      </c>
      <c r="AI63" s="94" t="e">
        <f>+AH63/BJ63*100</f>
        <v>#DIV/0!</v>
      </c>
      <c r="AJ63" s="385" t="s">
        <v>150</v>
      </c>
      <c r="AK63" s="387"/>
      <c r="AL63" s="389"/>
      <c r="AM63" s="381"/>
      <c r="AN63" s="381"/>
      <c r="AO63" s="381"/>
      <c r="AP63" s="381"/>
      <c r="AQ63" s="381"/>
      <c r="AR63" s="381"/>
      <c r="AS63" s="381"/>
      <c r="AT63" s="383">
        <f t="shared" ref="AT63" si="84">SUM(AL63:AS63)</f>
        <v>0</v>
      </c>
      <c r="AU63" s="94" t="e">
        <f>+AT63/BJ63*100</f>
        <v>#DIV/0!</v>
      </c>
      <c r="AV63" s="385" t="s">
        <v>151</v>
      </c>
      <c r="AW63" s="387"/>
      <c r="AX63" s="389"/>
      <c r="AY63" s="381"/>
      <c r="AZ63" s="381"/>
      <c r="BA63" s="381"/>
      <c r="BB63" s="381"/>
      <c r="BC63" s="381"/>
      <c r="BD63" s="381"/>
      <c r="BE63" s="381"/>
      <c r="BF63" s="644">
        <f t="shared" ref="BF63" si="85">SUM(AX63:BE63)</f>
        <v>0</v>
      </c>
      <c r="BG63" s="97" t="e">
        <f>BF63/BJ63*100</f>
        <v>#DIV/0!</v>
      </c>
      <c r="BH63" s="385" t="s">
        <v>24</v>
      </c>
      <c r="BI63" s="617" t="e">
        <f t="shared" ref="BI63" si="86">+AU64+BG64+AI64+X64</f>
        <v>#DIV/0!</v>
      </c>
      <c r="BJ63" s="393">
        <f t="shared" ref="BJ63" si="87">+BF63+AT63+AH63+W63</f>
        <v>0</v>
      </c>
      <c r="BK63" s="593"/>
      <c r="BL63" s="50"/>
      <c r="BM63" s="50"/>
      <c r="BN63" s="50"/>
      <c r="BO63" s="50"/>
      <c r="BP63" s="270"/>
      <c r="BQ63" s="612"/>
    </row>
    <row r="64" spans="3:69" ht="32.25" customHeight="1">
      <c r="C64" s="638"/>
      <c r="D64" s="641"/>
      <c r="E64" s="642"/>
      <c r="F64" s="558"/>
      <c r="G64" s="440"/>
      <c r="H64" s="403"/>
      <c r="I64" s="403"/>
      <c r="J64" s="402"/>
      <c r="K64" s="970"/>
      <c r="L64" s="916"/>
      <c r="M64" s="761"/>
      <c r="N64" s="749"/>
      <c r="O64" s="389"/>
      <c r="P64" s="381"/>
      <c r="Q64" s="381"/>
      <c r="R64" s="381"/>
      <c r="S64" s="381"/>
      <c r="T64" s="381"/>
      <c r="U64" s="381"/>
      <c r="V64" s="381"/>
      <c r="W64" s="383"/>
      <c r="X64" s="96" t="e">
        <f>+X63*108.72</f>
        <v>#DIV/0!</v>
      </c>
      <c r="Y64" s="402"/>
      <c r="Z64" s="389"/>
      <c r="AA64" s="381"/>
      <c r="AB64" s="381"/>
      <c r="AC64" s="381"/>
      <c r="AD64" s="381"/>
      <c r="AE64" s="381"/>
      <c r="AF64" s="381"/>
      <c r="AG64" s="381"/>
      <c r="AH64" s="383"/>
      <c r="AI64" s="94" t="e">
        <f>+AI63*108.72</f>
        <v>#DIV/0!</v>
      </c>
      <c r="AJ64" s="385"/>
      <c r="AK64" s="387"/>
      <c r="AL64" s="389"/>
      <c r="AM64" s="381"/>
      <c r="AN64" s="381"/>
      <c r="AO64" s="381"/>
      <c r="AP64" s="381"/>
      <c r="AQ64" s="381"/>
      <c r="AR64" s="381"/>
      <c r="AS64" s="381"/>
      <c r="AT64" s="383"/>
      <c r="AU64" s="94" t="e">
        <f>+AU63*108.72</f>
        <v>#DIV/0!</v>
      </c>
      <c r="AV64" s="385"/>
      <c r="AW64" s="387"/>
      <c r="AX64" s="389"/>
      <c r="AY64" s="381"/>
      <c r="AZ64" s="381"/>
      <c r="BA64" s="381"/>
      <c r="BB64" s="381"/>
      <c r="BC64" s="381"/>
      <c r="BD64" s="381"/>
      <c r="BE64" s="381"/>
      <c r="BF64" s="644"/>
      <c r="BG64" s="96" t="e">
        <f>+BG63*244.47</f>
        <v>#DIV/0!</v>
      </c>
      <c r="BH64" s="385"/>
      <c r="BI64" s="617"/>
      <c r="BJ64" s="393"/>
      <c r="BK64" s="593"/>
      <c r="BL64" s="50"/>
      <c r="BM64" s="50"/>
      <c r="BN64" s="50"/>
      <c r="BO64" s="50"/>
      <c r="BP64" s="270"/>
      <c r="BQ64" s="612"/>
    </row>
    <row r="65" spans="1:69">
      <c r="C65" s="638"/>
      <c r="D65" s="641"/>
      <c r="E65" s="642"/>
      <c r="F65" s="558"/>
      <c r="G65" s="440"/>
      <c r="H65" s="403"/>
      <c r="I65" s="403"/>
      <c r="J65" s="649" t="s">
        <v>163</v>
      </c>
      <c r="K65" s="970">
        <f>+BJ65*100/BJ194</f>
        <v>0</v>
      </c>
      <c r="L65" s="916"/>
      <c r="M65" s="761"/>
      <c r="N65" s="749"/>
      <c r="O65" s="389"/>
      <c r="P65" s="381"/>
      <c r="Q65" s="381"/>
      <c r="R65" s="381"/>
      <c r="S65" s="381"/>
      <c r="T65" s="381"/>
      <c r="U65" s="381"/>
      <c r="V65" s="381"/>
      <c r="W65" s="383">
        <f t="shared" ref="W65" si="88">SUM(O65:V65)</f>
        <v>0</v>
      </c>
      <c r="X65" s="96" t="e">
        <f>+W65/BJ65*100</f>
        <v>#DIV/0!</v>
      </c>
      <c r="Y65" s="402" t="s">
        <v>150</v>
      </c>
      <c r="Z65" s="389"/>
      <c r="AA65" s="381"/>
      <c r="AB65" s="381"/>
      <c r="AC65" s="381"/>
      <c r="AD65" s="381"/>
      <c r="AE65" s="381"/>
      <c r="AF65" s="381"/>
      <c r="AG65" s="381"/>
      <c r="AH65" s="383">
        <f t="shared" ref="AH65" si="89">SUM(Z65:AG65)</f>
        <v>0</v>
      </c>
      <c r="AI65" s="94" t="e">
        <f>+AH65/BJ65*100</f>
        <v>#DIV/0!</v>
      </c>
      <c r="AJ65" s="385" t="s">
        <v>150</v>
      </c>
      <c r="AK65" s="387"/>
      <c r="AL65" s="389"/>
      <c r="AM65" s="381"/>
      <c r="AN65" s="381"/>
      <c r="AO65" s="381"/>
      <c r="AP65" s="381"/>
      <c r="AQ65" s="381"/>
      <c r="AR65" s="381"/>
      <c r="AS65" s="381"/>
      <c r="AT65" s="383">
        <f t="shared" ref="AT65" si="90">SUM(AL65:AS65)</f>
        <v>0</v>
      </c>
      <c r="AU65" s="94" t="e">
        <f>+AT65/BJ65*100</f>
        <v>#DIV/0!</v>
      </c>
      <c r="AV65" s="385" t="s">
        <v>151</v>
      </c>
      <c r="AW65" s="387"/>
      <c r="AX65" s="389"/>
      <c r="AY65" s="381"/>
      <c r="AZ65" s="381"/>
      <c r="BA65" s="381"/>
      <c r="BB65" s="381"/>
      <c r="BC65" s="381"/>
      <c r="BD65" s="381"/>
      <c r="BE65" s="381"/>
      <c r="BF65" s="644">
        <f t="shared" ref="BF65" si="91">SUM(AX65:BE65)</f>
        <v>0</v>
      </c>
      <c r="BG65" s="97" t="e">
        <f>BF65/BJ65*100</f>
        <v>#DIV/0!</v>
      </c>
      <c r="BH65" s="385" t="s">
        <v>24</v>
      </c>
      <c r="BI65" s="617" t="e">
        <f t="shared" ref="BI65" si="92">+AU66+BG66+AI66+X66</f>
        <v>#DIV/0!</v>
      </c>
      <c r="BJ65" s="393">
        <f t="shared" ref="BJ65" si="93">+BF65+AT65+AH65+W65</f>
        <v>0</v>
      </c>
      <c r="BK65" s="593"/>
      <c r="BL65" s="50"/>
      <c r="BM65" s="50"/>
      <c r="BN65" s="50"/>
      <c r="BO65" s="50"/>
      <c r="BP65" s="270"/>
      <c r="BQ65" s="612"/>
    </row>
    <row r="66" spans="1:69" ht="32.25" customHeight="1">
      <c r="C66" s="638"/>
      <c r="D66" s="641"/>
      <c r="E66" s="642"/>
      <c r="F66" s="558"/>
      <c r="G66" s="440"/>
      <c r="H66" s="403"/>
      <c r="I66" s="403"/>
      <c r="J66" s="649"/>
      <c r="K66" s="970"/>
      <c r="L66" s="916"/>
      <c r="M66" s="761"/>
      <c r="N66" s="749"/>
      <c r="O66" s="389"/>
      <c r="P66" s="381"/>
      <c r="Q66" s="381"/>
      <c r="R66" s="381"/>
      <c r="S66" s="381"/>
      <c r="T66" s="381"/>
      <c r="U66" s="381"/>
      <c r="V66" s="381"/>
      <c r="W66" s="383"/>
      <c r="X66" s="96" t="e">
        <f>+X65*108.72</f>
        <v>#DIV/0!</v>
      </c>
      <c r="Y66" s="402"/>
      <c r="Z66" s="389"/>
      <c r="AA66" s="381"/>
      <c r="AB66" s="381"/>
      <c r="AC66" s="381"/>
      <c r="AD66" s="381"/>
      <c r="AE66" s="381"/>
      <c r="AF66" s="381"/>
      <c r="AG66" s="381"/>
      <c r="AH66" s="383"/>
      <c r="AI66" s="94" t="e">
        <f>+AI65*108.72</f>
        <v>#DIV/0!</v>
      </c>
      <c r="AJ66" s="385"/>
      <c r="AK66" s="387"/>
      <c r="AL66" s="389"/>
      <c r="AM66" s="381"/>
      <c r="AN66" s="381"/>
      <c r="AO66" s="381"/>
      <c r="AP66" s="381"/>
      <c r="AQ66" s="381"/>
      <c r="AR66" s="381"/>
      <c r="AS66" s="381"/>
      <c r="AT66" s="383"/>
      <c r="AU66" s="94" t="e">
        <f>+AU65*108.72</f>
        <v>#DIV/0!</v>
      </c>
      <c r="AV66" s="385"/>
      <c r="AW66" s="387"/>
      <c r="AX66" s="389"/>
      <c r="AY66" s="381"/>
      <c r="AZ66" s="381"/>
      <c r="BA66" s="381"/>
      <c r="BB66" s="381"/>
      <c r="BC66" s="381"/>
      <c r="BD66" s="381"/>
      <c r="BE66" s="381"/>
      <c r="BF66" s="644"/>
      <c r="BG66" s="96" t="e">
        <f>+BG65*244.47</f>
        <v>#DIV/0!</v>
      </c>
      <c r="BH66" s="385"/>
      <c r="BI66" s="617"/>
      <c r="BJ66" s="393"/>
      <c r="BK66" s="593"/>
      <c r="BL66" s="50"/>
      <c r="BM66" s="50"/>
      <c r="BN66" s="50"/>
      <c r="BO66" s="50"/>
      <c r="BP66" s="270"/>
      <c r="BQ66" s="612"/>
    </row>
    <row r="67" spans="1:69" ht="32.25" customHeight="1">
      <c r="C67" s="638"/>
      <c r="D67" s="641"/>
      <c r="E67" s="642"/>
      <c r="F67" s="558"/>
      <c r="G67" s="440"/>
      <c r="H67" s="403"/>
      <c r="I67" s="403"/>
      <c r="J67" s="649" t="s">
        <v>164</v>
      </c>
      <c r="K67" s="970">
        <f>+BJ67*100/BJ194</f>
        <v>0</v>
      </c>
      <c r="L67" s="916"/>
      <c r="M67" s="761"/>
      <c r="N67" s="749"/>
      <c r="O67" s="389"/>
      <c r="P67" s="381"/>
      <c r="Q67" s="381"/>
      <c r="R67" s="381"/>
      <c r="S67" s="381"/>
      <c r="T67" s="381"/>
      <c r="U67" s="381"/>
      <c r="V67" s="381"/>
      <c r="W67" s="383">
        <f t="shared" ref="W67" si="94">SUM(O67:V67)</f>
        <v>0</v>
      </c>
      <c r="X67" s="96" t="e">
        <f>+W67/BJ67*100</f>
        <v>#DIV/0!</v>
      </c>
      <c r="Y67" s="402" t="s">
        <v>150</v>
      </c>
      <c r="Z67" s="389"/>
      <c r="AA67" s="381"/>
      <c r="AB67" s="381"/>
      <c r="AC67" s="381"/>
      <c r="AD67" s="381"/>
      <c r="AE67" s="381"/>
      <c r="AF67" s="381"/>
      <c r="AG67" s="381"/>
      <c r="AH67" s="383">
        <f t="shared" ref="AH67" si="95">SUM(Z67:AG67)</f>
        <v>0</v>
      </c>
      <c r="AI67" s="94" t="e">
        <f>+AH67/BJ67*100</f>
        <v>#DIV/0!</v>
      </c>
      <c r="AJ67" s="385" t="s">
        <v>150</v>
      </c>
      <c r="AK67" s="387"/>
      <c r="AL67" s="389"/>
      <c r="AM67" s="381"/>
      <c r="AN67" s="381"/>
      <c r="AO67" s="381"/>
      <c r="AP67" s="381"/>
      <c r="AQ67" s="381"/>
      <c r="AR67" s="381"/>
      <c r="AS67" s="381"/>
      <c r="AT67" s="383">
        <f t="shared" ref="AT67" si="96">SUM(AL67:AS67)</f>
        <v>0</v>
      </c>
      <c r="AU67" s="94" t="e">
        <f>+AT67/BJ67*100</f>
        <v>#DIV/0!</v>
      </c>
      <c r="AV67" s="385" t="s">
        <v>151</v>
      </c>
      <c r="AW67" s="387"/>
      <c r="AX67" s="389"/>
      <c r="AY67" s="381"/>
      <c r="AZ67" s="381"/>
      <c r="BA67" s="381"/>
      <c r="BB67" s="381"/>
      <c r="BC67" s="381"/>
      <c r="BD67" s="381"/>
      <c r="BE67" s="381"/>
      <c r="BF67" s="644">
        <f t="shared" ref="BF67" si="97">SUM(AX67:BE67)</f>
        <v>0</v>
      </c>
      <c r="BG67" s="97" t="e">
        <f>BF67/BJ67*100</f>
        <v>#DIV/0!</v>
      </c>
      <c r="BH67" s="385" t="s">
        <v>24</v>
      </c>
      <c r="BI67" s="617" t="e">
        <f t="shared" ref="BI67" si="98">+AU68+BG68+AI68+X68</f>
        <v>#DIV/0!</v>
      </c>
      <c r="BJ67" s="393">
        <f t="shared" ref="BJ67" si="99">+BF67+AT67+AH67+W67</f>
        <v>0</v>
      </c>
      <c r="BK67" s="593"/>
      <c r="BL67" s="50"/>
      <c r="BM67" s="50"/>
      <c r="BN67" s="50"/>
      <c r="BO67" s="50"/>
      <c r="BP67" s="270"/>
      <c r="BQ67" s="612"/>
    </row>
    <row r="68" spans="1:69">
      <c r="C68" s="638"/>
      <c r="D68" s="641"/>
      <c r="E68" s="642"/>
      <c r="F68" s="558"/>
      <c r="G68" s="440"/>
      <c r="H68" s="403"/>
      <c r="I68" s="403"/>
      <c r="J68" s="649"/>
      <c r="K68" s="970"/>
      <c r="L68" s="916"/>
      <c r="M68" s="761"/>
      <c r="N68" s="749"/>
      <c r="O68" s="389"/>
      <c r="P68" s="381"/>
      <c r="Q68" s="381"/>
      <c r="R68" s="381"/>
      <c r="S68" s="381"/>
      <c r="T68" s="381"/>
      <c r="U68" s="381"/>
      <c r="V68" s="381"/>
      <c r="W68" s="383"/>
      <c r="X68" s="96" t="e">
        <f>+X67*108.72</f>
        <v>#DIV/0!</v>
      </c>
      <c r="Y68" s="402"/>
      <c r="Z68" s="389"/>
      <c r="AA68" s="381"/>
      <c r="AB68" s="381"/>
      <c r="AC68" s="381"/>
      <c r="AD68" s="381"/>
      <c r="AE68" s="381"/>
      <c r="AF68" s="381"/>
      <c r="AG68" s="381"/>
      <c r="AH68" s="383"/>
      <c r="AI68" s="94" t="e">
        <f>+AI67*108.72</f>
        <v>#DIV/0!</v>
      </c>
      <c r="AJ68" s="385"/>
      <c r="AK68" s="387"/>
      <c r="AL68" s="389"/>
      <c r="AM68" s="381"/>
      <c r="AN68" s="381"/>
      <c r="AO68" s="381"/>
      <c r="AP68" s="381"/>
      <c r="AQ68" s="381"/>
      <c r="AR68" s="381"/>
      <c r="AS68" s="381"/>
      <c r="AT68" s="383"/>
      <c r="AU68" s="94" t="e">
        <f>+AU67*108.72</f>
        <v>#DIV/0!</v>
      </c>
      <c r="AV68" s="385"/>
      <c r="AW68" s="387"/>
      <c r="AX68" s="389"/>
      <c r="AY68" s="381"/>
      <c r="AZ68" s="381"/>
      <c r="BA68" s="381"/>
      <c r="BB68" s="381"/>
      <c r="BC68" s="381"/>
      <c r="BD68" s="381"/>
      <c r="BE68" s="381"/>
      <c r="BF68" s="644"/>
      <c r="BG68" s="96" t="e">
        <f>+BG67*244.47</f>
        <v>#DIV/0!</v>
      </c>
      <c r="BH68" s="385"/>
      <c r="BI68" s="617"/>
      <c r="BJ68" s="393"/>
      <c r="BK68" s="593"/>
      <c r="BL68" s="50"/>
      <c r="BM68" s="50"/>
      <c r="BN68" s="50"/>
      <c r="BO68" s="50"/>
      <c r="BP68" s="270"/>
      <c r="BQ68" s="612"/>
    </row>
    <row r="69" spans="1:69" s="3" customFormat="1">
      <c r="A69" s="1"/>
      <c r="B69" s="1"/>
      <c r="C69" s="638"/>
      <c r="D69" s="641"/>
      <c r="E69" s="642"/>
      <c r="F69" s="558"/>
      <c r="G69" s="440"/>
      <c r="H69" s="403"/>
      <c r="I69" s="385" t="s">
        <v>165</v>
      </c>
      <c r="J69" s="649" t="s">
        <v>166</v>
      </c>
      <c r="K69" s="970">
        <f>+BJ69*100/BJ194</f>
        <v>6.4012826819012396</v>
      </c>
      <c r="L69" s="917"/>
      <c r="M69" s="403" t="s">
        <v>56</v>
      </c>
      <c r="N69" s="649" t="s">
        <v>57</v>
      </c>
      <c r="O69" s="389"/>
      <c r="P69" s="381">
        <v>53575</v>
      </c>
      <c r="Q69" s="381">
        <v>3606</v>
      </c>
      <c r="R69" s="381">
        <v>24909</v>
      </c>
      <c r="S69" s="381"/>
      <c r="T69" s="381"/>
      <c r="U69" s="381"/>
      <c r="V69" s="381"/>
      <c r="W69" s="383">
        <f t="shared" ref="W69" si="100">SUM(O69:V69)</f>
        <v>82090</v>
      </c>
      <c r="X69" s="96">
        <f>+W69/BJ69*100</f>
        <v>9.7800355745964502</v>
      </c>
      <c r="Y69" s="402" t="s">
        <v>150</v>
      </c>
      <c r="Z69" s="389">
        <v>6475</v>
      </c>
      <c r="AA69" s="381"/>
      <c r="AB69" s="381">
        <v>2308</v>
      </c>
      <c r="AC69" s="381"/>
      <c r="AD69" s="381"/>
      <c r="AE69" s="381"/>
      <c r="AF69" s="381"/>
      <c r="AG69" s="381">
        <f>577000+1391</f>
        <v>578391</v>
      </c>
      <c r="AH69" s="383">
        <f t="shared" ref="AH69" si="101">SUM(Z69:AG69)</f>
        <v>587174</v>
      </c>
      <c r="AI69" s="96">
        <f>+AH69/BJ69*100</f>
        <v>69.954715659375026</v>
      </c>
      <c r="AJ69" s="385" t="s">
        <v>150</v>
      </c>
      <c r="AK69" s="387"/>
      <c r="AL69" s="389">
        <v>6356</v>
      </c>
      <c r="AM69" s="381">
        <v>31908</v>
      </c>
      <c r="AN69" s="381"/>
      <c r="AO69" s="381"/>
      <c r="AP69" s="381"/>
      <c r="AQ69" s="381"/>
      <c r="AR69" s="381"/>
      <c r="AS69" s="381"/>
      <c r="AT69" s="383">
        <f t="shared" ref="AT69:AT71" si="102">SUM(AL69:AS69)</f>
        <v>38264</v>
      </c>
      <c r="AU69" s="96">
        <f>+AT69/BJ69*100</f>
        <v>4.5586951056932463</v>
      </c>
      <c r="AV69" s="385" t="s">
        <v>151</v>
      </c>
      <c r="AW69" s="387"/>
      <c r="AX69" s="389">
        <v>68629</v>
      </c>
      <c r="AY69" s="381">
        <v>63206</v>
      </c>
      <c r="AZ69" s="381"/>
      <c r="BA69" s="381"/>
      <c r="BB69" s="381"/>
      <c r="BC69" s="381"/>
      <c r="BD69" s="381"/>
      <c r="BE69" s="381"/>
      <c r="BF69" s="644">
        <f t="shared" ref="BF69" si="103">SUM(AX69:BE69)</f>
        <v>131835</v>
      </c>
      <c r="BG69" s="97">
        <f>BF69/BJ69*100</f>
        <v>15.706553660335279</v>
      </c>
      <c r="BH69" s="385" t="s">
        <v>24</v>
      </c>
      <c r="BI69" s="617">
        <f t="shared" ref="BI69" si="104">+AU70+BG70+AI70+X70</f>
        <v>13004.164659390515</v>
      </c>
      <c r="BJ69" s="393">
        <f t="shared" ref="BJ69" si="105">+BF69+AT69+AH69+W69</f>
        <v>839363</v>
      </c>
      <c r="BK69" s="593"/>
      <c r="BL69" s="13"/>
      <c r="BM69" s="13"/>
      <c r="BN69" s="13"/>
      <c r="BO69" s="13"/>
      <c r="BP69" s="270"/>
      <c r="BQ69" s="612"/>
    </row>
    <row r="70" spans="1:69" ht="16.5" customHeight="1">
      <c r="C70" s="638"/>
      <c r="D70" s="641"/>
      <c r="E70" s="642"/>
      <c r="F70" s="558"/>
      <c r="G70" s="440"/>
      <c r="H70" s="403"/>
      <c r="I70" s="385"/>
      <c r="J70" s="649"/>
      <c r="K70" s="970"/>
      <c r="L70" s="917"/>
      <c r="M70" s="403"/>
      <c r="N70" s="649"/>
      <c r="O70" s="389"/>
      <c r="P70" s="381"/>
      <c r="Q70" s="381"/>
      <c r="R70" s="381"/>
      <c r="S70" s="381"/>
      <c r="T70" s="381"/>
      <c r="U70" s="381"/>
      <c r="V70" s="381"/>
      <c r="W70" s="383"/>
      <c r="X70" s="97">
        <f>+X69*108.72</f>
        <v>1063.2854676701261</v>
      </c>
      <c r="Y70" s="402"/>
      <c r="Z70" s="389"/>
      <c r="AA70" s="381"/>
      <c r="AB70" s="381"/>
      <c r="AC70" s="381"/>
      <c r="AD70" s="381"/>
      <c r="AE70" s="381"/>
      <c r="AF70" s="381"/>
      <c r="AG70" s="381"/>
      <c r="AH70" s="383"/>
      <c r="AI70" s="96">
        <f>+AI69*108.72</f>
        <v>7605.4766864872527</v>
      </c>
      <c r="AJ70" s="385"/>
      <c r="AK70" s="387"/>
      <c r="AL70" s="389"/>
      <c r="AM70" s="381"/>
      <c r="AN70" s="381"/>
      <c r="AO70" s="381"/>
      <c r="AP70" s="381"/>
      <c r="AQ70" s="381"/>
      <c r="AR70" s="381"/>
      <c r="AS70" s="381"/>
      <c r="AT70" s="383"/>
      <c r="AU70" s="96">
        <f>+AU69*108.72</f>
        <v>495.62133189096971</v>
      </c>
      <c r="AV70" s="385"/>
      <c r="AW70" s="387"/>
      <c r="AX70" s="389"/>
      <c r="AY70" s="381"/>
      <c r="AZ70" s="381"/>
      <c r="BA70" s="381"/>
      <c r="BB70" s="381"/>
      <c r="BC70" s="381"/>
      <c r="BD70" s="381"/>
      <c r="BE70" s="381"/>
      <c r="BF70" s="644"/>
      <c r="BG70" s="96">
        <f>+BG69*244.47</f>
        <v>3839.7811733421659</v>
      </c>
      <c r="BH70" s="385"/>
      <c r="BI70" s="617"/>
      <c r="BJ70" s="393"/>
      <c r="BK70" s="593"/>
      <c r="BL70" s="13"/>
      <c r="BM70" s="13"/>
      <c r="BN70" s="13"/>
      <c r="BO70" s="13"/>
      <c r="BP70" s="270"/>
      <c r="BQ70" s="612"/>
    </row>
    <row r="71" spans="1:69" ht="16.5" customHeight="1">
      <c r="C71" s="638"/>
      <c r="D71" s="641"/>
      <c r="E71" s="642"/>
      <c r="F71" s="558"/>
      <c r="G71" s="440"/>
      <c r="H71" s="403"/>
      <c r="I71" s="385" t="s">
        <v>167</v>
      </c>
      <c r="J71" s="649" t="s">
        <v>168</v>
      </c>
      <c r="K71" s="970">
        <f>+BJ71*100/BJ194</f>
        <v>0</v>
      </c>
      <c r="L71" s="917"/>
      <c r="M71" s="403"/>
      <c r="N71" s="649"/>
      <c r="O71" s="389"/>
      <c r="P71" s="381"/>
      <c r="Q71" s="381"/>
      <c r="R71" s="381"/>
      <c r="S71" s="381"/>
      <c r="T71" s="381"/>
      <c r="U71" s="381"/>
      <c r="V71" s="381"/>
      <c r="W71" s="383">
        <f t="shared" ref="W71" si="106">SUM(O71:V71)</f>
        <v>0</v>
      </c>
      <c r="X71" s="97" t="e">
        <f>+W71/BJ71*100</f>
        <v>#DIV/0!</v>
      </c>
      <c r="Y71" s="402" t="s">
        <v>150</v>
      </c>
      <c r="Z71" s="389"/>
      <c r="AA71" s="381"/>
      <c r="AB71" s="381"/>
      <c r="AC71" s="381"/>
      <c r="AD71" s="381"/>
      <c r="AE71" s="381"/>
      <c r="AF71" s="381"/>
      <c r="AG71" s="381"/>
      <c r="AH71" s="383">
        <f t="shared" ref="AH71" si="107">SUM(Z71:AG71)</f>
        <v>0</v>
      </c>
      <c r="AI71" s="96" t="e">
        <f>+AH71/BJ71*100</f>
        <v>#DIV/0!</v>
      </c>
      <c r="AJ71" s="385" t="s">
        <v>150</v>
      </c>
      <c r="AK71" s="387"/>
      <c r="AL71" s="389"/>
      <c r="AM71" s="381"/>
      <c r="AN71" s="381"/>
      <c r="AO71" s="381"/>
      <c r="AP71" s="381"/>
      <c r="AQ71" s="381"/>
      <c r="AR71" s="381"/>
      <c r="AS71" s="381"/>
      <c r="AT71" s="383">
        <f t="shared" si="102"/>
        <v>0</v>
      </c>
      <c r="AU71" s="96" t="e">
        <f>+AT71/BJ71*100</f>
        <v>#DIV/0!</v>
      </c>
      <c r="AV71" s="385" t="s">
        <v>151</v>
      </c>
      <c r="AW71" s="387"/>
      <c r="AX71" s="389"/>
      <c r="AY71" s="381"/>
      <c r="AZ71" s="381"/>
      <c r="BA71" s="381"/>
      <c r="BB71" s="381"/>
      <c r="BC71" s="381"/>
      <c r="BD71" s="381"/>
      <c r="BE71" s="381"/>
      <c r="BF71" s="644"/>
      <c r="BG71" s="97" t="e">
        <f>BF71/BJ71*100</f>
        <v>#DIV/0!</v>
      </c>
      <c r="BH71" s="385" t="s">
        <v>24</v>
      </c>
      <c r="BI71" s="617" t="e">
        <f t="shared" ref="BI71" si="108">+AU72+BG72+AI72+X72</f>
        <v>#DIV/0!</v>
      </c>
      <c r="BJ71" s="393">
        <f t="shared" ref="BJ71" si="109">+BF71+AT71+AH71+W71</f>
        <v>0</v>
      </c>
      <c r="BK71" s="593"/>
      <c r="BL71" s="51"/>
      <c r="BM71" s="51"/>
      <c r="BN71" s="51"/>
      <c r="BO71" s="51"/>
      <c r="BP71" s="270"/>
      <c r="BQ71" s="612"/>
    </row>
    <row r="72" spans="1:69" ht="16.5" customHeight="1">
      <c r="C72" s="638"/>
      <c r="D72" s="641"/>
      <c r="E72" s="642"/>
      <c r="F72" s="558"/>
      <c r="G72" s="440"/>
      <c r="H72" s="403"/>
      <c r="I72" s="385"/>
      <c r="J72" s="649"/>
      <c r="K72" s="970"/>
      <c r="L72" s="917"/>
      <c r="M72" s="403"/>
      <c r="N72" s="649"/>
      <c r="O72" s="389"/>
      <c r="P72" s="381"/>
      <c r="Q72" s="381"/>
      <c r="R72" s="381"/>
      <c r="S72" s="381"/>
      <c r="T72" s="381"/>
      <c r="U72" s="381"/>
      <c r="V72" s="381"/>
      <c r="W72" s="383"/>
      <c r="X72" s="97" t="e">
        <f>+X71*108.72</f>
        <v>#DIV/0!</v>
      </c>
      <c r="Y72" s="402"/>
      <c r="Z72" s="389"/>
      <c r="AA72" s="381"/>
      <c r="AB72" s="381"/>
      <c r="AC72" s="381"/>
      <c r="AD72" s="381"/>
      <c r="AE72" s="381"/>
      <c r="AF72" s="381"/>
      <c r="AG72" s="381"/>
      <c r="AH72" s="383"/>
      <c r="AI72" s="96" t="e">
        <f>+AI71*108.72</f>
        <v>#DIV/0!</v>
      </c>
      <c r="AJ72" s="385"/>
      <c r="AK72" s="387"/>
      <c r="AL72" s="389"/>
      <c r="AM72" s="381"/>
      <c r="AN72" s="381"/>
      <c r="AO72" s="381"/>
      <c r="AP72" s="381"/>
      <c r="AQ72" s="381"/>
      <c r="AR72" s="381"/>
      <c r="AS72" s="381"/>
      <c r="AT72" s="383"/>
      <c r="AU72" s="96" t="e">
        <f>+AU71*108.72</f>
        <v>#DIV/0!</v>
      </c>
      <c r="AV72" s="385"/>
      <c r="AW72" s="387"/>
      <c r="AX72" s="389"/>
      <c r="AY72" s="381"/>
      <c r="AZ72" s="381"/>
      <c r="BA72" s="381"/>
      <c r="BB72" s="381"/>
      <c r="BC72" s="381"/>
      <c r="BD72" s="381"/>
      <c r="BE72" s="381"/>
      <c r="BF72" s="644"/>
      <c r="BG72" s="96" t="e">
        <f>+BG71*244.47</f>
        <v>#DIV/0!</v>
      </c>
      <c r="BH72" s="385"/>
      <c r="BI72" s="617"/>
      <c r="BJ72" s="393"/>
      <c r="BK72" s="593"/>
      <c r="BL72" s="51"/>
      <c r="BM72" s="51"/>
      <c r="BN72" s="51"/>
      <c r="BO72" s="51"/>
      <c r="BP72" s="270"/>
      <c r="BQ72" s="612"/>
    </row>
    <row r="73" spans="1:69" s="3" customFormat="1">
      <c r="A73" s="1"/>
      <c r="B73" s="1"/>
      <c r="C73" s="638"/>
      <c r="D73" s="641"/>
      <c r="E73" s="642"/>
      <c r="F73" s="558"/>
      <c r="G73" s="440"/>
      <c r="H73" s="403"/>
      <c r="I73" s="385" t="s">
        <v>169</v>
      </c>
      <c r="J73" s="649" t="s">
        <v>170</v>
      </c>
      <c r="K73" s="970">
        <f>+BJ73*100/BJ194</f>
        <v>25.790654086735081</v>
      </c>
      <c r="L73" s="917"/>
      <c r="M73" s="403" t="s">
        <v>58</v>
      </c>
      <c r="N73" s="649" t="s">
        <v>59</v>
      </c>
      <c r="O73" s="389">
        <v>833462</v>
      </c>
      <c r="P73" s="381"/>
      <c r="Q73" s="381">
        <v>3606</v>
      </c>
      <c r="R73" s="381"/>
      <c r="S73" s="381"/>
      <c r="T73" s="381"/>
      <c r="U73" s="381"/>
      <c r="V73" s="381">
        <f>2596+865</f>
        <v>3461</v>
      </c>
      <c r="W73" s="383">
        <f t="shared" ref="W73" si="110">SUM(O73:V73)</f>
        <v>840529</v>
      </c>
      <c r="X73" s="97">
        <f>+W73/BJ73*100</f>
        <v>24.854643056763088</v>
      </c>
      <c r="Y73" s="402" t="s">
        <v>150</v>
      </c>
      <c r="Z73" s="389"/>
      <c r="AA73" s="381">
        <v>1179526</v>
      </c>
      <c r="AB73" s="381">
        <v>2199</v>
      </c>
      <c r="AC73" s="381"/>
      <c r="AD73" s="381"/>
      <c r="AE73" s="381"/>
      <c r="AF73" s="381"/>
      <c r="AG73" s="381"/>
      <c r="AH73" s="383">
        <f t="shared" ref="AH73" si="111">SUM(Z73:AG73)</f>
        <v>1181725</v>
      </c>
      <c r="AI73" s="96">
        <f>+AH73/BJ73*100</f>
        <v>34.94389017660707</v>
      </c>
      <c r="AJ73" s="385" t="s">
        <v>150</v>
      </c>
      <c r="AK73" s="387"/>
      <c r="AL73" s="614">
        <v>49639</v>
      </c>
      <c r="AM73" s="381"/>
      <c r="AN73" s="381">
        <v>30476</v>
      </c>
      <c r="AO73" s="381">
        <v>451.6</v>
      </c>
      <c r="AP73" s="381"/>
      <c r="AQ73" s="381"/>
      <c r="AR73" s="381"/>
      <c r="AS73" s="381"/>
      <c r="AT73" s="383">
        <f t="shared" ref="AT73" si="112">SUM(AL73:AS73)</f>
        <v>80566.600000000006</v>
      </c>
      <c r="AU73" s="96">
        <f>+AT73/BJ73*100</f>
        <v>2.38237358294242</v>
      </c>
      <c r="AV73" s="385" t="s">
        <v>151</v>
      </c>
      <c r="AW73" s="387"/>
      <c r="AX73" s="389">
        <v>1099100</v>
      </c>
      <c r="AY73" s="381"/>
      <c r="AZ73" s="381"/>
      <c r="BA73" s="381"/>
      <c r="BB73" s="381"/>
      <c r="BC73" s="381"/>
      <c r="BD73" s="381"/>
      <c r="BE73" s="381">
        <v>179858</v>
      </c>
      <c r="BF73" s="644">
        <f t="shared" ref="BF73" si="113">SUM(AX73:BE73)</f>
        <v>1278958</v>
      </c>
      <c r="BG73" s="96">
        <f>+BF73/BJ73*100</f>
        <v>37.819093183687421</v>
      </c>
      <c r="BH73" s="385" t="s">
        <v>60</v>
      </c>
      <c r="BI73" s="387">
        <f>+AU74+BG74+AI74+X74</f>
        <v>9180.7301528254975</v>
      </c>
      <c r="BJ73" s="393">
        <f t="shared" ref="BJ73" si="114">+BF73+AT73+AH73+W73</f>
        <v>3381778.6</v>
      </c>
      <c r="BK73" s="593"/>
      <c r="BL73" s="13"/>
      <c r="BM73" s="13"/>
      <c r="BN73" s="13"/>
      <c r="BO73" s="13"/>
      <c r="BP73" s="270"/>
      <c r="BQ73" s="612"/>
    </row>
    <row r="74" spans="1:69" s="3" customFormat="1" ht="13.5" customHeight="1" thickBot="1">
      <c r="A74" s="1"/>
      <c r="B74" s="1"/>
      <c r="C74" s="638"/>
      <c r="D74" s="641"/>
      <c r="E74" s="642"/>
      <c r="F74" s="559"/>
      <c r="G74" s="441"/>
      <c r="H74" s="404"/>
      <c r="I74" s="386"/>
      <c r="J74" s="650"/>
      <c r="K74" s="971"/>
      <c r="L74" s="918"/>
      <c r="M74" s="404"/>
      <c r="N74" s="650"/>
      <c r="O74" s="390"/>
      <c r="P74" s="382"/>
      <c r="Q74" s="382"/>
      <c r="R74" s="382"/>
      <c r="S74" s="382"/>
      <c r="T74" s="382"/>
      <c r="U74" s="382"/>
      <c r="V74" s="382"/>
      <c r="W74" s="384"/>
      <c r="X74" s="99">
        <f>+X73*108.72</f>
        <v>2702.1967931312829</v>
      </c>
      <c r="Y74" s="405"/>
      <c r="Z74" s="390"/>
      <c r="AA74" s="382"/>
      <c r="AB74" s="382"/>
      <c r="AC74" s="382"/>
      <c r="AD74" s="382"/>
      <c r="AE74" s="382"/>
      <c r="AF74" s="382"/>
      <c r="AG74" s="382"/>
      <c r="AH74" s="384"/>
      <c r="AI74" s="100">
        <f>+AI73*108.72</f>
        <v>3799.0997400007204</v>
      </c>
      <c r="AJ74" s="386"/>
      <c r="AK74" s="388"/>
      <c r="AL74" s="615"/>
      <c r="AM74" s="382"/>
      <c r="AN74" s="382"/>
      <c r="AO74" s="382"/>
      <c r="AP74" s="382"/>
      <c r="AQ74" s="382"/>
      <c r="AR74" s="382"/>
      <c r="AS74" s="382"/>
      <c r="AT74" s="384"/>
      <c r="AU74" s="100">
        <f>+AU73*108.72</f>
        <v>259.01165593749988</v>
      </c>
      <c r="AV74" s="386"/>
      <c r="AW74" s="388"/>
      <c r="AX74" s="390"/>
      <c r="AY74" s="382"/>
      <c r="AZ74" s="382"/>
      <c r="BA74" s="382"/>
      <c r="BB74" s="382"/>
      <c r="BC74" s="382"/>
      <c r="BD74" s="382"/>
      <c r="BE74" s="382"/>
      <c r="BF74" s="645"/>
      <c r="BG74" s="100">
        <f>+BG73*64</f>
        <v>2420.421963755995</v>
      </c>
      <c r="BH74" s="386"/>
      <c r="BI74" s="388"/>
      <c r="BJ74" s="394"/>
      <c r="BK74" s="593"/>
      <c r="BL74" s="13"/>
      <c r="BM74" s="13"/>
      <c r="BN74" s="13"/>
      <c r="BO74" s="13"/>
      <c r="BP74" s="270"/>
      <c r="BQ74" s="612"/>
    </row>
    <row r="75" spans="1:69" s="3" customFormat="1" ht="13.5" customHeight="1">
      <c r="A75" s="1"/>
      <c r="B75" s="1"/>
      <c r="C75" s="638"/>
      <c r="D75" s="641"/>
      <c r="E75" s="642"/>
      <c r="F75" s="499" t="s">
        <v>181</v>
      </c>
      <c r="G75" s="514">
        <f>SUM(K75:K98)</f>
        <v>1.6627181012207835</v>
      </c>
      <c r="H75" s="861" t="s">
        <v>183</v>
      </c>
      <c r="I75" s="834" t="s">
        <v>182</v>
      </c>
      <c r="J75" s="847" t="s">
        <v>184</v>
      </c>
      <c r="K75" s="972">
        <f>+BJ75*100/BJ194</f>
        <v>0.14791750212599686</v>
      </c>
      <c r="L75" s="919">
        <v>0</v>
      </c>
      <c r="M75" s="835" t="s">
        <v>286</v>
      </c>
      <c r="N75" s="836" t="s">
        <v>292</v>
      </c>
      <c r="O75" s="840"/>
      <c r="P75" s="781">
        <v>4500</v>
      </c>
      <c r="Q75" s="781"/>
      <c r="R75" s="665"/>
      <c r="S75" s="665"/>
      <c r="T75" s="665"/>
      <c r="U75" s="781"/>
      <c r="V75" s="781"/>
      <c r="W75" s="842">
        <f t="shared" ref="W75" si="115">SUM(O75:V75)</f>
        <v>4500</v>
      </c>
      <c r="X75" s="71">
        <f>+W75/BJ75*100</f>
        <v>23.201183260346276</v>
      </c>
      <c r="Y75" s="847" t="s">
        <v>287</v>
      </c>
      <c r="Z75" s="848"/>
      <c r="AA75" s="781">
        <f>+W75*1.05</f>
        <v>4725</v>
      </c>
      <c r="AB75" s="781"/>
      <c r="AC75" s="781"/>
      <c r="AD75" s="665"/>
      <c r="AE75" s="665"/>
      <c r="AF75" s="665"/>
      <c r="AG75" s="665"/>
      <c r="AH75" s="667">
        <f t="shared" ref="AH75:AH91" si="116">SUM(Z75:AG75)</f>
        <v>4725</v>
      </c>
      <c r="AI75" s="53">
        <f>+AH75/BJ75*100</f>
        <v>24.361242423363592</v>
      </c>
      <c r="AJ75" s="834" t="s">
        <v>287</v>
      </c>
      <c r="AK75" s="851"/>
      <c r="AL75" s="853"/>
      <c r="AM75" s="665">
        <f>+AH75*1.05</f>
        <v>4961.25</v>
      </c>
      <c r="AN75" s="781"/>
      <c r="AO75" s="781"/>
      <c r="AP75" s="665"/>
      <c r="AQ75" s="665"/>
      <c r="AR75" s="665"/>
      <c r="AS75" s="665"/>
      <c r="AT75" s="776">
        <f t="shared" ref="AT75" si="117">SUM(AL75:AS75)</f>
        <v>4961.25</v>
      </c>
      <c r="AU75" s="53">
        <f>+AT75/BJ75*100</f>
        <v>25.579304544531773</v>
      </c>
      <c r="AV75" s="834" t="s">
        <v>288</v>
      </c>
      <c r="AW75" s="851"/>
      <c r="AX75" s="840"/>
      <c r="AY75" s="781">
        <f>+AT75*1.05</f>
        <v>5209.3125</v>
      </c>
      <c r="AZ75" s="781"/>
      <c r="BA75" s="781"/>
      <c r="BB75" s="781"/>
      <c r="BC75" s="781"/>
      <c r="BD75" s="781"/>
      <c r="BE75" s="781"/>
      <c r="BF75" s="776">
        <f>SUM(AX75:BE75)</f>
        <v>5209.3125</v>
      </c>
      <c r="BG75" s="76">
        <f>+BF75/BJ75*100</f>
        <v>26.858269771758359</v>
      </c>
      <c r="BH75" s="834" t="s">
        <v>289</v>
      </c>
      <c r="BI75" s="865">
        <f t="shared" ref="BI75" si="118">+AU76+BG76+AI76+X76</f>
        <v>600</v>
      </c>
      <c r="BJ75" s="867">
        <f t="shared" ref="BJ75" si="119">+BF75+AT75+AH75+W75</f>
        <v>19395.5625</v>
      </c>
      <c r="BK75" s="593"/>
      <c r="BL75" s="51"/>
      <c r="BM75" s="51"/>
      <c r="BN75" s="51"/>
      <c r="BO75" s="43"/>
      <c r="BP75" s="266">
        <f>+G75</f>
        <v>1.6627181012207835</v>
      </c>
      <c r="BQ75" s="611"/>
    </row>
    <row r="76" spans="1:69" s="3" customFormat="1" ht="36" customHeight="1">
      <c r="A76" s="1"/>
      <c r="B76" s="1"/>
      <c r="C76" s="638"/>
      <c r="D76" s="641"/>
      <c r="E76" s="642"/>
      <c r="F76" s="854"/>
      <c r="G76" s="856"/>
      <c r="H76" s="856"/>
      <c r="I76" s="856"/>
      <c r="J76" s="837"/>
      <c r="K76" s="973"/>
      <c r="L76" s="920"/>
      <c r="M76" s="666"/>
      <c r="N76" s="837"/>
      <c r="O76" s="841"/>
      <c r="P76" s="666"/>
      <c r="Q76" s="666"/>
      <c r="R76" s="666"/>
      <c r="S76" s="666"/>
      <c r="T76" s="666"/>
      <c r="U76" s="666"/>
      <c r="V76" s="666"/>
      <c r="W76" s="666"/>
      <c r="X76" s="72">
        <f>+X75*6</f>
        <v>139.20709956207764</v>
      </c>
      <c r="Y76" s="837"/>
      <c r="Z76" s="841"/>
      <c r="AA76" s="666"/>
      <c r="AB76" s="666"/>
      <c r="AC76" s="666"/>
      <c r="AD76" s="666"/>
      <c r="AE76" s="666"/>
      <c r="AF76" s="666"/>
      <c r="AG76" s="666"/>
      <c r="AH76" s="666"/>
      <c r="AI76" s="70">
        <f>+AI75*6</f>
        <v>146.16745454018155</v>
      </c>
      <c r="AJ76" s="666"/>
      <c r="AK76" s="852"/>
      <c r="AL76" s="841"/>
      <c r="AM76" s="666"/>
      <c r="AN76" s="666"/>
      <c r="AO76" s="666"/>
      <c r="AP76" s="666"/>
      <c r="AQ76" s="666"/>
      <c r="AR76" s="666"/>
      <c r="AS76" s="666"/>
      <c r="AT76" s="666"/>
      <c r="AU76" s="70">
        <f>+AU75*6</f>
        <v>153.47582726719065</v>
      </c>
      <c r="AV76" s="666"/>
      <c r="AW76" s="852"/>
      <c r="AX76" s="841"/>
      <c r="AY76" s="666"/>
      <c r="AZ76" s="666"/>
      <c r="BA76" s="666"/>
      <c r="BB76" s="666"/>
      <c r="BC76" s="666"/>
      <c r="BD76" s="666"/>
      <c r="BE76" s="666"/>
      <c r="BF76" s="666"/>
      <c r="BG76" s="74">
        <f>+BG75*6</f>
        <v>161.14961863055015</v>
      </c>
      <c r="BH76" s="666"/>
      <c r="BI76" s="866"/>
      <c r="BJ76" s="868"/>
      <c r="BK76" s="593"/>
      <c r="BL76" s="51"/>
      <c r="BM76" s="51"/>
      <c r="BN76" s="51"/>
      <c r="BO76" s="43"/>
      <c r="BP76" s="267"/>
      <c r="BQ76" s="611"/>
    </row>
    <row r="77" spans="1:69" s="3" customFormat="1" ht="21.75" customHeight="1">
      <c r="A77" s="1"/>
      <c r="B77" s="1"/>
      <c r="C77" s="638"/>
      <c r="D77" s="641"/>
      <c r="E77" s="642"/>
      <c r="F77" s="854"/>
      <c r="G77" s="856"/>
      <c r="H77" s="856"/>
      <c r="I77" s="856"/>
      <c r="J77" s="804" t="s">
        <v>185</v>
      </c>
      <c r="K77" s="974">
        <f>+BJ77*100/BJ194</f>
        <v>0</v>
      </c>
      <c r="L77" s="921">
        <v>0</v>
      </c>
      <c r="M77" s="838" t="s">
        <v>290</v>
      </c>
      <c r="N77" s="839" t="s">
        <v>291</v>
      </c>
      <c r="O77" s="843"/>
      <c r="P77" s="668"/>
      <c r="Q77" s="668"/>
      <c r="R77" s="606"/>
      <c r="S77" s="606"/>
      <c r="T77" s="606"/>
      <c r="U77" s="668"/>
      <c r="V77" s="668"/>
      <c r="W77" s="845">
        <f t="shared" ref="W77:W97" si="120">SUM(O77:V77)</f>
        <v>0</v>
      </c>
      <c r="X77" s="72" t="e">
        <f>+W77/BJ77*100</f>
        <v>#DIV/0!</v>
      </c>
      <c r="Y77" s="804" t="s">
        <v>150</v>
      </c>
      <c r="Z77" s="658"/>
      <c r="AA77" s="668"/>
      <c r="AB77" s="668"/>
      <c r="AC77" s="668"/>
      <c r="AD77" s="606"/>
      <c r="AE77" s="606"/>
      <c r="AF77" s="606"/>
      <c r="AG77" s="606"/>
      <c r="AH77" s="608">
        <f t="shared" si="116"/>
        <v>0</v>
      </c>
      <c r="AI77" s="70" t="e">
        <f>+AH77/BJ77*100</f>
        <v>#DIV/0!</v>
      </c>
      <c r="AJ77" s="623" t="s">
        <v>150</v>
      </c>
      <c r="AK77" s="662"/>
      <c r="AL77" s="849"/>
      <c r="AM77" s="606"/>
      <c r="AN77" s="668"/>
      <c r="AO77" s="668"/>
      <c r="AP77" s="606"/>
      <c r="AQ77" s="606"/>
      <c r="AR77" s="606"/>
      <c r="AS77" s="606"/>
      <c r="AT77" s="777">
        <f t="shared" ref="AT77" si="121">SUM(AL77:AS77)</f>
        <v>0</v>
      </c>
      <c r="AU77" s="70" t="e">
        <f>+AT77/BJ77*100</f>
        <v>#DIV/0!</v>
      </c>
      <c r="AV77" s="623" t="s">
        <v>151</v>
      </c>
      <c r="AW77" s="662"/>
      <c r="AX77" s="843"/>
      <c r="AY77" s="668"/>
      <c r="AZ77" s="668"/>
      <c r="BA77" s="668"/>
      <c r="BB77" s="668"/>
      <c r="BC77" s="668"/>
      <c r="BD77" s="668"/>
      <c r="BE77" s="668"/>
      <c r="BF77" s="777">
        <f t="shared" ref="BF77" si="122">SUM(AX77:BE77)</f>
        <v>0</v>
      </c>
      <c r="BG77" s="74" t="e">
        <f>+BF77/BJ77*100</f>
        <v>#DIV/0!</v>
      </c>
      <c r="BH77" s="623" t="s">
        <v>111</v>
      </c>
      <c r="BI77" s="662" t="e">
        <f t="shared" ref="BI77" si="123">+AU78+BG78+AI78+X78</f>
        <v>#DIV/0!</v>
      </c>
      <c r="BJ77" s="511">
        <f t="shared" ref="BJ77" si="124">+BF77+AT77+AH77+W77</f>
        <v>0</v>
      </c>
      <c r="BK77" s="593"/>
      <c r="BL77" s="51"/>
      <c r="BM77" s="51"/>
      <c r="BN77" s="51"/>
      <c r="BO77" s="43"/>
      <c r="BP77" s="267"/>
      <c r="BQ77" s="611"/>
    </row>
    <row r="78" spans="1:69" s="3" customFormat="1" ht="27" customHeight="1">
      <c r="A78" s="1"/>
      <c r="B78" s="1"/>
      <c r="C78" s="638"/>
      <c r="D78" s="641"/>
      <c r="E78" s="642"/>
      <c r="F78" s="854"/>
      <c r="G78" s="856"/>
      <c r="H78" s="856"/>
      <c r="I78" s="856"/>
      <c r="J78" s="805"/>
      <c r="K78" s="975"/>
      <c r="L78" s="922"/>
      <c r="M78" s="791"/>
      <c r="N78" s="790"/>
      <c r="O78" s="844"/>
      <c r="P78" s="669"/>
      <c r="Q78" s="669"/>
      <c r="R78" s="545"/>
      <c r="S78" s="545"/>
      <c r="T78" s="545"/>
      <c r="U78" s="669"/>
      <c r="V78" s="669"/>
      <c r="W78" s="846"/>
      <c r="X78" s="72" t="e">
        <f>+X77*108.72</f>
        <v>#DIV/0!</v>
      </c>
      <c r="Y78" s="805"/>
      <c r="Z78" s="664"/>
      <c r="AA78" s="669"/>
      <c r="AB78" s="669"/>
      <c r="AC78" s="669"/>
      <c r="AD78" s="545"/>
      <c r="AE78" s="545"/>
      <c r="AF78" s="545"/>
      <c r="AG78" s="545"/>
      <c r="AH78" s="660"/>
      <c r="AI78" s="70" t="e">
        <f>+AI77*108.72</f>
        <v>#DIV/0!</v>
      </c>
      <c r="AJ78" s="661"/>
      <c r="AK78" s="663"/>
      <c r="AL78" s="850"/>
      <c r="AM78" s="545"/>
      <c r="AN78" s="669"/>
      <c r="AO78" s="669"/>
      <c r="AP78" s="545"/>
      <c r="AQ78" s="545"/>
      <c r="AR78" s="545"/>
      <c r="AS78" s="545"/>
      <c r="AT78" s="778"/>
      <c r="AU78" s="70" t="e">
        <f>+AU77*108.72</f>
        <v>#DIV/0!</v>
      </c>
      <c r="AV78" s="661"/>
      <c r="AW78" s="663"/>
      <c r="AX78" s="844"/>
      <c r="AY78" s="669"/>
      <c r="AZ78" s="669"/>
      <c r="BA78" s="669"/>
      <c r="BB78" s="669"/>
      <c r="BC78" s="669"/>
      <c r="BD78" s="669"/>
      <c r="BE78" s="669"/>
      <c r="BF78" s="778"/>
      <c r="BG78" s="74" t="e">
        <f>+BG77*0.4</f>
        <v>#DIV/0!</v>
      </c>
      <c r="BH78" s="661"/>
      <c r="BI78" s="663"/>
      <c r="BJ78" s="600"/>
      <c r="BK78" s="593"/>
      <c r="BL78" s="51"/>
      <c r="BM78" s="51"/>
      <c r="BN78" s="51"/>
      <c r="BO78" s="43"/>
      <c r="BP78" s="267"/>
      <c r="BQ78" s="611"/>
    </row>
    <row r="79" spans="1:69" s="3" customFormat="1" ht="13.5" customHeight="1">
      <c r="A79" s="1"/>
      <c r="B79" s="1"/>
      <c r="C79" s="638"/>
      <c r="D79" s="641"/>
      <c r="E79" s="642"/>
      <c r="F79" s="854"/>
      <c r="G79" s="856"/>
      <c r="H79" s="856"/>
      <c r="I79" s="856"/>
      <c r="J79" s="804" t="s">
        <v>186</v>
      </c>
      <c r="K79" s="974">
        <f>+BJ79*100/BJ194</f>
        <v>0</v>
      </c>
      <c r="L79" s="921"/>
      <c r="M79" s="838"/>
      <c r="N79" s="839"/>
      <c r="O79" s="843"/>
      <c r="P79" s="668"/>
      <c r="Q79" s="668"/>
      <c r="R79" s="606"/>
      <c r="S79" s="606"/>
      <c r="T79" s="606"/>
      <c r="U79" s="668"/>
      <c r="V79" s="668"/>
      <c r="W79" s="845">
        <f t="shared" si="120"/>
        <v>0</v>
      </c>
      <c r="X79" s="72" t="e">
        <f>+W79/BJ79*100</f>
        <v>#DIV/0!</v>
      </c>
      <c r="Y79" s="804" t="s">
        <v>150</v>
      </c>
      <c r="Z79" s="658"/>
      <c r="AA79" s="668"/>
      <c r="AB79" s="668"/>
      <c r="AC79" s="668"/>
      <c r="AD79" s="606"/>
      <c r="AE79" s="606"/>
      <c r="AF79" s="606"/>
      <c r="AG79" s="606"/>
      <c r="AH79" s="608">
        <f t="shared" si="116"/>
        <v>0</v>
      </c>
      <c r="AI79" s="70" t="e">
        <f>+AH79/BJ79*100</f>
        <v>#DIV/0!</v>
      </c>
      <c r="AJ79" s="623" t="s">
        <v>150</v>
      </c>
      <c r="AK79" s="662"/>
      <c r="AL79" s="849"/>
      <c r="AM79" s="606"/>
      <c r="AN79" s="668"/>
      <c r="AO79" s="668"/>
      <c r="AP79" s="606"/>
      <c r="AQ79" s="606"/>
      <c r="AR79" s="606"/>
      <c r="AS79" s="606"/>
      <c r="AT79" s="777">
        <f t="shared" ref="AT79" si="125">SUM(AL79:AS79)</f>
        <v>0</v>
      </c>
      <c r="AU79" s="70" t="e">
        <f>+AT79/BJ79*100</f>
        <v>#DIV/0!</v>
      </c>
      <c r="AV79" s="623" t="s">
        <v>151</v>
      </c>
      <c r="AW79" s="662"/>
      <c r="AX79" s="843"/>
      <c r="AY79" s="668"/>
      <c r="AZ79" s="668"/>
      <c r="BA79" s="668"/>
      <c r="BB79" s="668"/>
      <c r="BC79" s="668"/>
      <c r="BD79" s="668"/>
      <c r="BE79" s="668"/>
      <c r="BF79" s="777">
        <f t="shared" ref="BF79" si="126">SUM(AX79:BE79)</f>
        <v>0</v>
      </c>
      <c r="BG79" s="74" t="e">
        <f>+BF79/BJ79*100</f>
        <v>#DIV/0!</v>
      </c>
      <c r="BH79" s="623" t="s">
        <v>111</v>
      </c>
      <c r="BI79" s="508" t="e">
        <f>+BG80+AU80+AI80+X80</f>
        <v>#DIV/0!</v>
      </c>
      <c r="BJ79" s="511">
        <f t="shared" ref="BJ79" si="127">+BF79+AT79+AH79+W79</f>
        <v>0</v>
      </c>
      <c r="BK79" s="593"/>
      <c r="BL79" s="51"/>
      <c r="BM79" s="51"/>
      <c r="BN79" s="51"/>
      <c r="BO79" s="43"/>
      <c r="BP79" s="267"/>
      <c r="BQ79" s="611"/>
    </row>
    <row r="80" spans="1:69" s="3" customFormat="1" ht="31.5" customHeight="1">
      <c r="A80" s="1"/>
      <c r="B80" s="1"/>
      <c r="C80" s="638"/>
      <c r="D80" s="641"/>
      <c r="E80" s="642"/>
      <c r="F80" s="854"/>
      <c r="G80" s="856"/>
      <c r="H80" s="856"/>
      <c r="I80" s="666"/>
      <c r="J80" s="805"/>
      <c r="K80" s="975"/>
      <c r="L80" s="922"/>
      <c r="M80" s="791"/>
      <c r="N80" s="790"/>
      <c r="O80" s="844"/>
      <c r="P80" s="669"/>
      <c r="Q80" s="669"/>
      <c r="R80" s="545"/>
      <c r="S80" s="545"/>
      <c r="T80" s="545"/>
      <c r="U80" s="669"/>
      <c r="V80" s="669"/>
      <c r="W80" s="846"/>
      <c r="X80" s="72" t="e">
        <f>+X79*108.72</f>
        <v>#DIV/0!</v>
      </c>
      <c r="Y80" s="805"/>
      <c r="Z80" s="664"/>
      <c r="AA80" s="669"/>
      <c r="AB80" s="669"/>
      <c r="AC80" s="669"/>
      <c r="AD80" s="545"/>
      <c r="AE80" s="545"/>
      <c r="AF80" s="545"/>
      <c r="AG80" s="545"/>
      <c r="AH80" s="660"/>
      <c r="AI80" s="70" t="e">
        <f>+AI79*108.72</f>
        <v>#DIV/0!</v>
      </c>
      <c r="AJ80" s="661"/>
      <c r="AK80" s="663"/>
      <c r="AL80" s="850"/>
      <c r="AM80" s="545"/>
      <c r="AN80" s="669"/>
      <c r="AO80" s="669"/>
      <c r="AP80" s="545"/>
      <c r="AQ80" s="545"/>
      <c r="AR80" s="545"/>
      <c r="AS80" s="545"/>
      <c r="AT80" s="778"/>
      <c r="AU80" s="70" t="e">
        <f>+AU79*108.72</f>
        <v>#DIV/0!</v>
      </c>
      <c r="AV80" s="661"/>
      <c r="AW80" s="663"/>
      <c r="AX80" s="844"/>
      <c r="AY80" s="669"/>
      <c r="AZ80" s="669"/>
      <c r="BA80" s="669"/>
      <c r="BB80" s="669"/>
      <c r="BC80" s="669"/>
      <c r="BD80" s="669"/>
      <c r="BE80" s="669"/>
      <c r="BF80" s="778"/>
      <c r="BG80" s="74" t="e">
        <f>+BG79*0.4</f>
        <v>#DIV/0!</v>
      </c>
      <c r="BH80" s="661"/>
      <c r="BI80" s="599"/>
      <c r="BJ80" s="600"/>
      <c r="BK80" s="593"/>
      <c r="BL80" s="51"/>
      <c r="BM80" s="51"/>
      <c r="BN80" s="51"/>
      <c r="BO80" s="43"/>
      <c r="BP80" s="267"/>
      <c r="BQ80" s="611"/>
    </row>
    <row r="81" spans="1:69" s="3" customFormat="1" ht="13.5" customHeight="1">
      <c r="A81" s="1"/>
      <c r="B81" s="1"/>
      <c r="C81" s="638"/>
      <c r="D81" s="641"/>
      <c r="E81" s="642"/>
      <c r="F81" s="854"/>
      <c r="G81" s="856"/>
      <c r="H81" s="856"/>
      <c r="I81" s="623" t="s">
        <v>188</v>
      </c>
      <c r="J81" s="804" t="s">
        <v>187</v>
      </c>
      <c r="K81" s="974">
        <f>+BJ81*100/BJ194</f>
        <v>0</v>
      </c>
      <c r="L81" s="921"/>
      <c r="M81" s="838"/>
      <c r="N81" s="839"/>
      <c r="O81" s="843"/>
      <c r="P81" s="668"/>
      <c r="Q81" s="668"/>
      <c r="R81" s="606"/>
      <c r="S81" s="606"/>
      <c r="T81" s="606"/>
      <c r="U81" s="668"/>
      <c r="V81" s="668"/>
      <c r="W81" s="845">
        <f t="shared" si="120"/>
        <v>0</v>
      </c>
      <c r="X81" s="72" t="e">
        <f>+W81/BJ81*100</f>
        <v>#DIV/0!</v>
      </c>
      <c r="Y81" s="804" t="s">
        <v>150</v>
      </c>
      <c r="Z81" s="658"/>
      <c r="AA81" s="668"/>
      <c r="AB81" s="668"/>
      <c r="AC81" s="668"/>
      <c r="AD81" s="606"/>
      <c r="AE81" s="606"/>
      <c r="AF81" s="606"/>
      <c r="AG81" s="606"/>
      <c r="AH81" s="608">
        <f t="shared" si="116"/>
        <v>0</v>
      </c>
      <c r="AI81" s="70" t="e">
        <f>+AH81/BJ81*100</f>
        <v>#DIV/0!</v>
      </c>
      <c r="AJ81" s="623" t="s">
        <v>150</v>
      </c>
      <c r="AK81" s="662"/>
      <c r="AL81" s="849"/>
      <c r="AM81" s="606"/>
      <c r="AN81" s="668"/>
      <c r="AO81" s="668"/>
      <c r="AP81" s="606"/>
      <c r="AQ81" s="606"/>
      <c r="AR81" s="606"/>
      <c r="AS81" s="606"/>
      <c r="AT81" s="777">
        <f t="shared" ref="AT81" si="128">SUM(AL81:AS81)</f>
        <v>0</v>
      </c>
      <c r="AU81" s="70" t="e">
        <f>+AT81/BJ81*100</f>
        <v>#DIV/0!</v>
      </c>
      <c r="AV81" s="623" t="s">
        <v>151</v>
      </c>
      <c r="AW81" s="662"/>
      <c r="AX81" s="843"/>
      <c r="AY81" s="668"/>
      <c r="AZ81" s="668"/>
      <c r="BA81" s="668"/>
      <c r="BB81" s="668"/>
      <c r="BC81" s="668"/>
      <c r="BD81" s="668"/>
      <c r="BE81" s="668"/>
      <c r="BF81" s="777">
        <f t="shared" ref="BF81" si="129">SUM(AX81:BE81)</f>
        <v>0</v>
      </c>
      <c r="BG81" s="74" t="e">
        <f>+BF81/BJ81*100</f>
        <v>#DIV/0!</v>
      </c>
      <c r="BH81" s="623" t="s">
        <v>111</v>
      </c>
      <c r="BI81" s="508" t="e">
        <f t="shared" ref="BI81" si="130">+BG82+AU82+AI82+X82</f>
        <v>#DIV/0!</v>
      </c>
      <c r="BJ81" s="511">
        <f t="shared" ref="BJ81" si="131">+BF81+AT81+AH81+W81</f>
        <v>0</v>
      </c>
      <c r="BK81" s="593"/>
      <c r="BL81" s="51"/>
      <c r="BM81" s="51"/>
      <c r="BN81" s="51"/>
      <c r="BO81" s="43"/>
      <c r="BP81" s="267"/>
      <c r="BQ81" s="611"/>
    </row>
    <row r="82" spans="1:69" s="3" customFormat="1" ht="26.25" customHeight="1">
      <c r="A82" s="1"/>
      <c r="B82" s="1"/>
      <c r="C82" s="638"/>
      <c r="D82" s="641"/>
      <c r="E82" s="642"/>
      <c r="F82" s="854"/>
      <c r="G82" s="856"/>
      <c r="H82" s="856"/>
      <c r="I82" s="864"/>
      <c r="J82" s="805"/>
      <c r="K82" s="975"/>
      <c r="L82" s="922"/>
      <c r="M82" s="791"/>
      <c r="N82" s="790"/>
      <c r="O82" s="844"/>
      <c r="P82" s="669"/>
      <c r="Q82" s="669"/>
      <c r="R82" s="545"/>
      <c r="S82" s="545"/>
      <c r="T82" s="545"/>
      <c r="U82" s="669"/>
      <c r="V82" s="669"/>
      <c r="W82" s="846"/>
      <c r="X82" s="72" t="e">
        <f>+X81*108.72</f>
        <v>#DIV/0!</v>
      </c>
      <c r="Y82" s="805"/>
      <c r="Z82" s="664"/>
      <c r="AA82" s="669"/>
      <c r="AB82" s="669"/>
      <c r="AC82" s="669"/>
      <c r="AD82" s="545"/>
      <c r="AE82" s="545"/>
      <c r="AF82" s="545"/>
      <c r="AG82" s="545"/>
      <c r="AH82" s="660"/>
      <c r="AI82" s="70" t="e">
        <f>+AI81*108.72</f>
        <v>#DIV/0!</v>
      </c>
      <c r="AJ82" s="661"/>
      <c r="AK82" s="663"/>
      <c r="AL82" s="850"/>
      <c r="AM82" s="545"/>
      <c r="AN82" s="669"/>
      <c r="AO82" s="669"/>
      <c r="AP82" s="545"/>
      <c r="AQ82" s="545"/>
      <c r="AR82" s="545"/>
      <c r="AS82" s="545"/>
      <c r="AT82" s="778"/>
      <c r="AU82" s="70" t="e">
        <f>+AU81*108.72</f>
        <v>#DIV/0!</v>
      </c>
      <c r="AV82" s="661"/>
      <c r="AW82" s="663"/>
      <c r="AX82" s="844"/>
      <c r="AY82" s="669"/>
      <c r="AZ82" s="669"/>
      <c r="BA82" s="669"/>
      <c r="BB82" s="669"/>
      <c r="BC82" s="669"/>
      <c r="BD82" s="669"/>
      <c r="BE82" s="669"/>
      <c r="BF82" s="778"/>
      <c r="BG82" s="74" t="e">
        <f>+BG81*0.4</f>
        <v>#DIV/0!</v>
      </c>
      <c r="BH82" s="661"/>
      <c r="BI82" s="599"/>
      <c r="BJ82" s="600"/>
      <c r="BK82" s="593"/>
      <c r="BL82" s="51"/>
      <c r="BM82" s="51"/>
      <c r="BN82" s="51"/>
      <c r="BO82" s="43"/>
      <c r="BP82" s="267"/>
      <c r="BQ82" s="611"/>
    </row>
    <row r="83" spans="1:69" s="3" customFormat="1" ht="25.5" customHeight="1">
      <c r="A83" s="1"/>
      <c r="B83" s="1"/>
      <c r="C83" s="638"/>
      <c r="D83" s="641"/>
      <c r="E83" s="642"/>
      <c r="F83" s="854"/>
      <c r="G83" s="856"/>
      <c r="H83" s="856"/>
      <c r="I83" s="864"/>
      <c r="J83" s="804" t="s">
        <v>189</v>
      </c>
      <c r="K83" s="974">
        <f>+BJ83*100/BJ194</f>
        <v>0</v>
      </c>
      <c r="L83" s="921"/>
      <c r="M83" s="838"/>
      <c r="N83" s="839"/>
      <c r="O83" s="843"/>
      <c r="P83" s="668"/>
      <c r="Q83" s="668"/>
      <c r="R83" s="606"/>
      <c r="S83" s="606"/>
      <c r="T83" s="606"/>
      <c r="U83" s="668"/>
      <c r="V83" s="668"/>
      <c r="W83" s="845">
        <f t="shared" si="120"/>
        <v>0</v>
      </c>
      <c r="X83" s="72" t="e">
        <f>+W83/BJ83*100</f>
        <v>#DIV/0!</v>
      </c>
      <c r="Y83" s="804" t="s">
        <v>150</v>
      </c>
      <c r="Z83" s="658"/>
      <c r="AA83" s="668"/>
      <c r="AB83" s="668"/>
      <c r="AC83" s="668"/>
      <c r="AD83" s="606"/>
      <c r="AE83" s="606"/>
      <c r="AF83" s="606"/>
      <c r="AG83" s="606"/>
      <c r="AH83" s="608">
        <f t="shared" si="116"/>
        <v>0</v>
      </c>
      <c r="AI83" s="70" t="e">
        <f>+AH83/BJ83*100</f>
        <v>#DIV/0!</v>
      </c>
      <c r="AJ83" s="623" t="s">
        <v>150</v>
      </c>
      <c r="AK83" s="662"/>
      <c r="AL83" s="849"/>
      <c r="AM83" s="606"/>
      <c r="AN83" s="668"/>
      <c r="AO83" s="668"/>
      <c r="AP83" s="606"/>
      <c r="AQ83" s="606"/>
      <c r="AR83" s="606"/>
      <c r="AS83" s="606"/>
      <c r="AT83" s="777">
        <f t="shared" ref="AT83" si="132">SUM(AL83:AS83)</f>
        <v>0</v>
      </c>
      <c r="AU83" s="70" t="e">
        <f>+AT83/BJ83*100</f>
        <v>#DIV/0!</v>
      </c>
      <c r="AV83" s="623" t="s">
        <v>151</v>
      </c>
      <c r="AW83" s="662"/>
      <c r="AX83" s="843"/>
      <c r="AY83" s="668"/>
      <c r="AZ83" s="668"/>
      <c r="BA83" s="668"/>
      <c r="BB83" s="668"/>
      <c r="BC83" s="668"/>
      <c r="BD83" s="668"/>
      <c r="BE83" s="668"/>
      <c r="BF83" s="777">
        <f t="shared" ref="BF83" si="133">SUM(AX83:BE83)</f>
        <v>0</v>
      </c>
      <c r="BG83" s="74" t="e">
        <f>+BF83/BJ83*100</f>
        <v>#DIV/0!</v>
      </c>
      <c r="BH83" s="623" t="s">
        <v>111</v>
      </c>
      <c r="BI83" s="508" t="e">
        <f t="shared" ref="BI83" si="134">+BG84+AU84+AI84+X84</f>
        <v>#DIV/0!</v>
      </c>
      <c r="BJ83" s="511">
        <f t="shared" ref="BJ83" si="135">+BF83+AT83+AH83+W83</f>
        <v>0</v>
      </c>
      <c r="BK83" s="593"/>
      <c r="BL83" s="51"/>
      <c r="BM83" s="51"/>
      <c r="BN83" s="51"/>
      <c r="BO83" s="43"/>
      <c r="BP83" s="267"/>
      <c r="BQ83" s="611"/>
    </row>
    <row r="84" spans="1:69" s="3" customFormat="1" ht="32.25" customHeight="1">
      <c r="A84" s="1"/>
      <c r="B84" s="1"/>
      <c r="C84" s="638"/>
      <c r="D84" s="641"/>
      <c r="E84" s="642"/>
      <c r="F84" s="854"/>
      <c r="G84" s="856"/>
      <c r="H84" s="856"/>
      <c r="I84" s="864"/>
      <c r="J84" s="805"/>
      <c r="K84" s="975"/>
      <c r="L84" s="922"/>
      <c r="M84" s="791"/>
      <c r="N84" s="790"/>
      <c r="O84" s="844"/>
      <c r="P84" s="669"/>
      <c r="Q84" s="669"/>
      <c r="R84" s="545"/>
      <c r="S84" s="545"/>
      <c r="T84" s="545"/>
      <c r="U84" s="669"/>
      <c r="V84" s="669"/>
      <c r="W84" s="846"/>
      <c r="X84" s="72" t="e">
        <f>+X83*108.72</f>
        <v>#DIV/0!</v>
      </c>
      <c r="Y84" s="805"/>
      <c r="Z84" s="664"/>
      <c r="AA84" s="669"/>
      <c r="AB84" s="669"/>
      <c r="AC84" s="669"/>
      <c r="AD84" s="545"/>
      <c r="AE84" s="545"/>
      <c r="AF84" s="545"/>
      <c r="AG84" s="545"/>
      <c r="AH84" s="660"/>
      <c r="AI84" s="70" t="e">
        <f>+AI83*108.72</f>
        <v>#DIV/0!</v>
      </c>
      <c r="AJ84" s="661"/>
      <c r="AK84" s="663"/>
      <c r="AL84" s="850"/>
      <c r="AM84" s="545"/>
      <c r="AN84" s="669"/>
      <c r="AO84" s="669"/>
      <c r="AP84" s="545"/>
      <c r="AQ84" s="545"/>
      <c r="AR84" s="545"/>
      <c r="AS84" s="545"/>
      <c r="AT84" s="778"/>
      <c r="AU84" s="70" t="e">
        <f>+AU83*108.72</f>
        <v>#DIV/0!</v>
      </c>
      <c r="AV84" s="661"/>
      <c r="AW84" s="663"/>
      <c r="AX84" s="844"/>
      <c r="AY84" s="669"/>
      <c r="AZ84" s="669"/>
      <c r="BA84" s="669"/>
      <c r="BB84" s="669"/>
      <c r="BC84" s="669"/>
      <c r="BD84" s="669"/>
      <c r="BE84" s="669"/>
      <c r="BF84" s="778"/>
      <c r="BG84" s="74" t="e">
        <f>+BG83*0.4</f>
        <v>#DIV/0!</v>
      </c>
      <c r="BH84" s="661"/>
      <c r="BI84" s="599"/>
      <c r="BJ84" s="600"/>
      <c r="BK84" s="593"/>
      <c r="BL84" s="51"/>
      <c r="BM84" s="51"/>
      <c r="BN84" s="51"/>
      <c r="BO84" s="43"/>
      <c r="BP84" s="267"/>
      <c r="BQ84" s="611"/>
    </row>
    <row r="85" spans="1:69" s="3" customFormat="1" ht="15.75" customHeight="1">
      <c r="A85" s="1"/>
      <c r="B85" s="1"/>
      <c r="C85" s="638"/>
      <c r="D85" s="641"/>
      <c r="E85" s="642"/>
      <c r="F85" s="854"/>
      <c r="G85" s="856"/>
      <c r="H85" s="856"/>
      <c r="I85" s="864"/>
      <c r="J85" s="804" t="s">
        <v>190</v>
      </c>
      <c r="K85" s="974">
        <f>+BJ85*100/BJ194</f>
        <v>0</v>
      </c>
      <c r="L85" s="921"/>
      <c r="M85" s="838"/>
      <c r="N85" s="839"/>
      <c r="O85" s="843"/>
      <c r="P85" s="668"/>
      <c r="Q85" s="668"/>
      <c r="R85" s="606"/>
      <c r="S85" s="606"/>
      <c r="T85" s="606"/>
      <c r="U85" s="668"/>
      <c r="V85" s="668"/>
      <c r="W85" s="845">
        <f t="shared" si="120"/>
        <v>0</v>
      </c>
      <c r="X85" s="70" t="e">
        <f>+W85/BJ85*100</f>
        <v>#DIV/0!</v>
      </c>
      <c r="Y85" s="804" t="s">
        <v>150</v>
      </c>
      <c r="Z85" s="658"/>
      <c r="AA85" s="668"/>
      <c r="AB85" s="668"/>
      <c r="AC85" s="668"/>
      <c r="AD85" s="606"/>
      <c r="AE85" s="606"/>
      <c r="AF85" s="606"/>
      <c r="AG85" s="606"/>
      <c r="AH85" s="608">
        <f t="shared" si="116"/>
        <v>0</v>
      </c>
      <c r="AI85" s="70" t="e">
        <f>+AH85/BJ85*100</f>
        <v>#DIV/0!</v>
      </c>
      <c r="AJ85" s="623" t="s">
        <v>150</v>
      </c>
      <c r="AK85" s="662"/>
      <c r="AL85" s="849"/>
      <c r="AM85" s="606"/>
      <c r="AN85" s="668"/>
      <c r="AO85" s="668"/>
      <c r="AP85" s="606"/>
      <c r="AQ85" s="606"/>
      <c r="AR85" s="606"/>
      <c r="AS85" s="606"/>
      <c r="AT85" s="777">
        <f t="shared" ref="AT85" si="136">SUM(AL85:AS85)</f>
        <v>0</v>
      </c>
      <c r="AU85" s="70" t="e">
        <f>+AT85/BJ85*100</f>
        <v>#DIV/0!</v>
      </c>
      <c r="AV85" s="623" t="s">
        <v>151</v>
      </c>
      <c r="AW85" s="662"/>
      <c r="AX85" s="843"/>
      <c r="AY85" s="668"/>
      <c r="AZ85" s="668"/>
      <c r="BA85" s="668"/>
      <c r="BB85" s="668"/>
      <c r="BC85" s="668"/>
      <c r="BD85" s="668"/>
      <c r="BE85" s="668"/>
      <c r="BF85" s="777">
        <f t="shared" ref="BF85" si="137">SUM(AX85:BE85)</f>
        <v>0</v>
      </c>
      <c r="BG85" s="74" t="e">
        <f>+BF85/BJ85*100</f>
        <v>#DIV/0!</v>
      </c>
      <c r="BH85" s="623" t="s">
        <v>111</v>
      </c>
      <c r="BI85" s="508" t="e">
        <f t="shared" ref="BI85" si="138">+BG86+AU86+AI86+X86</f>
        <v>#DIV/0!</v>
      </c>
      <c r="BJ85" s="511">
        <f t="shared" ref="BJ85" si="139">+BF85+AT85+AH85+W85</f>
        <v>0</v>
      </c>
      <c r="BK85" s="593"/>
      <c r="BL85" s="51"/>
      <c r="BM85" s="51"/>
      <c r="BN85" s="51"/>
      <c r="BO85" s="43"/>
      <c r="BP85" s="267"/>
      <c r="BQ85" s="611"/>
    </row>
    <row r="86" spans="1:69" s="3" customFormat="1" ht="20.25" customHeight="1">
      <c r="A86" s="1"/>
      <c r="B86" s="1"/>
      <c r="C86" s="638"/>
      <c r="D86" s="641"/>
      <c r="E86" s="642"/>
      <c r="F86" s="854"/>
      <c r="G86" s="856"/>
      <c r="H86" s="856"/>
      <c r="I86" s="864"/>
      <c r="J86" s="805"/>
      <c r="K86" s="975"/>
      <c r="L86" s="922"/>
      <c r="M86" s="791"/>
      <c r="N86" s="790"/>
      <c r="O86" s="844"/>
      <c r="P86" s="669"/>
      <c r="Q86" s="669"/>
      <c r="R86" s="545"/>
      <c r="S86" s="545"/>
      <c r="T86" s="545"/>
      <c r="U86" s="669"/>
      <c r="V86" s="669"/>
      <c r="W86" s="846"/>
      <c r="X86" s="70" t="e">
        <f>+X85*108.72</f>
        <v>#DIV/0!</v>
      </c>
      <c r="Y86" s="805"/>
      <c r="Z86" s="664"/>
      <c r="AA86" s="669"/>
      <c r="AB86" s="669"/>
      <c r="AC86" s="669"/>
      <c r="AD86" s="545"/>
      <c r="AE86" s="545"/>
      <c r="AF86" s="545"/>
      <c r="AG86" s="545"/>
      <c r="AH86" s="660"/>
      <c r="AI86" s="70" t="e">
        <f>+AI85*108.72</f>
        <v>#DIV/0!</v>
      </c>
      <c r="AJ86" s="661"/>
      <c r="AK86" s="663"/>
      <c r="AL86" s="850"/>
      <c r="AM86" s="545"/>
      <c r="AN86" s="669"/>
      <c r="AO86" s="669"/>
      <c r="AP86" s="545"/>
      <c r="AQ86" s="545"/>
      <c r="AR86" s="545"/>
      <c r="AS86" s="545"/>
      <c r="AT86" s="778"/>
      <c r="AU86" s="70" t="e">
        <f>+AU85*108.72</f>
        <v>#DIV/0!</v>
      </c>
      <c r="AV86" s="661"/>
      <c r="AW86" s="663"/>
      <c r="AX86" s="844"/>
      <c r="AY86" s="669"/>
      <c r="AZ86" s="669"/>
      <c r="BA86" s="669"/>
      <c r="BB86" s="669"/>
      <c r="BC86" s="669"/>
      <c r="BD86" s="669"/>
      <c r="BE86" s="669"/>
      <c r="BF86" s="778"/>
      <c r="BG86" s="74" t="e">
        <f>+BG85*0.4</f>
        <v>#DIV/0!</v>
      </c>
      <c r="BH86" s="661"/>
      <c r="BI86" s="599"/>
      <c r="BJ86" s="600"/>
      <c r="BK86" s="593"/>
      <c r="BL86" s="51"/>
      <c r="BM86" s="51"/>
      <c r="BN86" s="51"/>
      <c r="BO86" s="43"/>
      <c r="BP86" s="267"/>
      <c r="BQ86" s="611"/>
    </row>
    <row r="87" spans="1:69" s="3" customFormat="1" ht="13.5" customHeight="1">
      <c r="A87" s="1"/>
      <c r="B87" s="1"/>
      <c r="C87" s="638"/>
      <c r="D87" s="641"/>
      <c r="E87" s="642"/>
      <c r="F87" s="854"/>
      <c r="G87" s="856"/>
      <c r="H87" s="856"/>
      <c r="I87" s="864"/>
      <c r="J87" s="804" t="s">
        <v>191</v>
      </c>
      <c r="K87" s="974">
        <f>+BJ87*100/BJ194</f>
        <v>0</v>
      </c>
      <c r="L87" s="921"/>
      <c r="M87" s="838"/>
      <c r="N87" s="839"/>
      <c r="O87" s="843"/>
      <c r="P87" s="668"/>
      <c r="Q87" s="668"/>
      <c r="R87" s="606"/>
      <c r="S87" s="606"/>
      <c r="T87" s="606"/>
      <c r="U87" s="668"/>
      <c r="V87" s="668"/>
      <c r="W87" s="608">
        <f t="shared" si="120"/>
        <v>0</v>
      </c>
      <c r="X87" s="70" t="e">
        <f>+W87/BJ87*100</f>
        <v>#DIV/0!</v>
      </c>
      <c r="Y87" s="804" t="s">
        <v>150</v>
      </c>
      <c r="Z87" s="658"/>
      <c r="AA87" s="668"/>
      <c r="AB87" s="668"/>
      <c r="AC87" s="668"/>
      <c r="AD87" s="606"/>
      <c r="AE87" s="606"/>
      <c r="AF87" s="606"/>
      <c r="AG87" s="606"/>
      <c r="AH87" s="608">
        <f t="shared" si="116"/>
        <v>0</v>
      </c>
      <c r="AI87" s="70" t="e">
        <f>+AH87/BJ87*100</f>
        <v>#DIV/0!</v>
      </c>
      <c r="AJ87" s="623" t="s">
        <v>150</v>
      </c>
      <c r="AK87" s="662"/>
      <c r="AL87" s="849"/>
      <c r="AM87" s="606"/>
      <c r="AN87" s="668"/>
      <c r="AO87" s="668"/>
      <c r="AP87" s="606"/>
      <c r="AQ87" s="606"/>
      <c r="AR87" s="606"/>
      <c r="AS87" s="606"/>
      <c r="AT87" s="777">
        <f t="shared" ref="AT87" si="140">SUM(AL87:AS87)</f>
        <v>0</v>
      </c>
      <c r="AU87" s="70" t="e">
        <f>+AT87/BJ87*100</f>
        <v>#DIV/0!</v>
      </c>
      <c r="AV87" s="623" t="s">
        <v>151</v>
      </c>
      <c r="AW87" s="662"/>
      <c r="AX87" s="843"/>
      <c r="AY87" s="668"/>
      <c r="AZ87" s="668"/>
      <c r="BA87" s="668"/>
      <c r="BB87" s="668"/>
      <c r="BC87" s="668"/>
      <c r="BD87" s="668"/>
      <c r="BE87" s="668"/>
      <c r="BF87" s="777">
        <f t="shared" ref="BF87" si="141">SUM(AX87:BE87)</f>
        <v>0</v>
      </c>
      <c r="BG87" s="74" t="e">
        <f>+BF87/BJ87*100</f>
        <v>#DIV/0!</v>
      </c>
      <c r="BH87" s="623" t="s">
        <v>111</v>
      </c>
      <c r="BI87" s="508" t="e">
        <f t="shared" ref="BI87" si="142">+BG88+AU88+AI88+X88</f>
        <v>#DIV/0!</v>
      </c>
      <c r="BJ87" s="511">
        <f t="shared" ref="BJ87" si="143">+BF87+AT87+AH87+W87</f>
        <v>0</v>
      </c>
      <c r="BK87" s="593"/>
      <c r="BL87" s="51"/>
      <c r="BM87" s="51"/>
      <c r="BN87" s="51"/>
      <c r="BO87" s="43"/>
      <c r="BP87" s="267"/>
      <c r="BQ87" s="611"/>
    </row>
    <row r="88" spans="1:69" s="3" customFormat="1" ht="13.5" customHeight="1">
      <c r="A88" s="1"/>
      <c r="B88" s="1"/>
      <c r="C88" s="638"/>
      <c r="D88" s="641"/>
      <c r="E88" s="642"/>
      <c r="F88" s="854"/>
      <c r="G88" s="856"/>
      <c r="H88" s="666"/>
      <c r="I88" s="864"/>
      <c r="J88" s="805"/>
      <c r="K88" s="975"/>
      <c r="L88" s="922"/>
      <c r="M88" s="791"/>
      <c r="N88" s="790"/>
      <c r="O88" s="844"/>
      <c r="P88" s="669"/>
      <c r="Q88" s="669"/>
      <c r="R88" s="545"/>
      <c r="S88" s="545"/>
      <c r="T88" s="545"/>
      <c r="U88" s="669"/>
      <c r="V88" s="669"/>
      <c r="W88" s="660"/>
      <c r="X88" s="70" t="e">
        <f>+X87*108.72</f>
        <v>#DIV/0!</v>
      </c>
      <c r="Y88" s="805"/>
      <c r="Z88" s="664"/>
      <c r="AA88" s="669"/>
      <c r="AB88" s="669"/>
      <c r="AC88" s="669"/>
      <c r="AD88" s="545"/>
      <c r="AE88" s="545"/>
      <c r="AF88" s="545"/>
      <c r="AG88" s="545"/>
      <c r="AH88" s="660"/>
      <c r="AI88" s="70" t="e">
        <f>+AI87*108.72</f>
        <v>#DIV/0!</v>
      </c>
      <c r="AJ88" s="661"/>
      <c r="AK88" s="663"/>
      <c r="AL88" s="850"/>
      <c r="AM88" s="545"/>
      <c r="AN88" s="669"/>
      <c r="AO88" s="669"/>
      <c r="AP88" s="545"/>
      <c r="AQ88" s="545"/>
      <c r="AR88" s="545"/>
      <c r="AS88" s="545"/>
      <c r="AT88" s="778"/>
      <c r="AU88" s="70" t="e">
        <f>+AU87*108.72</f>
        <v>#DIV/0!</v>
      </c>
      <c r="AV88" s="661"/>
      <c r="AW88" s="663"/>
      <c r="AX88" s="844"/>
      <c r="AY88" s="669"/>
      <c r="AZ88" s="669"/>
      <c r="BA88" s="669"/>
      <c r="BB88" s="669"/>
      <c r="BC88" s="669"/>
      <c r="BD88" s="669"/>
      <c r="BE88" s="669"/>
      <c r="BF88" s="778"/>
      <c r="BG88" s="74" t="e">
        <f>+BG87*0.4</f>
        <v>#DIV/0!</v>
      </c>
      <c r="BH88" s="661"/>
      <c r="BI88" s="599"/>
      <c r="BJ88" s="600"/>
      <c r="BK88" s="593"/>
      <c r="BL88" s="51"/>
      <c r="BM88" s="51"/>
      <c r="BN88" s="51"/>
      <c r="BO88" s="43"/>
      <c r="BP88" s="267"/>
      <c r="BQ88" s="611"/>
    </row>
    <row r="89" spans="1:69" s="3" customFormat="1" ht="18.75" customHeight="1">
      <c r="A89" s="1"/>
      <c r="B89" s="1"/>
      <c r="C89" s="638"/>
      <c r="D89" s="641"/>
      <c r="E89" s="642"/>
      <c r="F89" s="854"/>
      <c r="G89" s="856"/>
      <c r="H89" s="858" t="s">
        <v>183</v>
      </c>
      <c r="I89" s="864"/>
      <c r="J89" s="804" t="s">
        <v>192</v>
      </c>
      <c r="K89" s="974">
        <f>+BJ89*100/BJ194</f>
        <v>0</v>
      </c>
      <c r="L89" s="921"/>
      <c r="M89" s="838"/>
      <c r="N89" s="839"/>
      <c r="O89" s="843"/>
      <c r="P89" s="668"/>
      <c r="Q89" s="668"/>
      <c r="R89" s="606"/>
      <c r="S89" s="606"/>
      <c r="T89" s="606"/>
      <c r="U89" s="668"/>
      <c r="V89" s="668"/>
      <c r="W89" s="608">
        <f t="shared" si="120"/>
        <v>0</v>
      </c>
      <c r="X89" s="70" t="e">
        <f>+W89/BJ89*100</f>
        <v>#DIV/0!</v>
      </c>
      <c r="Y89" s="804" t="s">
        <v>150</v>
      </c>
      <c r="Z89" s="658"/>
      <c r="AA89" s="668"/>
      <c r="AB89" s="668"/>
      <c r="AC89" s="668"/>
      <c r="AD89" s="606"/>
      <c r="AE89" s="606"/>
      <c r="AF89" s="606"/>
      <c r="AG89" s="606"/>
      <c r="AH89" s="608">
        <f t="shared" si="116"/>
        <v>0</v>
      </c>
      <c r="AI89" s="70" t="e">
        <f>+AH89/BJ89*100</f>
        <v>#DIV/0!</v>
      </c>
      <c r="AJ89" s="623" t="s">
        <v>150</v>
      </c>
      <c r="AK89" s="662"/>
      <c r="AL89" s="849"/>
      <c r="AM89" s="606"/>
      <c r="AN89" s="668"/>
      <c r="AO89" s="668"/>
      <c r="AP89" s="606"/>
      <c r="AQ89" s="606"/>
      <c r="AR89" s="606"/>
      <c r="AS89" s="606"/>
      <c r="AT89" s="777">
        <f t="shared" ref="AT89" si="144">SUM(AL89:AS89)</f>
        <v>0</v>
      </c>
      <c r="AU89" s="70" t="e">
        <f>+AT89/BJ89*100</f>
        <v>#DIV/0!</v>
      </c>
      <c r="AV89" s="623" t="s">
        <v>151</v>
      </c>
      <c r="AW89" s="662"/>
      <c r="AX89" s="843"/>
      <c r="AY89" s="668"/>
      <c r="AZ89" s="668"/>
      <c r="BA89" s="668"/>
      <c r="BB89" s="668"/>
      <c r="BC89" s="668"/>
      <c r="BD89" s="668"/>
      <c r="BE89" s="668"/>
      <c r="BF89" s="777">
        <f t="shared" ref="BF89" si="145">SUM(AX89:BE89)</f>
        <v>0</v>
      </c>
      <c r="BG89" s="74" t="e">
        <f>+BF89/BJ89*100</f>
        <v>#DIV/0!</v>
      </c>
      <c r="BH89" s="623" t="s">
        <v>111</v>
      </c>
      <c r="BI89" s="508" t="e">
        <f t="shared" ref="BI89" si="146">+BG90+AU90+AI90+X90</f>
        <v>#DIV/0!</v>
      </c>
      <c r="BJ89" s="511">
        <f t="shared" ref="BJ89" si="147">+BF89+AT89+AH89+W89</f>
        <v>0</v>
      </c>
      <c r="BK89" s="593"/>
      <c r="BL89" s="51"/>
      <c r="BM89" s="51"/>
      <c r="BN89" s="51"/>
      <c r="BO89" s="43"/>
      <c r="BP89" s="267"/>
      <c r="BQ89" s="611"/>
    </row>
    <row r="90" spans="1:69" s="3" customFormat="1" ht="27" customHeight="1">
      <c r="A90" s="1"/>
      <c r="B90" s="1"/>
      <c r="C90" s="638"/>
      <c r="D90" s="641"/>
      <c r="E90" s="642"/>
      <c r="F90" s="854"/>
      <c r="G90" s="856"/>
      <c r="H90" s="859"/>
      <c r="I90" s="661"/>
      <c r="J90" s="805"/>
      <c r="K90" s="975"/>
      <c r="L90" s="922"/>
      <c r="M90" s="791"/>
      <c r="N90" s="790"/>
      <c r="O90" s="844"/>
      <c r="P90" s="669"/>
      <c r="Q90" s="669"/>
      <c r="R90" s="545"/>
      <c r="S90" s="545"/>
      <c r="T90" s="545"/>
      <c r="U90" s="669"/>
      <c r="V90" s="669"/>
      <c r="W90" s="660"/>
      <c r="X90" s="70" t="e">
        <f>+X89*108.72</f>
        <v>#DIV/0!</v>
      </c>
      <c r="Y90" s="805"/>
      <c r="Z90" s="664"/>
      <c r="AA90" s="669"/>
      <c r="AB90" s="669"/>
      <c r="AC90" s="669"/>
      <c r="AD90" s="545"/>
      <c r="AE90" s="545"/>
      <c r="AF90" s="545"/>
      <c r="AG90" s="545"/>
      <c r="AH90" s="660"/>
      <c r="AI90" s="70" t="e">
        <f>+AI89*108.72</f>
        <v>#DIV/0!</v>
      </c>
      <c r="AJ90" s="661"/>
      <c r="AK90" s="663"/>
      <c r="AL90" s="850"/>
      <c r="AM90" s="545"/>
      <c r="AN90" s="669"/>
      <c r="AO90" s="669"/>
      <c r="AP90" s="545"/>
      <c r="AQ90" s="545"/>
      <c r="AR90" s="545"/>
      <c r="AS90" s="545"/>
      <c r="AT90" s="778"/>
      <c r="AU90" s="70" t="e">
        <f>+AU89*108.72</f>
        <v>#DIV/0!</v>
      </c>
      <c r="AV90" s="661"/>
      <c r="AW90" s="663"/>
      <c r="AX90" s="844"/>
      <c r="AY90" s="669"/>
      <c r="AZ90" s="669"/>
      <c r="BA90" s="669"/>
      <c r="BB90" s="669"/>
      <c r="BC90" s="669"/>
      <c r="BD90" s="669"/>
      <c r="BE90" s="669"/>
      <c r="BF90" s="778"/>
      <c r="BG90" s="74" t="e">
        <f>+BG89*0.4</f>
        <v>#DIV/0!</v>
      </c>
      <c r="BH90" s="661"/>
      <c r="BI90" s="599"/>
      <c r="BJ90" s="600"/>
      <c r="BK90" s="593"/>
      <c r="BL90" s="51"/>
      <c r="BM90" s="51"/>
      <c r="BN90" s="51"/>
      <c r="BO90" s="43"/>
      <c r="BP90" s="267"/>
      <c r="BQ90" s="611"/>
    </row>
    <row r="91" spans="1:69" s="3" customFormat="1" ht="13.5" customHeight="1">
      <c r="A91" s="1"/>
      <c r="B91" s="1"/>
      <c r="C91" s="638"/>
      <c r="D91" s="641"/>
      <c r="E91" s="642"/>
      <c r="F91" s="854"/>
      <c r="G91" s="856"/>
      <c r="H91" s="859"/>
      <c r="I91" s="623" t="s">
        <v>199</v>
      </c>
      <c r="J91" s="804" t="s">
        <v>193</v>
      </c>
      <c r="K91" s="974">
        <f>+BJ91*100/BJ194</f>
        <v>0</v>
      </c>
      <c r="L91" s="921"/>
      <c r="M91" s="838"/>
      <c r="N91" s="839"/>
      <c r="O91" s="843"/>
      <c r="P91" s="668"/>
      <c r="Q91" s="668"/>
      <c r="R91" s="606"/>
      <c r="S91" s="606"/>
      <c r="T91" s="606"/>
      <c r="U91" s="668"/>
      <c r="V91" s="668"/>
      <c r="W91" s="608">
        <f t="shared" si="120"/>
        <v>0</v>
      </c>
      <c r="X91" s="70" t="e">
        <f>+W91/BJ91*100</f>
        <v>#DIV/0!</v>
      </c>
      <c r="Y91" s="804" t="s">
        <v>150</v>
      </c>
      <c r="Z91" s="658"/>
      <c r="AA91" s="668"/>
      <c r="AB91" s="668"/>
      <c r="AC91" s="668"/>
      <c r="AD91" s="606"/>
      <c r="AE91" s="606"/>
      <c r="AF91" s="606"/>
      <c r="AG91" s="606"/>
      <c r="AH91" s="608">
        <f t="shared" si="116"/>
        <v>0</v>
      </c>
      <c r="AI91" s="70" t="e">
        <f>+AH91/BJ91*100</f>
        <v>#DIV/0!</v>
      </c>
      <c r="AJ91" s="623" t="s">
        <v>150</v>
      </c>
      <c r="AK91" s="662"/>
      <c r="AL91" s="849"/>
      <c r="AM91" s="606"/>
      <c r="AN91" s="668"/>
      <c r="AO91" s="668"/>
      <c r="AP91" s="606"/>
      <c r="AQ91" s="606"/>
      <c r="AR91" s="606"/>
      <c r="AS91" s="606"/>
      <c r="AT91" s="777">
        <f t="shared" ref="AT91" si="148">SUM(AL91:AS91)</f>
        <v>0</v>
      </c>
      <c r="AU91" s="70" t="e">
        <f>+AT91/BJ91*100</f>
        <v>#DIV/0!</v>
      </c>
      <c r="AV91" s="623" t="s">
        <v>151</v>
      </c>
      <c r="AW91" s="662"/>
      <c r="AX91" s="843"/>
      <c r="AY91" s="668"/>
      <c r="AZ91" s="668"/>
      <c r="BA91" s="668"/>
      <c r="BB91" s="668"/>
      <c r="BC91" s="668"/>
      <c r="BD91" s="668"/>
      <c r="BE91" s="668"/>
      <c r="BF91" s="777">
        <f t="shared" ref="BF91" si="149">SUM(AX91:BE91)</f>
        <v>0</v>
      </c>
      <c r="BG91" s="74" t="e">
        <f>+BF91/BJ91*100</f>
        <v>#DIV/0!</v>
      </c>
      <c r="BH91" s="623" t="s">
        <v>111</v>
      </c>
      <c r="BI91" s="508" t="e">
        <f t="shared" ref="BI91" si="150">+BG92+AU92+AI92+X92</f>
        <v>#DIV/0!</v>
      </c>
      <c r="BJ91" s="511">
        <f t="shared" ref="BJ91" si="151">+BF91+AT91+AH91+W91</f>
        <v>0</v>
      </c>
      <c r="BK91" s="593"/>
      <c r="BL91" s="51"/>
      <c r="BM91" s="51"/>
      <c r="BN91" s="51"/>
      <c r="BO91" s="43"/>
      <c r="BP91" s="267"/>
      <c r="BQ91" s="611"/>
    </row>
    <row r="92" spans="1:69" s="3" customFormat="1" ht="13.5" customHeight="1">
      <c r="A92" s="1"/>
      <c r="B92" s="1"/>
      <c r="C92" s="638"/>
      <c r="D92" s="641"/>
      <c r="E92" s="642"/>
      <c r="F92" s="854"/>
      <c r="G92" s="856"/>
      <c r="H92" s="859"/>
      <c r="I92" s="661"/>
      <c r="J92" s="805"/>
      <c r="K92" s="975"/>
      <c r="L92" s="922"/>
      <c r="M92" s="791"/>
      <c r="N92" s="790"/>
      <c r="O92" s="844"/>
      <c r="P92" s="669"/>
      <c r="Q92" s="669"/>
      <c r="R92" s="545"/>
      <c r="S92" s="545"/>
      <c r="T92" s="545"/>
      <c r="U92" s="669"/>
      <c r="V92" s="669"/>
      <c r="W92" s="660"/>
      <c r="X92" s="70" t="e">
        <f>+X91*108.72</f>
        <v>#DIV/0!</v>
      </c>
      <c r="Y92" s="805"/>
      <c r="Z92" s="664"/>
      <c r="AA92" s="669"/>
      <c r="AB92" s="669"/>
      <c r="AC92" s="669"/>
      <c r="AD92" s="545"/>
      <c r="AE92" s="545"/>
      <c r="AF92" s="545"/>
      <c r="AG92" s="545"/>
      <c r="AH92" s="660"/>
      <c r="AI92" s="70" t="e">
        <f>+AI91*108.72</f>
        <v>#DIV/0!</v>
      </c>
      <c r="AJ92" s="661"/>
      <c r="AK92" s="663"/>
      <c r="AL92" s="850"/>
      <c r="AM92" s="545"/>
      <c r="AN92" s="669"/>
      <c r="AO92" s="669"/>
      <c r="AP92" s="545"/>
      <c r="AQ92" s="545"/>
      <c r="AR92" s="545"/>
      <c r="AS92" s="545"/>
      <c r="AT92" s="778"/>
      <c r="AU92" s="70" t="e">
        <f>+AU91*108.72</f>
        <v>#DIV/0!</v>
      </c>
      <c r="AV92" s="661"/>
      <c r="AW92" s="663"/>
      <c r="AX92" s="844"/>
      <c r="AY92" s="669"/>
      <c r="AZ92" s="669"/>
      <c r="BA92" s="669"/>
      <c r="BB92" s="669"/>
      <c r="BC92" s="669"/>
      <c r="BD92" s="669"/>
      <c r="BE92" s="669"/>
      <c r="BF92" s="778"/>
      <c r="BG92" s="74" t="e">
        <f>+BG91*0.4</f>
        <v>#DIV/0!</v>
      </c>
      <c r="BH92" s="661"/>
      <c r="BI92" s="599"/>
      <c r="BJ92" s="600"/>
      <c r="BK92" s="593"/>
      <c r="BL92" s="51"/>
      <c r="BM92" s="51"/>
      <c r="BN92" s="51"/>
      <c r="BO92" s="43"/>
      <c r="BP92" s="267"/>
      <c r="BQ92" s="611"/>
    </row>
    <row r="93" spans="1:69">
      <c r="C93" s="638"/>
      <c r="D93" s="641"/>
      <c r="E93" s="642"/>
      <c r="F93" s="854"/>
      <c r="G93" s="856"/>
      <c r="H93" s="859"/>
      <c r="I93" s="623" t="s">
        <v>194</v>
      </c>
      <c r="J93" s="804" t="s">
        <v>195</v>
      </c>
      <c r="K93" s="976">
        <f>+BJ93*100/BJ194</f>
        <v>0.63863884048390462</v>
      </c>
      <c r="L93" s="923"/>
      <c r="M93" s="771" t="s">
        <v>78</v>
      </c>
      <c r="N93" s="773" t="s">
        <v>79</v>
      </c>
      <c r="O93" s="658">
        <v>0</v>
      </c>
      <c r="P93" s="606">
        <v>0</v>
      </c>
      <c r="Q93" s="606"/>
      <c r="R93" s="606"/>
      <c r="S93" s="606"/>
      <c r="T93" s="606"/>
      <c r="U93" s="606"/>
      <c r="V93" s="606"/>
      <c r="W93" s="608">
        <f t="shared" si="120"/>
        <v>0</v>
      </c>
      <c r="X93" s="70">
        <f>+W93/BJ93*100</f>
        <v>0</v>
      </c>
      <c r="Y93" s="804" t="s">
        <v>150</v>
      </c>
      <c r="Z93" s="658">
        <v>2887</v>
      </c>
      <c r="AA93" s="606">
        <v>15000</v>
      </c>
      <c r="AB93" s="606"/>
      <c r="AC93" s="606"/>
      <c r="AD93" s="606"/>
      <c r="AE93" s="606"/>
      <c r="AF93" s="606"/>
      <c r="AG93" s="606">
        <v>10000</v>
      </c>
      <c r="AH93" s="608">
        <f>SUM(Z93:AG93)</f>
        <v>27887</v>
      </c>
      <c r="AI93" s="70">
        <f>+AH93/BJ93*100</f>
        <v>33.301489115248209</v>
      </c>
      <c r="AJ93" s="623" t="s">
        <v>150</v>
      </c>
      <c r="AK93" s="662"/>
      <c r="AL93" s="658">
        <v>3100</v>
      </c>
      <c r="AM93" s="606">
        <v>15900</v>
      </c>
      <c r="AN93" s="606"/>
      <c r="AO93" s="606"/>
      <c r="AP93" s="606"/>
      <c r="AQ93" s="606"/>
      <c r="AR93" s="606"/>
      <c r="AS93" s="606">
        <v>20000</v>
      </c>
      <c r="AT93" s="777">
        <f t="shared" ref="AT93:AT95" si="152">SUM(AL93:AS93)</f>
        <v>39000</v>
      </c>
      <c r="AU93" s="65">
        <f>+AT93/BJ93*100</f>
        <v>46.572168949499051</v>
      </c>
      <c r="AV93" s="779" t="s">
        <v>80</v>
      </c>
      <c r="AW93" s="662"/>
      <c r="AX93" s="658"/>
      <c r="AY93" s="606">
        <v>16854</v>
      </c>
      <c r="AZ93" s="606"/>
      <c r="BA93" s="606"/>
      <c r="BB93" s="606"/>
      <c r="BC93" s="606"/>
      <c r="BD93" s="606"/>
      <c r="BE93" s="606"/>
      <c r="BF93" s="608">
        <f>SUM(AX93:BE93)</f>
        <v>16854</v>
      </c>
      <c r="BG93" s="74">
        <f>+BF93/BJ93*100</f>
        <v>20.126341935252743</v>
      </c>
      <c r="BH93" s="623" t="s">
        <v>111</v>
      </c>
      <c r="BI93" s="508">
        <f t="shared" ref="BI93" si="153">+BG94+AU94+AI94+X94</f>
        <v>3908.0214470808805</v>
      </c>
      <c r="BJ93" s="511">
        <f t="shared" ref="BJ93:BJ95" si="154">+BF93+AT93+AH93+W93</f>
        <v>83741</v>
      </c>
      <c r="BK93" s="593"/>
      <c r="BL93" s="13"/>
      <c r="BM93" s="13"/>
      <c r="BN93" s="13"/>
      <c r="BO93" s="43"/>
      <c r="BP93" s="267"/>
      <c r="BQ93" s="611"/>
    </row>
    <row r="94" spans="1:69" ht="41.25" customHeight="1">
      <c r="C94" s="638"/>
      <c r="D94" s="641"/>
      <c r="E94" s="642"/>
      <c r="F94" s="854"/>
      <c r="G94" s="856"/>
      <c r="H94" s="859"/>
      <c r="I94" s="661"/>
      <c r="J94" s="805"/>
      <c r="K94" s="977"/>
      <c r="L94" s="924"/>
      <c r="M94" s="772"/>
      <c r="N94" s="774"/>
      <c r="O94" s="664"/>
      <c r="P94" s="545"/>
      <c r="Q94" s="545"/>
      <c r="R94" s="545"/>
      <c r="S94" s="545"/>
      <c r="T94" s="545"/>
      <c r="U94" s="545"/>
      <c r="V94" s="545"/>
      <c r="W94" s="660"/>
      <c r="X94" s="70">
        <f>+X93*108.72</f>
        <v>0</v>
      </c>
      <c r="Y94" s="805"/>
      <c r="Z94" s="664"/>
      <c r="AA94" s="545"/>
      <c r="AB94" s="545"/>
      <c r="AC94" s="545"/>
      <c r="AD94" s="545"/>
      <c r="AE94" s="545"/>
      <c r="AF94" s="545"/>
      <c r="AG94" s="545"/>
      <c r="AH94" s="660"/>
      <c r="AI94" s="70">
        <f>+AI93*108.72</f>
        <v>3620.5378966097851</v>
      </c>
      <c r="AJ94" s="661"/>
      <c r="AK94" s="663"/>
      <c r="AL94" s="664"/>
      <c r="AM94" s="545"/>
      <c r="AN94" s="545"/>
      <c r="AO94" s="545"/>
      <c r="AP94" s="545"/>
      <c r="AQ94" s="545"/>
      <c r="AR94" s="545"/>
      <c r="AS94" s="545"/>
      <c r="AT94" s="778"/>
      <c r="AU94" s="65">
        <f>+AU93*6</f>
        <v>279.43301369699429</v>
      </c>
      <c r="AV94" s="780"/>
      <c r="AW94" s="663"/>
      <c r="AX94" s="664"/>
      <c r="AY94" s="545"/>
      <c r="AZ94" s="545"/>
      <c r="BA94" s="545"/>
      <c r="BB94" s="545"/>
      <c r="BC94" s="545"/>
      <c r="BD94" s="545"/>
      <c r="BE94" s="545"/>
      <c r="BF94" s="660"/>
      <c r="BG94" s="74">
        <f>+BG93*0.4</f>
        <v>8.0505367741010971</v>
      </c>
      <c r="BH94" s="661"/>
      <c r="BI94" s="599"/>
      <c r="BJ94" s="600"/>
      <c r="BK94" s="593"/>
      <c r="BL94" s="13"/>
      <c r="BM94" s="13"/>
      <c r="BN94" s="13"/>
      <c r="BO94" s="43"/>
      <c r="BP94" s="267"/>
      <c r="BQ94" s="611"/>
    </row>
    <row r="95" spans="1:69" ht="33.75" customHeight="1">
      <c r="C95" s="638"/>
      <c r="D95" s="641"/>
      <c r="E95" s="642"/>
      <c r="F95" s="854"/>
      <c r="G95" s="856"/>
      <c r="H95" s="859"/>
      <c r="I95" s="623" t="s">
        <v>196</v>
      </c>
      <c r="J95" s="804" t="s">
        <v>197</v>
      </c>
      <c r="K95" s="976">
        <f>+BJ95*100/BJ194</f>
        <v>0</v>
      </c>
      <c r="L95" s="921"/>
      <c r="M95" s="862"/>
      <c r="N95" s="105"/>
      <c r="O95" s="107"/>
      <c r="P95" s="65"/>
      <c r="Q95" s="65"/>
      <c r="R95" s="65"/>
      <c r="S95" s="65"/>
      <c r="T95" s="65"/>
      <c r="U95" s="65"/>
      <c r="V95" s="65"/>
      <c r="W95" s="608"/>
      <c r="X95" s="70" t="e">
        <f>+W95/BJ95*100</f>
        <v>#DIV/0!</v>
      </c>
      <c r="Y95" s="804" t="s">
        <v>150</v>
      </c>
      <c r="Z95" s="107"/>
      <c r="AA95" s="65"/>
      <c r="AB95" s="65"/>
      <c r="AC95" s="65"/>
      <c r="AD95" s="65"/>
      <c r="AE95" s="65"/>
      <c r="AF95" s="65"/>
      <c r="AG95" s="65"/>
      <c r="AH95" s="64"/>
      <c r="AI95" s="70" t="e">
        <f>+AH95/BJ95*100</f>
        <v>#DIV/0!</v>
      </c>
      <c r="AJ95" s="623" t="s">
        <v>150</v>
      </c>
      <c r="AK95" s="137"/>
      <c r="AL95" s="107"/>
      <c r="AM95" s="65"/>
      <c r="AN95" s="65"/>
      <c r="AO95" s="65"/>
      <c r="AP95" s="65"/>
      <c r="AQ95" s="65"/>
      <c r="AR95" s="65"/>
      <c r="AS95" s="65"/>
      <c r="AT95" s="777">
        <f t="shared" si="152"/>
        <v>0</v>
      </c>
      <c r="AU95" s="74" t="e">
        <f>+AT95/BJ95*100</f>
        <v>#DIV/0!</v>
      </c>
      <c r="AV95" s="623" t="s">
        <v>111</v>
      </c>
      <c r="AW95" s="662"/>
      <c r="AX95" s="658"/>
      <c r="AY95" s="606"/>
      <c r="AZ95" s="606"/>
      <c r="BA95" s="606"/>
      <c r="BB95" s="606"/>
      <c r="BC95" s="606"/>
      <c r="BD95" s="606"/>
      <c r="BE95" s="606"/>
      <c r="BF95" s="64"/>
      <c r="BG95" s="74" t="e">
        <f>+BF95/BJ95*100</f>
        <v>#DIV/0!</v>
      </c>
      <c r="BH95" s="623" t="s">
        <v>111</v>
      </c>
      <c r="BI95" s="508" t="e">
        <f t="shared" ref="BI95" si="155">+BG96+AU96+AI96+X96</f>
        <v>#DIV/0!</v>
      </c>
      <c r="BJ95" s="511">
        <f t="shared" si="154"/>
        <v>0</v>
      </c>
      <c r="BK95" s="593"/>
      <c r="BL95" s="51"/>
      <c r="BM95" s="51"/>
      <c r="BN95" s="51"/>
      <c r="BO95" s="43"/>
      <c r="BP95" s="267"/>
      <c r="BQ95" s="611"/>
    </row>
    <row r="96" spans="1:69" ht="38.25" customHeight="1">
      <c r="C96" s="638"/>
      <c r="D96" s="641"/>
      <c r="E96" s="642"/>
      <c r="F96" s="854"/>
      <c r="G96" s="856"/>
      <c r="H96" s="859"/>
      <c r="I96" s="864"/>
      <c r="J96" s="805"/>
      <c r="K96" s="977"/>
      <c r="L96" s="922"/>
      <c r="M96" s="863"/>
      <c r="N96" s="105"/>
      <c r="O96" s="107"/>
      <c r="P96" s="65"/>
      <c r="Q96" s="65"/>
      <c r="R96" s="65"/>
      <c r="S96" s="65"/>
      <c r="T96" s="65"/>
      <c r="U96" s="65"/>
      <c r="V96" s="65"/>
      <c r="W96" s="660"/>
      <c r="X96" s="70" t="e">
        <f>+X95*108.72</f>
        <v>#DIV/0!</v>
      </c>
      <c r="Y96" s="805"/>
      <c r="Z96" s="107"/>
      <c r="AA96" s="65"/>
      <c r="AB96" s="65"/>
      <c r="AC96" s="65"/>
      <c r="AD96" s="65"/>
      <c r="AE96" s="65"/>
      <c r="AF96" s="65"/>
      <c r="AG96" s="65"/>
      <c r="AH96" s="64"/>
      <c r="AI96" s="70" t="e">
        <f>+AI95*108.72</f>
        <v>#DIV/0!</v>
      </c>
      <c r="AJ96" s="661"/>
      <c r="AK96" s="137"/>
      <c r="AL96" s="107"/>
      <c r="AM96" s="65"/>
      <c r="AN96" s="65"/>
      <c r="AO96" s="65"/>
      <c r="AP96" s="65"/>
      <c r="AQ96" s="65"/>
      <c r="AR96" s="65"/>
      <c r="AS96" s="65"/>
      <c r="AT96" s="778"/>
      <c r="AU96" s="74" t="e">
        <f>+AU95*0.4</f>
        <v>#DIV/0!</v>
      </c>
      <c r="AV96" s="661"/>
      <c r="AW96" s="663"/>
      <c r="AX96" s="664"/>
      <c r="AY96" s="545"/>
      <c r="AZ96" s="545"/>
      <c r="BA96" s="545"/>
      <c r="BB96" s="545"/>
      <c r="BC96" s="545"/>
      <c r="BD96" s="545"/>
      <c r="BE96" s="545"/>
      <c r="BF96" s="64"/>
      <c r="BG96" s="74" t="e">
        <f>+BG95*0.4</f>
        <v>#DIV/0!</v>
      </c>
      <c r="BH96" s="661"/>
      <c r="BI96" s="599"/>
      <c r="BJ96" s="600"/>
      <c r="BK96" s="593"/>
      <c r="BL96" s="51"/>
      <c r="BM96" s="51"/>
      <c r="BN96" s="51"/>
      <c r="BO96" s="43"/>
      <c r="BP96" s="267"/>
      <c r="BQ96" s="611"/>
    </row>
    <row r="97" spans="1:69" ht="34.5" customHeight="1">
      <c r="C97" s="638"/>
      <c r="D97" s="641"/>
      <c r="E97" s="642"/>
      <c r="F97" s="854"/>
      <c r="G97" s="856"/>
      <c r="H97" s="859"/>
      <c r="I97" s="864"/>
      <c r="J97" s="804" t="s">
        <v>198</v>
      </c>
      <c r="K97" s="976">
        <f>+BJ97*100/BJ194</f>
        <v>0.87616175861088197</v>
      </c>
      <c r="L97" s="923"/>
      <c r="M97" s="771" t="s">
        <v>81</v>
      </c>
      <c r="N97" s="773" t="s">
        <v>82</v>
      </c>
      <c r="O97" s="658"/>
      <c r="P97" s="606">
        <v>0</v>
      </c>
      <c r="Q97" s="606"/>
      <c r="R97" s="606"/>
      <c r="S97" s="606"/>
      <c r="T97" s="606"/>
      <c r="U97" s="606"/>
      <c r="V97" s="606"/>
      <c r="W97" s="608">
        <f t="shared" si="120"/>
        <v>0</v>
      </c>
      <c r="X97" s="65">
        <f>+W97/BJ97*100</f>
        <v>0</v>
      </c>
      <c r="Y97" s="792" t="s">
        <v>83</v>
      </c>
      <c r="Z97" s="107">
        <v>5989</v>
      </c>
      <c r="AA97" s="65">
        <v>20000</v>
      </c>
      <c r="AB97" s="65"/>
      <c r="AC97" s="65"/>
      <c r="AD97" s="65"/>
      <c r="AE97" s="65"/>
      <c r="AF97" s="65"/>
      <c r="AG97" s="65">
        <v>20000</v>
      </c>
      <c r="AH97" s="608">
        <f>SUM(Z97:AG97)</f>
        <v>45989</v>
      </c>
      <c r="AI97" s="70">
        <f>+AH97/BJ97*100</f>
        <v>40.030116811447868</v>
      </c>
      <c r="AJ97" s="623" t="s">
        <v>150</v>
      </c>
      <c r="AK97" s="662"/>
      <c r="AL97" s="658">
        <v>225</v>
      </c>
      <c r="AM97" s="606">
        <v>21200</v>
      </c>
      <c r="AN97" s="606"/>
      <c r="AO97" s="606"/>
      <c r="AP97" s="606"/>
      <c r="AQ97" s="606"/>
      <c r="AR97" s="606"/>
      <c r="AS97" s="606">
        <v>25000</v>
      </c>
      <c r="AT97" s="608">
        <f>SUM(AL97:AS97)</f>
        <v>46425</v>
      </c>
      <c r="AU97" s="74">
        <f>+AT97/BJ97*100</f>
        <v>40.409623452814088</v>
      </c>
      <c r="AV97" s="623" t="s">
        <v>111</v>
      </c>
      <c r="AW97" s="662"/>
      <c r="AX97" s="658"/>
      <c r="AY97" s="606">
        <v>22472</v>
      </c>
      <c r="AZ97" s="606"/>
      <c r="BA97" s="606"/>
      <c r="BB97" s="606"/>
      <c r="BC97" s="606"/>
      <c r="BD97" s="606"/>
      <c r="BE97" s="606"/>
      <c r="BF97" s="608">
        <f>SUM(AX97:BE97)</f>
        <v>22472</v>
      </c>
      <c r="BG97" s="74">
        <f>+BF97/BJ97*100</f>
        <v>19.560259735738036</v>
      </c>
      <c r="BH97" s="623" t="s">
        <v>111</v>
      </c>
      <c r="BI97" s="508">
        <f t="shared" ref="BI97" si="156">+BG98+AU98+AI98+X98</f>
        <v>4376.0622530160335</v>
      </c>
      <c r="BJ97" s="511">
        <f t="shared" ref="BJ97" si="157">+BF97+AT97+AH97+W97</f>
        <v>114886</v>
      </c>
      <c r="BK97" s="593"/>
      <c r="BL97" s="13"/>
      <c r="BM97" s="13"/>
      <c r="BN97" s="13"/>
      <c r="BO97" s="43"/>
      <c r="BP97" s="267"/>
      <c r="BQ97" s="611"/>
    </row>
    <row r="98" spans="1:69" ht="13.5" customHeight="1" thickBot="1">
      <c r="C98" s="638"/>
      <c r="D98" s="641"/>
      <c r="E98" s="642"/>
      <c r="F98" s="855"/>
      <c r="G98" s="857"/>
      <c r="H98" s="860"/>
      <c r="I98" s="624"/>
      <c r="J98" s="885"/>
      <c r="K98" s="978"/>
      <c r="L98" s="925"/>
      <c r="M98" s="253"/>
      <c r="N98" s="782"/>
      <c r="O98" s="659"/>
      <c r="P98" s="607"/>
      <c r="Q98" s="607"/>
      <c r="R98" s="607"/>
      <c r="S98" s="607"/>
      <c r="T98" s="607"/>
      <c r="U98" s="607"/>
      <c r="V98" s="607"/>
      <c r="W98" s="609"/>
      <c r="X98" s="55">
        <f>+X97*2</f>
        <v>0</v>
      </c>
      <c r="Y98" s="793"/>
      <c r="Z98" s="138"/>
      <c r="AA98" s="55"/>
      <c r="AB98" s="55"/>
      <c r="AC98" s="55"/>
      <c r="AD98" s="55"/>
      <c r="AE98" s="55"/>
      <c r="AF98" s="55"/>
      <c r="AG98" s="55"/>
      <c r="AH98" s="609"/>
      <c r="AI98" s="87">
        <f>+AI97*108.72</f>
        <v>4352.0742997406123</v>
      </c>
      <c r="AJ98" s="624"/>
      <c r="AK98" s="775"/>
      <c r="AL98" s="659"/>
      <c r="AM98" s="607"/>
      <c r="AN98" s="607"/>
      <c r="AO98" s="607"/>
      <c r="AP98" s="607"/>
      <c r="AQ98" s="607"/>
      <c r="AR98" s="607"/>
      <c r="AS98" s="607"/>
      <c r="AT98" s="609"/>
      <c r="AU98" s="77">
        <f>+AU97*0.4</f>
        <v>16.163849381125637</v>
      </c>
      <c r="AV98" s="624"/>
      <c r="AW98" s="775"/>
      <c r="AX98" s="659"/>
      <c r="AY98" s="607"/>
      <c r="AZ98" s="607"/>
      <c r="BA98" s="607"/>
      <c r="BB98" s="607"/>
      <c r="BC98" s="607"/>
      <c r="BD98" s="607"/>
      <c r="BE98" s="607"/>
      <c r="BF98" s="609"/>
      <c r="BG98" s="77">
        <f>+BG97*0.4</f>
        <v>7.8241038942952148</v>
      </c>
      <c r="BH98" s="624"/>
      <c r="BI98" s="510"/>
      <c r="BJ98" s="513"/>
      <c r="BK98" s="593"/>
      <c r="BL98" s="13"/>
      <c r="BM98" s="13"/>
      <c r="BN98" s="13"/>
      <c r="BO98" s="43"/>
      <c r="BP98" s="268"/>
      <c r="BQ98" s="611"/>
    </row>
    <row r="99" spans="1:69" s="3" customFormat="1" ht="11.25" customHeight="1">
      <c r="A99" s="1"/>
      <c r="B99" s="1"/>
      <c r="C99" s="638"/>
      <c r="D99" s="641"/>
      <c r="E99" s="642"/>
      <c r="F99" s="744" t="s">
        <v>200</v>
      </c>
      <c r="G99" s="537">
        <f>SUM(K99:K116)</f>
        <v>1.348025344486065</v>
      </c>
      <c r="H99" s="271" t="s">
        <v>201</v>
      </c>
      <c r="I99" s="794" t="s">
        <v>202</v>
      </c>
      <c r="J99" s="886" t="s">
        <v>203</v>
      </c>
      <c r="K99" s="979">
        <f>+BJ99*100/BJ194</f>
        <v>0.6400324048707835</v>
      </c>
      <c r="L99" s="926"/>
      <c r="M99" s="750"/>
      <c r="N99" s="677" t="s">
        <v>47</v>
      </c>
      <c r="O99" s="654">
        <f>8410+4750</f>
        <v>13160</v>
      </c>
      <c r="P99" s="520"/>
      <c r="Q99" s="520"/>
      <c r="R99" s="520"/>
      <c r="S99" s="520"/>
      <c r="T99" s="520"/>
      <c r="U99" s="520"/>
      <c r="V99" s="520"/>
      <c r="W99" s="524">
        <f>SUM(O99:V99)</f>
        <v>13160</v>
      </c>
      <c r="X99" s="37">
        <f>+W99/BJ99*100</f>
        <v>15.680904554647418</v>
      </c>
      <c r="Y99" s="657" t="s">
        <v>44</v>
      </c>
      <c r="Z99" s="654">
        <v>4420</v>
      </c>
      <c r="AA99" s="520"/>
      <c r="AB99" s="520"/>
      <c r="AC99" s="520"/>
      <c r="AD99" s="520"/>
      <c r="AE99" s="520"/>
      <c r="AF99" s="520"/>
      <c r="AG99" s="520"/>
      <c r="AH99" s="524">
        <f>SUM(Z99:AG99)</f>
        <v>4420</v>
      </c>
      <c r="AI99" s="54">
        <f>+AH99/BJ99*100</f>
        <v>5.2666867881110626</v>
      </c>
      <c r="AJ99" s="566" t="s">
        <v>45</v>
      </c>
      <c r="AK99" s="522"/>
      <c r="AL99" s="654">
        <v>13474.075000000001</v>
      </c>
      <c r="AM99" s="520"/>
      <c r="AN99" s="520"/>
      <c r="AO99" s="520"/>
      <c r="AP99" s="520"/>
      <c r="AQ99" s="520"/>
      <c r="AR99" s="520"/>
      <c r="AS99" s="520">
        <v>15000</v>
      </c>
      <c r="AT99" s="524">
        <f>SUM(AL99:AS99)</f>
        <v>28474.075000000001</v>
      </c>
      <c r="AU99" s="54">
        <f>+AT99/BJ99*100</f>
        <v>33.928514616783602</v>
      </c>
      <c r="AV99" s="566" t="s">
        <v>46</v>
      </c>
      <c r="AW99" s="522"/>
      <c r="AX99" s="654">
        <v>17869.654999999999</v>
      </c>
      <c r="AY99" s="520"/>
      <c r="AZ99" s="520"/>
      <c r="BA99" s="520"/>
      <c r="BB99" s="520"/>
      <c r="BC99" s="520"/>
      <c r="BD99" s="520"/>
      <c r="BE99" s="520">
        <v>20000</v>
      </c>
      <c r="BF99" s="524">
        <f>SUM(AX99:BE99)</f>
        <v>37869.654999999999</v>
      </c>
      <c r="BG99" s="76">
        <f>+BF99/BJ99*100</f>
        <v>45.123894040457927</v>
      </c>
      <c r="BH99" s="479" t="s">
        <v>111</v>
      </c>
      <c r="BI99" s="505">
        <f t="shared" ref="BI99" si="158">+BG100+AU100+AI100+X100</f>
        <v>808.26548343358911</v>
      </c>
      <c r="BJ99" s="506">
        <f t="shared" ref="BJ99" si="159">+BF99+AT99+AH99+W99</f>
        <v>83923.73</v>
      </c>
      <c r="BK99" s="593"/>
      <c r="BL99" s="13"/>
      <c r="BM99" s="13"/>
      <c r="BN99" s="13"/>
      <c r="BO99" s="43"/>
      <c r="BP99" s="266">
        <f>+G99</f>
        <v>1.348025344486065</v>
      </c>
      <c r="BQ99" s="611"/>
    </row>
    <row r="100" spans="1:69" s="3" customFormat="1" ht="13.5" customHeight="1">
      <c r="A100" s="1"/>
      <c r="B100" s="1"/>
      <c r="C100" s="638"/>
      <c r="D100" s="641"/>
      <c r="E100" s="642"/>
      <c r="F100" s="745"/>
      <c r="G100" s="538"/>
      <c r="H100" s="272"/>
      <c r="I100" s="795"/>
      <c r="J100" s="887"/>
      <c r="K100" s="980"/>
      <c r="L100" s="927"/>
      <c r="M100" s="751"/>
      <c r="N100" s="678"/>
      <c r="O100" s="616"/>
      <c r="P100" s="488"/>
      <c r="Q100" s="488"/>
      <c r="R100" s="488"/>
      <c r="S100" s="488"/>
      <c r="T100" s="488"/>
      <c r="U100" s="488"/>
      <c r="V100" s="488"/>
      <c r="W100" s="494"/>
      <c r="X100" s="38">
        <f>+X99*1440/100</f>
        <v>225.80502558692282</v>
      </c>
      <c r="Y100" s="496"/>
      <c r="Z100" s="616"/>
      <c r="AA100" s="488"/>
      <c r="AB100" s="488"/>
      <c r="AC100" s="488"/>
      <c r="AD100" s="488"/>
      <c r="AE100" s="488"/>
      <c r="AF100" s="488"/>
      <c r="AG100" s="488"/>
      <c r="AH100" s="494"/>
      <c r="AI100" s="65">
        <f>+AI99*1440/100</f>
        <v>75.840289748799307</v>
      </c>
      <c r="AJ100" s="567"/>
      <c r="AK100" s="486"/>
      <c r="AL100" s="616"/>
      <c r="AM100" s="488"/>
      <c r="AN100" s="488"/>
      <c r="AO100" s="488"/>
      <c r="AP100" s="488"/>
      <c r="AQ100" s="488"/>
      <c r="AR100" s="488"/>
      <c r="AS100" s="488"/>
      <c r="AT100" s="494"/>
      <c r="AU100" s="65">
        <f>+AU99*1440/100</f>
        <v>488.57061048168384</v>
      </c>
      <c r="AV100" s="567"/>
      <c r="AW100" s="486"/>
      <c r="AX100" s="616"/>
      <c r="AY100" s="488"/>
      <c r="AZ100" s="488"/>
      <c r="BA100" s="488"/>
      <c r="BB100" s="488"/>
      <c r="BC100" s="488"/>
      <c r="BD100" s="488"/>
      <c r="BE100" s="488"/>
      <c r="BF100" s="494"/>
      <c r="BG100" s="74">
        <f>+BG99*0.4</f>
        <v>18.049557616183172</v>
      </c>
      <c r="BH100" s="480"/>
      <c r="BI100" s="476"/>
      <c r="BJ100" s="507"/>
      <c r="BK100" s="593"/>
      <c r="BL100" s="13"/>
      <c r="BM100" s="13"/>
      <c r="BN100" s="13"/>
      <c r="BO100" s="43"/>
      <c r="BP100" s="267"/>
      <c r="BQ100" s="611"/>
    </row>
    <row r="101" spans="1:69" s="3" customFormat="1">
      <c r="A101" s="1"/>
      <c r="B101" s="1"/>
      <c r="C101" s="638"/>
      <c r="D101" s="641"/>
      <c r="E101" s="642"/>
      <c r="F101" s="745"/>
      <c r="G101" s="538"/>
      <c r="H101" s="272"/>
      <c r="I101" s="795"/>
      <c r="J101" s="887" t="s">
        <v>204</v>
      </c>
      <c r="K101" s="980">
        <f>+BJ101*100/BJ194</f>
        <v>0.3802807124573318</v>
      </c>
      <c r="L101" s="928"/>
      <c r="M101" s="751"/>
      <c r="N101" s="678" t="s">
        <v>48</v>
      </c>
      <c r="O101" s="616">
        <v>5590</v>
      </c>
      <c r="P101" s="488"/>
      <c r="Q101" s="488"/>
      <c r="R101" s="488"/>
      <c r="S101" s="488"/>
      <c r="T101" s="488"/>
      <c r="U101" s="488"/>
      <c r="V101" s="488"/>
      <c r="W101" s="494">
        <f>SUM(O101:V101)</f>
        <v>5590</v>
      </c>
      <c r="X101" s="65">
        <f>+W101/BJ101*100</f>
        <v>11.210492539708007</v>
      </c>
      <c r="Y101" s="496" t="s">
        <v>27</v>
      </c>
      <c r="Z101" s="616">
        <v>8000</v>
      </c>
      <c r="AA101" s="488"/>
      <c r="AB101" s="488"/>
      <c r="AC101" s="488"/>
      <c r="AD101" s="488"/>
      <c r="AE101" s="488"/>
      <c r="AF101" s="488"/>
      <c r="AG101" s="488"/>
      <c r="AH101" s="494">
        <f>SUM(Z101:AG101)</f>
        <v>8000</v>
      </c>
      <c r="AI101" s="65">
        <f>+AH101/BJ101*100</f>
        <v>16.043638697256537</v>
      </c>
      <c r="AJ101" s="567" t="s">
        <v>28</v>
      </c>
      <c r="AK101" s="486"/>
      <c r="AL101" s="616">
        <v>7267</v>
      </c>
      <c r="AM101" s="488"/>
      <c r="AN101" s="488"/>
      <c r="AO101" s="488"/>
      <c r="AP101" s="488"/>
      <c r="AQ101" s="488"/>
      <c r="AR101" s="488"/>
      <c r="AS101" s="488">
        <v>19000</v>
      </c>
      <c r="AT101" s="494">
        <f>SUM(AL101:AS101)</f>
        <v>26267</v>
      </c>
      <c r="AU101" s="74">
        <f>+AT101/BJ101*100</f>
        <v>52.677282207604684</v>
      </c>
      <c r="AV101" s="480" t="s">
        <v>111</v>
      </c>
      <c r="AW101" s="486"/>
      <c r="AX101" s="616">
        <v>10007</v>
      </c>
      <c r="AY101" s="488"/>
      <c r="AZ101" s="488"/>
      <c r="BA101" s="488"/>
      <c r="BB101" s="488"/>
      <c r="BC101" s="488"/>
      <c r="BD101" s="488"/>
      <c r="BE101" s="488"/>
      <c r="BF101" s="494">
        <f>SUM(AX101:BE101)</f>
        <v>10007</v>
      </c>
      <c r="BG101" s="74">
        <f>+BF101/BJ101*100</f>
        <v>20.068586555430773</v>
      </c>
      <c r="BH101" s="480" t="s">
        <v>111</v>
      </c>
      <c r="BI101" s="476">
        <f t="shared" ref="BI101" si="160">+BG102+AU102+AI102+X102</f>
        <v>410.65618482271776</v>
      </c>
      <c r="BJ101" s="507">
        <f t="shared" ref="BJ101" si="161">+BF101+AT101+AH101+W101</f>
        <v>49864</v>
      </c>
      <c r="BK101" s="593"/>
      <c r="BL101" s="13"/>
      <c r="BM101" s="13"/>
      <c r="BN101" s="13"/>
      <c r="BO101" s="43"/>
      <c r="BP101" s="267"/>
      <c r="BQ101" s="611"/>
    </row>
    <row r="102" spans="1:69" s="3" customFormat="1" ht="26.25" customHeight="1">
      <c r="A102" s="1"/>
      <c r="B102" s="1"/>
      <c r="C102" s="638"/>
      <c r="D102" s="641"/>
      <c r="E102" s="642"/>
      <c r="F102" s="745"/>
      <c r="G102" s="538"/>
      <c r="H102" s="272"/>
      <c r="I102" s="795"/>
      <c r="J102" s="887"/>
      <c r="K102" s="980"/>
      <c r="L102" s="928"/>
      <c r="M102" s="751"/>
      <c r="N102" s="678"/>
      <c r="O102" s="616"/>
      <c r="P102" s="488"/>
      <c r="Q102" s="488"/>
      <c r="R102" s="488"/>
      <c r="S102" s="488"/>
      <c r="T102" s="488"/>
      <c r="U102" s="488"/>
      <c r="V102" s="488"/>
      <c r="W102" s="494"/>
      <c r="X102" s="65">
        <f>+X101*14</f>
        <v>156.94689555591208</v>
      </c>
      <c r="Y102" s="496"/>
      <c r="Z102" s="616"/>
      <c r="AA102" s="488"/>
      <c r="AB102" s="488"/>
      <c r="AC102" s="488"/>
      <c r="AD102" s="488"/>
      <c r="AE102" s="488"/>
      <c r="AF102" s="488"/>
      <c r="AG102" s="488"/>
      <c r="AH102" s="494"/>
      <c r="AI102" s="65">
        <f>+AI101*14</f>
        <v>224.6109417615915</v>
      </c>
      <c r="AJ102" s="567"/>
      <c r="AK102" s="486"/>
      <c r="AL102" s="616"/>
      <c r="AM102" s="488"/>
      <c r="AN102" s="488"/>
      <c r="AO102" s="488"/>
      <c r="AP102" s="488"/>
      <c r="AQ102" s="488"/>
      <c r="AR102" s="488"/>
      <c r="AS102" s="488"/>
      <c r="AT102" s="494"/>
      <c r="AU102" s="74">
        <f>+AU101*0.4</f>
        <v>21.070912883041874</v>
      </c>
      <c r="AV102" s="480"/>
      <c r="AW102" s="486"/>
      <c r="AX102" s="616"/>
      <c r="AY102" s="488"/>
      <c r="AZ102" s="488"/>
      <c r="BA102" s="488"/>
      <c r="BB102" s="488"/>
      <c r="BC102" s="488"/>
      <c r="BD102" s="488"/>
      <c r="BE102" s="488"/>
      <c r="BF102" s="494"/>
      <c r="BG102" s="74">
        <f>+BG101*0.4</f>
        <v>8.0274346221723096</v>
      </c>
      <c r="BH102" s="480"/>
      <c r="BI102" s="476"/>
      <c r="BJ102" s="507"/>
      <c r="BK102" s="593"/>
      <c r="BL102" s="13"/>
      <c r="BM102" s="13"/>
      <c r="BN102" s="13"/>
      <c r="BO102" s="43"/>
      <c r="BP102" s="267"/>
      <c r="BQ102" s="611"/>
    </row>
    <row r="103" spans="1:69" ht="19.5" customHeight="1">
      <c r="C103" s="638"/>
      <c r="D103" s="641"/>
      <c r="E103" s="642"/>
      <c r="F103" s="745"/>
      <c r="G103" s="538"/>
      <c r="H103" s="272"/>
      <c r="I103" s="795"/>
      <c r="J103" s="496" t="s">
        <v>205</v>
      </c>
      <c r="K103" s="980">
        <f>+BJ103*100/BJ194</f>
        <v>0.32771222715794973</v>
      </c>
      <c r="L103" s="927"/>
      <c r="M103" s="751"/>
      <c r="N103" s="678" t="s">
        <v>49</v>
      </c>
      <c r="O103" s="652">
        <v>12000</v>
      </c>
      <c r="P103" s="493"/>
      <c r="Q103" s="493"/>
      <c r="R103" s="493"/>
      <c r="S103" s="493"/>
      <c r="T103" s="493"/>
      <c r="U103" s="493"/>
      <c r="V103" s="493"/>
      <c r="W103" s="591">
        <f>SUM(O103:V103)</f>
        <v>12000</v>
      </c>
      <c r="X103" s="65">
        <f>+W103/BJ103*100</f>
        <v>27.925810430290195</v>
      </c>
      <c r="Y103" s="496" t="s">
        <v>50</v>
      </c>
      <c r="Z103" s="653">
        <v>11324</v>
      </c>
      <c r="AA103" s="651"/>
      <c r="AB103" s="651"/>
      <c r="AC103" s="651"/>
      <c r="AD103" s="651"/>
      <c r="AE103" s="651"/>
      <c r="AF103" s="651"/>
      <c r="AG103" s="493"/>
      <c r="AH103" s="591">
        <f>SUM(Z103:AG103)</f>
        <v>11324</v>
      </c>
      <c r="AI103" s="65">
        <f>+AH103/BJ103*100</f>
        <v>26.352656442717183</v>
      </c>
      <c r="AJ103" s="567" t="s">
        <v>51</v>
      </c>
      <c r="AK103" s="491"/>
      <c r="AL103" s="652">
        <v>9647</v>
      </c>
      <c r="AM103" s="493"/>
      <c r="AN103" s="493"/>
      <c r="AO103" s="493"/>
      <c r="AP103" s="493"/>
      <c r="AQ103" s="493"/>
      <c r="AR103" s="493"/>
      <c r="AS103" s="493"/>
      <c r="AT103" s="591">
        <f>SUM(AL103:AS103)</f>
        <v>9647</v>
      </c>
      <c r="AU103" s="74">
        <f>+AT103/BJ103*100</f>
        <v>22.450024435084124</v>
      </c>
      <c r="AV103" s="480" t="s">
        <v>111</v>
      </c>
      <c r="AW103" s="491"/>
      <c r="AX103" s="652">
        <v>10000</v>
      </c>
      <c r="AY103" s="493"/>
      <c r="AZ103" s="493"/>
      <c r="BA103" s="493"/>
      <c r="BB103" s="493"/>
      <c r="BC103" s="493"/>
      <c r="BD103" s="493"/>
      <c r="BE103" s="493"/>
      <c r="BF103" s="591">
        <f>SUM(AX103:BE103)</f>
        <v>10000</v>
      </c>
      <c r="BG103" s="74">
        <f>+BF103/BJ103*100</f>
        <v>23.271508691908497</v>
      </c>
      <c r="BH103" s="480" t="s">
        <v>111</v>
      </c>
      <c r="BI103" s="476">
        <f t="shared" ref="BI103" si="162">+BG104+AU104+AI104+X104</f>
        <v>1863.7564869330481</v>
      </c>
      <c r="BJ103" s="507">
        <f t="shared" ref="BJ103:BJ115" si="163">+BF103+AT103+AH103+W103</f>
        <v>42971</v>
      </c>
      <c r="BK103" s="593"/>
      <c r="BL103" s="13"/>
      <c r="BM103" s="13"/>
      <c r="BN103" s="13"/>
      <c r="BO103" s="43"/>
      <c r="BP103" s="267"/>
      <c r="BQ103" s="611"/>
    </row>
    <row r="104" spans="1:69" ht="27" customHeight="1">
      <c r="C104" s="638"/>
      <c r="D104" s="641"/>
      <c r="E104" s="642"/>
      <c r="F104" s="745"/>
      <c r="G104" s="538"/>
      <c r="H104" s="272"/>
      <c r="I104" s="795"/>
      <c r="J104" s="496"/>
      <c r="K104" s="980"/>
      <c r="L104" s="927"/>
      <c r="M104" s="751"/>
      <c r="N104" s="678"/>
      <c r="O104" s="652"/>
      <c r="P104" s="493"/>
      <c r="Q104" s="493"/>
      <c r="R104" s="493"/>
      <c r="S104" s="493"/>
      <c r="T104" s="493"/>
      <c r="U104" s="493"/>
      <c r="V104" s="493"/>
      <c r="W104" s="591"/>
      <c r="X104" s="65">
        <f>+X103*34</f>
        <v>949.47755462986663</v>
      </c>
      <c r="Y104" s="496"/>
      <c r="Z104" s="653"/>
      <c r="AA104" s="651"/>
      <c r="AB104" s="651"/>
      <c r="AC104" s="651"/>
      <c r="AD104" s="651"/>
      <c r="AE104" s="651"/>
      <c r="AF104" s="651"/>
      <c r="AG104" s="493"/>
      <c r="AH104" s="591"/>
      <c r="AI104" s="65">
        <f>+AI103*34</f>
        <v>895.99031905238428</v>
      </c>
      <c r="AJ104" s="567"/>
      <c r="AK104" s="655"/>
      <c r="AL104" s="656"/>
      <c r="AM104" s="493"/>
      <c r="AN104" s="493"/>
      <c r="AO104" s="498"/>
      <c r="AP104" s="498"/>
      <c r="AQ104" s="498"/>
      <c r="AR104" s="498"/>
      <c r="AS104" s="493"/>
      <c r="AT104" s="591"/>
      <c r="AU104" s="74">
        <f>+AU103*0.4</f>
        <v>8.9800097740336504</v>
      </c>
      <c r="AV104" s="480"/>
      <c r="AW104" s="491"/>
      <c r="AX104" s="652"/>
      <c r="AY104" s="493"/>
      <c r="AZ104" s="493"/>
      <c r="BA104" s="493"/>
      <c r="BB104" s="493"/>
      <c r="BC104" s="493"/>
      <c r="BD104" s="493"/>
      <c r="BE104" s="493"/>
      <c r="BF104" s="591"/>
      <c r="BG104" s="74">
        <f>+BG103*0.4</f>
        <v>9.3086034767634001</v>
      </c>
      <c r="BH104" s="480"/>
      <c r="BI104" s="476"/>
      <c r="BJ104" s="507"/>
      <c r="BK104" s="593"/>
      <c r="BL104" s="13"/>
      <c r="BM104" s="13"/>
      <c r="BN104" s="13"/>
      <c r="BO104" s="43"/>
      <c r="BP104" s="267"/>
      <c r="BQ104" s="611"/>
    </row>
    <row r="105" spans="1:69" ht="18" customHeight="1">
      <c r="C105" s="638"/>
      <c r="D105" s="641"/>
      <c r="E105" s="642"/>
      <c r="F105" s="745"/>
      <c r="G105" s="538"/>
      <c r="H105" s="272"/>
      <c r="I105" s="795"/>
      <c r="J105" s="678" t="s">
        <v>206</v>
      </c>
      <c r="K105" s="980">
        <f>+BJ105*100/BJ194</f>
        <v>0</v>
      </c>
      <c r="L105" s="927"/>
      <c r="M105" s="751"/>
      <c r="N105" s="678"/>
      <c r="O105" s="652"/>
      <c r="P105" s="493"/>
      <c r="Q105" s="493"/>
      <c r="R105" s="493"/>
      <c r="S105" s="493"/>
      <c r="T105" s="493"/>
      <c r="U105" s="493"/>
      <c r="V105" s="493"/>
      <c r="W105" s="591">
        <f>SUM(O105:V105)</f>
        <v>0</v>
      </c>
      <c r="X105" s="65" t="e">
        <f>+W105/BJ105*100</f>
        <v>#DIV/0!</v>
      </c>
      <c r="Y105" s="496" t="s">
        <v>50</v>
      </c>
      <c r="Z105" s="653"/>
      <c r="AA105" s="651"/>
      <c r="AB105" s="651"/>
      <c r="AC105" s="651"/>
      <c r="AD105" s="651"/>
      <c r="AE105" s="651"/>
      <c r="AF105" s="651"/>
      <c r="AG105" s="493"/>
      <c r="AH105" s="591">
        <f>SUM(Z105:AG105)</f>
        <v>0</v>
      </c>
      <c r="AI105" s="74" t="e">
        <f>+AH105/BJ105*100</f>
        <v>#DIV/0!</v>
      </c>
      <c r="AJ105" s="480" t="s">
        <v>112</v>
      </c>
      <c r="AK105" s="491"/>
      <c r="AL105" s="652"/>
      <c r="AM105" s="493"/>
      <c r="AN105" s="493"/>
      <c r="AO105" s="493"/>
      <c r="AP105" s="493"/>
      <c r="AQ105" s="493"/>
      <c r="AR105" s="493"/>
      <c r="AS105" s="493"/>
      <c r="AT105" s="494">
        <f t="shared" ref="AT105" si="164">SUM(AL105:AS105)</f>
        <v>0</v>
      </c>
      <c r="AU105" s="74" t="e">
        <f>+AT105/BJ105*100</f>
        <v>#DIV/0!</v>
      </c>
      <c r="AV105" s="480" t="s">
        <v>111</v>
      </c>
      <c r="AW105" s="491"/>
      <c r="AX105" s="652"/>
      <c r="AY105" s="493"/>
      <c r="AZ105" s="493"/>
      <c r="BA105" s="493"/>
      <c r="BB105" s="493"/>
      <c r="BC105" s="493"/>
      <c r="BD105" s="493"/>
      <c r="BE105" s="493"/>
      <c r="BF105" s="591">
        <f t="shared" ref="BF105" si="165">SUM(AX105:BE105)</f>
        <v>0</v>
      </c>
      <c r="BG105" s="74" t="e">
        <f>+BF105/BJ105*100</f>
        <v>#DIV/0!</v>
      </c>
      <c r="BH105" s="480" t="s">
        <v>111</v>
      </c>
      <c r="BI105" s="476" t="e">
        <f t="shared" ref="BI105" si="166">+BG106+AU106+AI106+X106</f>
        <v>#DIV/0!</v>
      </c>
      <c r="BJ105" s="507">
        <f t="shared" si="163"/>
        <v>0</v>
      </c>
      <c r="BK105" s="593"/>
      <c r="BL105" s="51"/>
      <c r="BM105" s="51"/>
      <c r="BN105" s="51"/>
      <c r="BO105" s="43"/>
      <c r="BP105" s="267"/>
      <c r="BQ105" s="611"/>
    </row>
    <row r="106" spans="1:69" ht="18" customHeight="1">
      <c r="C106" s="638"/>
      <c r="D106" s="641"/>
      <c r="E106" s="642"/>
      <c r="F106" s="745"/>
      <c r="G106" s="538"/>
      <c r="H106" s="272"/>
      <c r="I106" s="795"/>
      <c r="J106" s="678"/>
      <c r="K106" s="980"/>
      <c r="L106" s="927"/>
      <c r="M106" s="751"/>
      <c r="N106" s="678"/>
      <c r="O106" s="652"/>
      <c r="P106" s="493"/>
      <c r="Q106" s="493"/>
      <c r="R106" s="493"/>
      <c r="S106" s="493"/>
      <c r="T106" s="493"/>
      <c r="U106" s="493"/>
      <c r="V106" s="493"/>
      <c r="W106" s="591"/>
      <c r="X106" s="65" t="e">
        <f>+X105*34</f>
        <v>#DIV/0!</v>
      </c>
      <c r="Y106" s="496"/>
      <c r="Z106" s="653"/>
      <c r="AA106" s="651"/>
      <c r="AB106" s="651"/>
      <c r="AC106" s="651"/>
      <c r="AD106" s="651"/>
      <c r="AE106" s="651"/>
      <c r="AF106" s="651"/>
      <c r="AG106" s="493"/>
      <c r="AH106" s="591"/>
      <c r="AI106" s="74" t="e">
        <f>+AI105*0.4</f>
        <v>#DIV/0!</v>
      </c>
      <c r="AJ106" s="480"/>
      <c r="AK106" s="655"/>
      <c r="AL106" s="656"/>
      <c r="AM106" s="493"/>
      <c r="AN106" s="493"/>
      <c r="AO106" s="498"/>
      <c r="AP106" s="498"/>
      <c r="AQ106" s="498"/>
      <c r="AR106" s="498"/>
      <c r="AS106" s="493"/>
      <c r="AT106" s="494"/>
      <c r="AU106" s="74" t="e">
        <f>+AU105*0.4</f>
        <v>#DIV/0!</v>
      </c>
      <c r="AV106" s="480"/>
      <c r="AW106" s="491"/>
      <c r="AX106" s="652"/>
      <c r="AY106" s="493"/>
      <c r="AZ106" s="493"/>
      <c r="BA106" s="493"/>
      <c r="BB106" s="493"/>
      <c r="BC106" s="493"/>
      <c r="BD106" s="493"/>
      <c r="BE106" s="493"/>
      <c r="BF106" s="591"/>
      <c r="BG106" s="74" t="e">
        <f>+BG105*0.4</f>
        <v>#DIV/0!</v>
      </c>
      <c r="BH106" s="480"/>
      <c r="BI106" s="476"/>
      <c r="BJ106" s="507"/>
      <c r="BK106" s="593"/>
      <c r="BL106" s="51"/>
      <c r="BM106" s="51"/>
      <c r="BN106" s="51"/>
      <c r="BO106" s="43"/>
      <c r="BP106" s="267"/>
      <c r="BQ106" s="611"/>
    </row>
    <row r="107" spans="1:69">
      <c r="C107" s="638"/>
      <c r="D107" s="641"/>
      <c r="E107" s="642"/>
      <c r="F107" s="745"/>
      <c r="G107" s="538"/>
      <c r="H107" s="272"/>
      <c r="I107" s="795"/>
      <c r="J107" s="678" t="s">
        <v>207</v>
      </c>
      <c r="K107" s="980">
        <f>+BJ107*100/BJ194</f>
        <v>0</v>
      </c>
      <c r="L107" s="927"/>
      <c r="M107" s="751"/>
      <c r="N107" s="678"/>
      <c r="O107" s="652"/>
      <c r="P107" s="493"/>
      <c r="Q107" s="493"/>
      <c r="R107" s="493"/>
      <c r="S107" s="493"/>
      <c r="T107" s="493"/>
      <c r="U107" s="493"/>
      <c r="V107" s="493"/>
      <c r="W107" s="591">
        <f t="shared" ref="W107" si="167">SUM(O107:V107)</f>
        <v>0</v>
      </c>
      <c r="X107" s="65" t="e">
        <f>+W107/BJ107*100</f>
        <v>#DIV/0!</v>
      </c>
      <c r="Y107" s="496" t="s">
        <v>50</v>
      </c>
      <c r="Z107" s="653"/>
      <c r="AA107" s="651"/>
      <c r="AB107" s="651"/>
      <c r="AC107" s="651"/>
      <c r="AD107" s="651"/>
      <c r="AE107" s="651"/>
      <c r="AF107" s="651"/>
      <c r="AG107" s="493"/>
      <c r="AH107" s="591">
        <f t="shared" ref="AH107" si="168">SUM(Z107:AG107)</f>
        <v>0</v>
      </c>
      <c r="AI107" s="74" t="e">
        <f>+AH107/BJ107*100</f>
        <v>#DIV/0!</v>
      </c>
      <c r="AJ107" s="480" t="s">
        <v>112</v>
      </c>
      <c r="AK107" s="491"/>
      <c r="AL107" s="652"/>
      <c r="AM107" s="493"/>
      <c r="AN107" s="493"/>
      <c r="AO107" s="493"/>
      <c r="AP107" s="493"/>
      <c r="AQ107" s="493"/>
      <c r="AR107" s="493"/>
      <c r="AS107" s="493"/>
      <c r="AT107" s="494">
        <f t="shared" ref="AT107" si="169">SUM(AL107:AS107)</f>
        <v>0</v>
      </c>
      <c r="AU107" s="74" t="e">
        <f>+AT107/BJ107*100</f>
        <v>#DIV/0!</v>
      </c>
      <c r="AV107" s="480" t="s">
        <v>111</v>
      </c>
      <c r="AW107" s="491"/>
      <c r="AX107" s="652"/>
      <c r="AY107" s="493"/>
      <c r="AZ107" s="493"/>
      <c r="BA107" s="493"/>
      <c r="BB107" s="493"/>
      <c r="BC107" s="493"/>
      <c r="BD107" s="493"/>
      <c r="BE107" s="493"/>
      <c r="BF107" s="591">
        <f t="shared" ref="BF107" si="170">SUM(AX107:BE107)</f>
        <v>0</v>
      </c>
      <c r="BG107" s="74" t="e">
        <f>+BF107/BJ107*100</f>
        <v>#DIV/0!</v>
      </c>
      <c r="BH107" s="480" t="s">
        <v>111</v>
      </c>
      <c r="BI107" s="476" t="e">
        <f t="shared" ref="BI107" si="171">+BG108+AU108+AI108+X108</f>
        <v>#DIV/0!</v>
      </c>
      <c r="BJ107" s="507">
        <f t="shared" si="163"/>
        <v>0</v>
      </c>
      <c r="BK107" s="593"/>
      <c r="BL107" s="51"/>
      <c r="BM107" s="51"/>
      <c r="BN107" s="51"/>
      <c r="BO107" s="43"/>
      <c r="BP107" s="267"/>
      <c r="BQ107" s="611"/>
    </row>
    <row r="108" spans="1:69" ht="18" customHeight="1">
      <c r="C108" s="638"/>
      <c r="D108" s="641"/>
      <c r="E108" s="642"/>
      <c r="F108" s="745"/>
      <c r="G108" s="538"/>
      <c r="H108" s="272"/>
      <c r="I108" s="795"/>
      <c r="J108" s="678"/>
      <c r="K108" s="980"/>
      <c r="L108" s="927"/>
      <c r="M108" s="751"/>
      <c r="N108" s="678"/>
      <c r="O108" s="652"/>
      <c r="P108" s="493"/>
      <c r="Q108" s="493"/>
      <c r="R108" s="493"/>
      <c r="S108" s="493"/>
      <c r="T108" s="493"/>
      <c r="U108" s="493"/>
      <c r="V108" s="493"/>
      <c r="W108" s="591"/>
      <c r="X108" s="65" t="e">
        <f>+X107*34</f>
        <v>#DIV/0!</v>
      </c>
      <c r="Y108" s="496"/>
      <c r="Z108" s="653"/>
      <c r="AA108" s="651"/>
      <c r="AB108" s="651"/>
      <c r="AC108" s="651"/>
      <c r="AD108" s="651"/>
      <c r="AE108" s="651"/>
      <c r="AF108" s="651"/>
      <c r="AG108" s="493"/>
      <c r="AH108" s="591"/>
      <c r="AI108" s="74" t="e">
        <f>+AI107*0.4</f>
        <v>#DIV/0!</v>
      </c>
      <c r="AJ108" s="480"/>
      <c r="AK108" s="655"/>
      <c r="AL108" s="656"/>
      <c r="AM108" s="493"/>
      <c r="AN108" s="493"/>
      <c r="AO108" s="498"/>
      <c r="AP108" s="498"/>
      <c r="AQ108" s="498"/>
      <c r="AR108" s="498"/>
      <c r="AS108" s="493"/>
      <c r="AT108" s="494"/>
      <c r="AU108" s="74" t="e">
        <f>+AU107*0.4</f>
        <v>#DIV/0!</v>
      </c>
      <c r="AV108" s="480"/>
      <c r="AW108" s="491"/>
      <c r="AX108" s="652"/>
      <c r="AY108" s="493"/>
      <c r="AZ108" s="493"/>
      <c r="BA108" s="493"/>
      <c r="BB108" s="493"/>
      <c r="BC108" s="493"/>
      <c r="BD108" s="493"/>
      <c r="BE108" s="493"/>
      <c r="BF108" s="591"/>
      <c r="BG108" s="74" t="e">
        <f>+BG107*0.4</f>
        <v>#DIV/0!</v>
      </c>
      <c r="BH108" s="480"/>
      <c r="BI108" s="476"/>
      <c r="BJ108" s="507"/>
      <c r="BK108" s="593"/>
      <c r="BL108" s="51"/>
      <c r="BM108" s="51"/>
      <c r="BN108" s="51"/>
      <c r="BO108" s="43"/>
      <c r="BP108" s="267"/>
      <c r="BQ108" s="611"/>
    </row>
    <row r="109" spans="1:69">
      <c r="C109" s="638"/>
      <c r="D109" s="641"/>
      <c r="E109" s="642"/>
      <c r="F109" s="745"/>
      <c r="G109" s="538"/>
      <c r="H109" s="272"/>
      <c r="I109" s="796" t="s">
        <v>208</v>
      </c>
      <c r="J109" s="678" t="s">
        <v>209</v>
      </c>
      <c r="K109" s="980">
        <f>+BJ109*100/BJ194</f>
        <v>0</v>
      </c>
      <c r="L109" s="927"/>
      <c r="M109" s="751"/>
      <c r="N109" s="678"/>
      <c r="O109" s="652"/>
      <c r="P109" s="493"/>
      <c r="Q109" s="493"/>
      <c r="R109" s="493"/>
      <c r="S109" s="493"/>
      <c r="T109" s="493"/>
      <c r="U109" s="493"/>
      <c r="V109" s="493"/>
      <c r="W109" s="591">
        <f t="shared" ref="W109" si="172">SUM(O109:V109)</f>
        <v>0</v>
      </c>
      <c r="X109" s="65" t="e">
        <f>+W109/BJ109*100</f>
        <v>#DIV/0!</v>
      </c>
      <c r="Y109" s="496" t="s">
        <v>50</v>
      </c>
      <c r="Z109" s="653"/>
      <c r="AA109" s="651"/>
      <c r="AB109" s="651"/>
      <c r="AC109" s="651"/>
      <c r="AD109" s="651"/>
      <c r="AE109" s="651"/>
      <c r="AF109" s="651"/>
      <c r="AG109" s="493"/>
      <c r="AH109" s="591">
        <f t="shared" ref="AH109" si="173">SUM(Z109:AG109)</f>
        <v>0</v>
      </c>
      <c r="AI109" s="74" t="e">
        <f>+AH109/BJ109*100</f>
        <v>#DIV/0!</v>
      </c>
      <c r="AJ109" s="480" t="s">
        <v>112</v>
      </c>
      <c r="AK109" s="491"/>
      <c r="AL109" s="652"/>
      <c r="AM109" s="493"/>
      <c r="AN109" s="493"/>
      <c r="AO109" s="493"/>
      <c r="AP109" s="493"/>
      <c r="AQ109" s="493"/>
      <c r="AR109" s="493"/>
      <c r="AS109" s="493"/>
      <c r="AT109" s="494">
        <f t="shared" ref="AT109" si="174">SUM(AL109:AS109)</f>
        <v>0</v>
      </c>
      <c r="AU109" s="74" t="e">
        <f>+AT109/BJ109*100</f>
        <v>#DIV/0!</v>
      </c>
      <c r="AV109" s="480" t="s">
        <v>111</v>
      </c>
      <c r="AW109" s="491"/>
      <c r="AX109" s="652"/>
      <c r="AY109" s="493"/>
      <c r="AZ109" s="493"/>
      <c r="BA109" s="493"/>
      <c r="BB109" s="493"/>
      <c r="BC109" s="493"/>
      <c r="BD109" s="493"/>
      <c r="BE109" s="493"/>
      <c r="BF109" s="591">
        <f t="shared" ref="BF109" si="175">SUM(AX109:BE109)</f>
        <v>0</v>
      </c>
      <c r="BG109" s="74" t="e">
        <f>+BF109/BJ109*100</f>
        <v>#DIV/0!</v>
      </c>
      <c r="BH109" s="480" t="s">
        <v>111</v>
      </c>
      <c r="BI109" s="476" t="e">
        <f t="shared" ref="BI109" si="176">+BG110+AU110+AI110+X110</f>
        <v>#DIV/0!</v>
      </c>
      <c r="BJ109" s="507">
        <f t="shared" si="163"/>
        <v>0</v>
      </c>
      <c r="BK109" s="593"/>
      <c r="BL109" s="51"/>
      <c r="BM109" s="51"/>
      <c r="BN109" s="51"/>
      <c r="BO109" s="43"/>
      <c r="BP109" s="267"/>
      <c r="BQ109" s="611"/>
    </row>
    <row r="110" spans="1:69" ht="19.5" customHeight="1">
      <c r="C110" s="638"/>
      <c r="D110" s="641"/>
      <c r="E110" s="642"/>
      <c r="F110" s="745"/>
      <c r="G110" s="538"/>
      <c r="H110" s="272"/>
      <c r="I110" s="796"/>
      <c r="J110" s="678"/>
      <c r="K110" s="980"/>
      <c r="L110" s="927"/>
      <c r="M110" s="751"/>
      <c r="N110" s="678"/>
      <c r="O110" s="652"/>
      <c r="P110" s="493"/>
      <c r="Q110" s="493"/>
      <c r="R110" s="493"/>
      <c r="S110" s="493"/>
      <c r="T110" s="493"/>
      <c r="U110" s="493"/>
      <c r="V110" s="493"/>
      <c r="W110" s="591"/>
      <c r="X110" s="65" t="e">
        <f>+X109*34</f>
        <v>#DIV/0!</v>
      </c>
      <c r="Y110" s="496"/>
      <c r="Z110" s="653"/>
      <c r="AA110" s="651"/>
      <c r="AB110" s="651"/>
      <c r="AC110" s="651"/>
      <c r="AD110" s="651"/>
      <c r="AE110" s="651"/>
      <c r="AF110" s="651"/>
      <c r="AG110" s="493"/>
      <c r="AH110" s="591"/>
      <c r="AI110" s="74" t="e">
        <f>+AI109*0.4</f>
        <v>#DIV/0!</v>
      </c>
      <c r="AJ110" s="480"/>
      <c r="AK110" s="655"/>
      <c r="AL110" s="656"/>
      <c r="AM110" s="493"/>
      <c r="AN110" s="493"/>
      <c r="AO110" s="498"/>
      <c r="AP110" s="498"/>
      <c r="AQ110" s="498"/>
      <c r="AR110" s="498"/>
      <c r="AS110" s="493"/>
      <c r="AT110" s="494"/>
      <c r="AU110" s="74" t="e">
        <f>+AU109*0.4</f>
        <v>#DIV/0!</v>
      </c>
      <c r="AV110" s="480"/>
      <c r="AW110" s="491"/>
      <c r="AX110" s="652"/>
      <c r="AY110" s="493"/>
      <c r="AZ110" s="493"/>
      <c r="BA110" s="493"/>
      <c r="BB110" s="493"/>
      <c r="BC110" s="493"/>
      <c r="BD110" s="493"/>
      <c r="BE110" s="493"/>
      <c r="BF110" s="591"/>
      <c r="BG110" s="74" t="e">
        <f>+BG109*0.4</f>
        <v>#DIV/0!</v>
      </c>
      <c r="BH110" s="480"/>
      <c r="BI110" s="476"/>
      <c r="BJ110" s="507"/>
      <c r="BK110" s="593"/>
      <c r="BL110" s="51"/>
      <c r="BM110" s="51"/>
      <c r="BN110" s="51"/>
      <c r="BO110" s="43"/>
      <c r="BP110" s="267"/>
      <c r="BQ110" s="611"/>
    </row>
    <row r="111" spans="1:69">
      <c r="C111" s="638"/>
      <c r="D111" s="641"/>
      <c r="E111" s="642"/>
      <c r="F111" s="745"/>
      <c r="G111" s="538"/>
      <c r="H111" s="272"/>
      <c r="I111" s="796"/>
      <c r="J111" s="678" t="s">
        <v>210</v>
      </c>
      <c r="K111" s="980">
        <f>+BJ111*100/BJ194</f>
        <v>0</v>
      </c>
      <c r="L111" s="927"/>
      <c r="M111" s="751"/>
      <c r="N111" s="678"/>
      <c r="O111" s="652"/>
      <c r="P111" s="493"/>
      <c r="Q111" s="493"/>
      <c r="R111" s="493"/>
      <c r="S111" s="493"/>
      <c r="T111" s="493"/>
      <c r="U111" s="493"/>
      <c r="V111" s="493"/>
      <c r="W111" s="591">
        <f t="shared" ref="W111" si="177">SUM(O111:V111)</f>
        <v>0</v>
      </c>
      <c r="X111" s="65" t="e">
        <f>+W111/BJ111*100</f>
        <v>#DIV/0!</v>
      </c>
      <c r="Y111" s="496" t="s">
        <v>50</v>
      </c>
      <c r="Z111" s="653"/>
      <c r="AA111" s="651"/>
      <c r="AB111" s="651"/>
      <c r="AC111" s="651"/>
      <c r="AD111" s="651"/>
      <c r="AE111" s="651"/>
      <c r="AF111" s="651"/>
      <c r="AG111" s="493"/>
      <c r="AH111" s="591">
        <f t="shared" ref="AH111" si="178">SUM(Z111:AG111)</f>
        <v>0</v>
      </c>
      <c r="AI111" s="74" t="e">
        <f>+AH111/BJ111*100</f>
        <v>#DIV/0!</v>
      </c>
      <c r="AJ111" s="480" t="s">
        <v>112</v>
      </c>
      <c r="AK111" s="491"/>
      <c r="AL111" s="652"/>
      <c r="AM111" s="493"/>
      <c r="AN111" s="493"/>
      <c r="AO111" s="493"/>
      <c r="AP111" s="493"/>
      <c r="AQ111" s="493"/>
      <c r="AR111" s="493"/>
      <c r="AS111" s="493"/>
      <c r="AT111" s="494">
        <f t="shared" ref="AT111" si="179">SUM(AL111:AS111)</f>
        <v>0</v>
      </c>
      <c r="AU111" s="74" t="e">
        <f>+AT111/BJ111*100</f>
        <v>#DIV/0!</v>
      </c>
      <c r="AV111" s="480" t="s">
        <v>111</v>
      </c>
      <c r="AW111" s="491"/>
      <c r="AX111" s="652"/>
      <c r="AY111" s="493"/>
      <c r="AZ111" s="493"/>
      <c r="BA111" s="493"/>
      <c r="BB111" s="493"/>
      <c r="BC111" s="493"/>
      <c r="BD111" s="493"/>
      <c r="BE111" s="493"/>
      <c r="BF111" s="591">
        <f t="shared" ref="BF111" si="180">SUM(AX111:BE111)</f>
        <v>0</v>
      </c>
      <c r="BG111" s="74" t="e">
        <f>+BF111/BJ111*100</f>
        <v>#DIV/0!</v>
      </c>
      <c r="BH111" s="480" t="s">
        <v>111</v>
      </c>
      <c r="BI111" s="476" t="e">
        <f t="shared" ref="BI111" si="181">+BG112+AU112+AI112+X112</f>
        <v>#DIV/0!</v>
      </c>
      <c r="BJ111" s="507">
        <f t="shared" si="163"/>
        <v>0</v>
      </c>
      <c r="BK111" s="593"/>
      <c r="BL111" s="51"/>
      <c r="BM111" s="51"/>
      <c r="BN111" s="51"/>
      <c r="BO111" s="43"/>
      <c r="BP111" s="267"/>
      <c r="BQ111" s="611"/>
    </row>
    <row r="112" spans="1:69" ht="15.75" customHeight="1">
      <c r="C112" s="638"/>
      <c r="D112" s="641"/>
      <c r="E112" s="642"/>
      <c r="F112" s="745"/>
      <c r="G112" s="538"/>
      <c r="H112" s="272"/>
      <c r="I112" s="796"/>
      <c r="J112" s="678"/>
      <c r="K112" s="980"/>
      <c r="L112" s="927"/>
      <c r="M112" s="751"/>
      <c r="N112" s="678"/>
      <c r="O112" s="652"/>
      <c r="P112" s="493"/>
      <c r="Q112" s="493"/>
      <c r="R112" s="493"/>
      <c r="S112" s="493"/>
      <c r="T112" s="493"/>
      <c r="U112" s="493"/>
      <c r="V112" s="493"/>
      <c r="W112" s="591"/>
      <c r="X112" s="65" t="e">
        <f>+X111*34</f>
        <v>#DIV/0!</v>
      </c>
      <c r="Y112" s="496"/>
      <c r="Z112" s="653"/>
      <c r="AA112" s="651"/>
      <c r="AB112" s="651"/>
      <c r="AC112" s="651"/>
      <c r="AD112" s="651"/>
      <c r="AE112" s="651"/>
      <c r="AF112" s="651"/>
      <c r="AG112" s="493"/>
      <c r="AH112" s="591"/>
      <c r="AI112" s="74" t="e">
        <f>+AI111*0.4</f>
        <v>#DIV/0!</v>
      </c>
      <c r="AJ112" s="480"/>
      <c r="AK112" s="655"/>
      <c r="AL112" s="656"/>
      <c r="AM112" s="493"/>
      <c r="AN112" s="493"/>
      <c r="AO112" s="498"/>
      <c r="AP112" s="498"/>
      <c r="AQ112" s="498"/>
      <c r="AR112" s="498"/>
      <c r="AS112" s="493"/>
      <c r="AT112" s="494"/>
      <c r="AU112" s="74" t="e">
        <f>+AU111*0.4</f>
        <v>#DIV/0!</v>
      </c>
      <c r="AV112" s="480"/>
      <c r="AW112" s="491"/>
      <c r="AX112" s="652"/>
      <c r="AY112" s="493"/>
      <c r="AZ112" s="493"/>
      <c r="BA112" s="493"/>
      <c r="BB112" s="493"/>
      <c r="BC112" s="493"/>
      <c r="BD112" s="493"/>
      <c r="BE112" s="493"/>
      <c r="BF112" s="591"/>
      <c r="BG112" s="74" t="e">
        <f>+BG111*0.4</f>
        <v>#DIV/0!</v>
      </c>
      <c r="BH112" s="480"/>
      <c r="BI112" s="476"/>
      <c r="BJ112" s="507"/>
      <c r="BK112" s="593"/>
      <c r="BL112" s="51"/>
      <c r="BM112" s="51"/>
      <c r="BN112" s="51"/>
      <c r="BO112" s="43"/>
      <c r="BP112" s="267"/>
      <c r="BQ112" s="611"/>
    </row>
    <row r="113" spans="3:69">
      <c r="C113" s="638"/>
      <c r="D113" s="641"/>
      <c r="E113" s="642"/>
      <c r="F113" s="745"/>
      <c r="G113" s="538"/>
      <c r="H113" s="272"/>
      <c r="I113" s="796"/>
      <c r="J113" s="678" t="s">
        <v>211</v>
      </c>
      <c r="K113" s="980">
        <f>+BJ113*100/BJ194</f>
        <v>0</v>
      </c>
      <c r="L113" s="927"/>
      <c r="M113" s="751"/>
      <c r="N113" s="678"/>
      <c r="O113" s="652"/>
      <c r="P113" s="493"/>
      <c r="Q113" s="493"/>
      <c r="R113" s="493"/>
      <c r="S113" s="493"/>
      <c r="T113" s="493"/>
      <c r="U113" s="493"/>
      <c r="V113" s="493"/>
      <c r="W113" s="591">
        <f t="shared" ref="W113" si="182">SUM(O113:V113)</f>
        <v>0</v>
      </c>
      <c r="X113" s="65" t="e">
        <f>+W113/BJ113*100</f>
        <v>#DIV/0!</v>
      </c>
      <c r="Y113" s="496" t="s">
        <v>50</v>
      </c>
      <c r="Z113" s="653"/>
      <c r="AA113" s="651"/>
      <c r="AB113" s="651"/>
      <c r="AC113" s="651"/>
      <c r="AD113" s="651"/>
      <c r="AE113" s="651"/>
      <c r="AF113" s="651"/>
      <c r="AG113" s="493"/>
      <c r="AH113" s="591">
        <f t="shared" ref="AH113" si="183">SUM(Z113:AG113)</f>
        <v>0</v>
      </c>
      <c r="AI113" s="74" t="e">
        <f>+AH113/BJ113*100</f>
        <v>#DIV/0!</v>
      </c>
      <c r="AJ113" s="480" t="s">
        <v>112</v>
      </c>
      <c r="AK113" s="491"/>
      <c r="AL113" s="652"/>
      <c r="AM113" s="493"/>
      <c r="AN113" s="493"/>
      <c r="AO113" s="493"/>
      <c r="AP113" s="493"/>
      <c r="AQ113" s="493"/>
      <c r="AR113" s="493"/>
      <c r="AS113" s="493"/>
      <c r="AT113" s="494">
        <f t="shared" ref="AT113" si="184">SUM(AL113:AS113)</f>
        <v>0</v>
      </c>
      <c r="AU113" s="74" t="e">
        <f>+AT113/BJ113*100</f>
        <v>#DIV/0!</v>
      </c>
      <c r="AV113" s="480" t="s">
        <v>111</v>
      </c>
      <c r="AW113" s="491"/>
      <c r="AX113" s="652"/>
      <c r="AY113" s="493"/>
      <c r="AZ113" s="493"/>
      <c r="BA113" s="493"/>
      <c r="BB113" s="493"/>
      <c r="BC113" s="493"/>
      <c r="BD113" s="493"/>
      <c r="BE113" s="493"/>
      <c r="BF113" s="591">
        <f t="shared" ref="BF113" si="185">SUM(AX113:BE113)</f>
        <v>0</v>
      </c>
      <c r="BG113" s="74" t="e">
        <f>+BF113/BJ113*100</f>
        <v>#DIV/0!</v>
      </c>
      <c r="BH113" s="480" t="s">
        <v>111</v>
      </c>
      <c r="BI113" s="476" t="e">
        <f t="shared" ref="BI113" si="186">+BG114+AU114+AI114+X114</f>
        <v>#DIV/0!</v>
      </c>
      <c r="BJ113" s="507">
        <f t="shared" si="163"/>
        <v>0</v>
      </c>
      <c r="BK113" s="593"/>
      <c r="BL113" s="51"/>
      <c r="BM113" s="51"/>
      <c r="BN113" s="51"/>
      <c r="BO113" s="43"/>
      <c r="BP113" s="267"/>
      <c r="BQ113" s="611"/>
    </row>
    <row r="114" spans="3:69" ht="15.75" customHeight="1">
      <c r="C114" s="638"/>
      <c r="D114" s="641"/>
      <c r="E114" s="642"/>
      <c r="F114" s="745"/>
      <c r="G114" s="538"/>
      <c r="H114" s="272"/>
      <c r="I114" s="796"/>
      <c r="J114" s="678"/>
      <c r="K114" s="980"/>
      <c r="L114" s="927"/>
      <c r="M114" s="751"/>
      <c r="N114" s="678"/>
      <c r="O114" s="652"/>
      <c r="P114" s="493"/>
      <c r="Q114" s="493"/>
      <c r="R114" s="493"/>
      <c r="S114" s="493"/>
      <c r="T114" s="493"/>
      <c r="U114" s="493"/>
      <c r="V114" s="493"/>
      <c r="W114" s="591"/>
      <c r="X114" s="65" t="e">
        <f>+X113*34</f>
        <v>#DIV/0!</v>
      </c>
      <c r="Y114" s="496"/>
      <c r="Z114" s="653"/>
      <c r="AA114" s="651"/>
      <c r="AB114" s="651"/>
      <c r="AC114" s="651"/>
      <c r="AD114" s="651"/>
      <c r="AE114" s="651"/>
      <c r="AF114" s="651"/>
      <c r="AG114" s="493"/>
      <c r="AH114" s="591"/>
      <c r="AI114" s="74" t="e">
        <f>+AI113*0.4</f>
        <v>#DIV/0!</v>
      </c>
      <c r="AJ114" s="480"/>
      <c r="AK114" s="655"/>
      <c r="AL114" s="656"/>
      <c r="AM114" s="493"/>
      <c r="AN114" s="493"/>
      <c r="AO114" s="498"/>
      <c r="AP114" s="498"/>
      <c r="AQ114" s="498"/>
      <c r="AR114" s="498"/>
      <c r="AS114" s="493"/>
      <c r="AT114" s="494"/>
      <c r="AU114" s="74" t="e">
        <f>+AU113*0.4</f>
        <v>#DIV/0!</v>
      </c>
      <c r="AV114" s="480"/>
      <c r="AW114" s="491"/>
      <c r="AX114" s="652"/>
      <c r="AY114" s="493"/>
      <c r="AZ114" s="493"/>
      <c r="BA114" s="493"/>
      <c r="BB114" s="493"/>
      <c r="BC114" s="493"/>
      <c r="BD114" s="493"/>
      <c r="BE114" s="493"/>
      <c r="BF114" s="591"/>
      <c r="BG114" s="74" t="e">
        <f>+BG113*0.4</f>
        <v>#DIV/0!</v>
      </c>
      <c r="BH114" s="480"/>
      <c r="BI114" s="476"/>
      <c r="BJ114" s="507"/>
      <c r="BK114" s="593"/>
      <c r="BL114" s="51"/>
      <c r="BM114" s="51"/>
      <c r="BN114" s="51"/>
      <c r="BO114" s="43"/>
      <c r="BP114" s="267"/>
      <c r="BQ114" s="611"/>
    </row>
    <row r="115" spans="3:69" ht="12" customHeight="1">
      <c r="C115" s="638"/>
      <c r="D115" s="641"/>
      <c r="E115" s="642"/>
      <c r="F115" s="745"/>
      <c r="G115" s="538"/>
      <c r="H115" s="272"/>
      <c r="I115" s="796"/>
      <c r="J115" s="678" t="s">
        <v>212</v>
      </c>
      <c r="K115" s="980">
        <f>+BJ115*100/BJ194</f>
        <v>0</v>
      </c>
      <c r="L115" s="927"/>
      <c r="M115" s="751"/>
      <c r="N115" s="678"/>
      <c r="O115" s="652"/>
      <c r="P115" s="493"/>
      <c r="Q115" s="493"/>
      <c r="R115" s="493"/>
      <c r="S115" s="493"/>
      <c r="T115" s="493"/>
      <c r="U115" s="493"/>
      <c r="V115" s="493"/>
      <c r="W115" s="591">
        <f t="shared" ref="W115" si="187">SUM(O115:V115)</f>
        <v>0</v>
      </c>
      <c r="X115" s="65" t="e">
        <f>+W115/BJ115*100</f>
        <v>#DIV/0!</v>
      </c>
      <c r="Y115" s="496" t="s">
        <v>50</v>
      </c>
      <c r="Z115" s="653"/>
      <c r="AA115" s="651"/>
      <c r="AB115" s="651"/>
      <c r="AC115" s="651"/>
      <c r="AD115" s="651"/>
      <c r="AE115" s="651"/>
      <c r="AF115" s="651"/>
      <c r="AG115" s="493"/>
      <c r="AH115" s="591">
        <f t="shared" ref="AH115" si="188">SUM(Z115:AG115)</f>
        <v>0</v>
      </c>
      <c r="AI115" s="74" t="e">
        <f>+AH115/BJ115*100</f>
        <v>#DIV/0!</v>
      </c>
      <c r="AJ115" s="480" t="s">
        <v>112</v>
      </c>
      <c r="AK115" s="491"/>
      <c r="AL115" s="652"/>
      <c r="AM115" s="493"/>
      <c r="AN115" s="493"/>
      <c r="AO115" s="493"/>
      <c r="AP115" s="493"/>
      <c r="AQ115" s="493"/>
      <c r="AR115" s="493"/>
      <c r="AS115" s="493"/>
      <c r="AT115" s="494">
        <f t="shared" ref="AT115" si="189">SUM(AL115:AS115)</f>
        <v>0</v>
      </c>
      <c r="AU115" s="74" t="e">
        <f>+AT115/BJ115*100</f>
        <v>#DIV/0!</v>
      </c>
      <c r="AV115" s="480" t="s">
        <v>111</v>
      </c>
      <c r="AW115" s="491"/>
      <c r="AX115" s="652"/>
      <c r="AY115" s="493"/>
      <c r="AZ115" s="493"/>
      <c r="BA115" s="493"/>
      <c r="BB115" s="493"/>
      <c r="BC115" s="493"/>
      <c r="BD115" s="493"/>
      <c r="BE115" s="493"/>
      <c r="BF115" s="591">
        <f t="shared" ref="BF115" si="190">SUM(AX115:BE115)</f>
        <v>0</v>
      </c>
      <c r="BG115" s="74" t="e">
        <f>+BF115/BJ115*100</f>
        <v>#DIV/0!</v>
      </c>
      <c r="BH115" s="480" t="s">
        <v>111</v>
      </c>
      <c r="BI115" s="476" t="e">
        <f t="shared" ref="BI115" si="191">+BG116+AU116+AI116+X116</f>
        <v>#DIV/0!</v>
      </c>
      <c r="BJ115" s="507">
        <f t="shared" si="163"/>
        <v>0</v>
      </c>
      <c r="BK115" s="593"/>
      <c r="BL115" s="51"/>
      <c r="BM115" s="51"/>
      <c r="BN115" s="51"/>
      <c r="BO115" s="43"/>
      <c r="BP115" s="267"/>
      <c r="BQ115" s="611"/>
    </row>
    <row r="116" spans="3:69" ht="20.25" customHeight="1" thickBot="1">
      <c r="C116" s="638"/>
      <c r="D116" s="641"/>
      <c r="E116" s="642"/>
      <c r="F116" s="745"/>
      <c r="G116" s="538"/>
      <c r="H116" s="273"/>
      <c r="I116" s="797"/>
      <c r="J116" s="785"/>
      <c r="K116" s="981"/>
      <c r="L116" s="929"/>
      <c r="M116" s="784"/>
      <c r="N116" s="785"/>
      <c r="O116" s="786"/>
      <c r="P116" s="787"/>
      <c r="Q116" s="787"/>
      <c r="R116" s="787"/>
      <c r="S116" s="787"/>
      <c r="T116" s="787"/>
      <c r="U116" s="787"/>
      <c r="V116" s="787"/>
      <c r="W116" s="869"/>
      <c r="X116" s="55" t="e">
        <f>+X115*34</f>
        <v>#DIV/0!</v>
      </c>
      <c r="Y116" s="870"/>
      <c r="Z116" s="871"/>
      <c r="AA116" s="872"/>
      <c r="AB116" s="872"/>
      <c r="AC116" s="872"/>
      <c r="AD116" s="872"/>
      <c r="AE116" s="872"/>
      <c r="AF116" s="872"/>
      <c r="AG116" s="787"/>
      <c r="AH116" s="869"/>
      <c r="AI116" s="77" t="e">
        <f>+AI115*0.4</f>
        <v>#DIV/0!</v>
      </c>
      <c r="AJ116" s="481"/>
      <c r="AK116" s="580"/>
      <c r="AL116" s="879"/>
      <c r="AM116" s="787"/>
      <c r="AN116" s="787"/>
      <c r="AO116" s="783"/>
      <c r="AP116" s="783"/>
      <c r="AQ116" s="783"/>
      <c r="AR116" s="783"/>
      <c r="AS116" s="787"/>
      <c r="AT116" s="877"/>
      <c r="AU116" s="77" t="e">
        <f>+AU115*0.4</f>
        <v>#DIV/0!</v>
      </c>
      <c r="AV116" s="481"/>
      <c r="AW116" s="880"/>
      <c r="AX116" s="786"/>
      <c r="AY116" s="787"/>
      <c r="AZ116" s="787"/>
      <c r="BA116" s="787"/>
      <c r="BB116" s="787"/>
      <c r="BC116" s="787"/>
      <c r="BD116" s="787"/>
      <c r="BE116" s="787"/>
      <c r="BF116" s="869"/>
      <c r="BG116" s="77" t="e">
        <f>+BG115*0.4</f>
        <v>#DIV/0!</v>
      </c>
      <c r="BH116" s="481"/>
      <c r="BI116" s="625"/>
      <c r="BJ116" s="685"/>
      <c r="BK116" s="593"/>
      <c r="BL116" s="51"/>
      <c r="BM116" s="51"/>
      <c r="BN116" s="51"/>
      <c r="BO116" s="43"/>
      <c r="BP116" s="268"/>
      <c r="BQ116" s="611"/>
    </row>
    <row r="117" spans="3:69" ht="24.75" hidden="1" customHeight="1" thickBot="1">
      <c r="C117" s="638"/>
      <c r="D117" s="641"/>
      <c r="E117" s="642"/>
      <c r="F117" s="745"/>
      <c r="G117" s="538"/>
      <c r="H117" s="788"/>
      <c r="I117" s="131"/>
      <c r="J117" s="790"/>
      <c r="K117" s="977"/>
      <c r="L117" s="930"/>
      <c r="M117" s="791"/>
      <c r="N117" s="790"/>
      <c r="O117" s="132"/>
      <c r="P117" s="133"/>
      <c r="Q117" s="134"/>
      <c r="R117" s="134"/>
      <c r="S117" s="134"/>
      <c r="T117" s="134"/>
      <c r="U117" s="134"/>
      <c r="V117" s="134"/>
      <c r="W117" s="135"/>
      <c r="X117" s="56"/>
      <c r="Y117" s="60"/>
      <c r="Z117" s="139"/>
      <c r="AA117" s="134"/>
      <c r="AB117" s="134"/>
      <c r="AC117" s="134"/>
      <c r="AD117" s="134"/>
      <c r="AE117" s="134"/>
      <c r="AF117" s="134"/>
      <c r="AG117" s="134"/>
      <c r="AH117" s="135"/>
      <c r="AI117" s="56"/>
      <c r="AJ117" s="57"/>
      <c r="AK117" s="109"/>
      <c r="AL117" s="141"/>
      <c r="AM117" s="134"/>
      <c r="AN117" s="134"/>
      <c r="AO117" s="66"/>
      <c r="AP117" s="66"/>
      <c r="AQ117" s="66"/>
      <c r="AR117" s="66"/>
      <c r="AS117" s="134"/>
      <c r="AT117" s="660">
        <f t="shared" ref="AT117" si="192">SUM(AL117:AS117)</f>
        <v>0</v>
      </c>
      <c r="AU117" s="56"/>
      <c r="AV117" s="57"/>
      <c r="AW117" s="142"/>
      <c r="AX117" s="148"/>
      <c r="AY117" s="134"/>
      <c r="AZ117" s="134"/>
      <c r="BA117" s="134"/>
      <c r="BB117" s="134"/>
      <c r="BC117" s="134"/>
      <c r="BD117" s="134"/>
      <c r="BE117" s="134"/>
      <c r="BF117" s="878">
        <f t="shared" ref="BF117" si="193">SUM(AX117:BE117)</f>
        <v>0</v>
      </c>
      <c r="BG117" s="40"/>
      <c r="BH117" s="57"/>
      <c r="BI117" s="599">
        <f t="shared" ref="BI117" si="194">+BG118+AU118+AI118+X118</f>
        <v>0</v>
      </c>
      <c r="BJ117" s="600">
        <f t="shared" ref="BJ117" si="195">+BF117+AT117+AH117+W117</f>
        <v>0</v>
      </c>
      <c r="BK117" s="593"/>
      <c r="BL117" s="13"/>
      <c r="BM117" s="13"/>
      <c r="BN117" s="13"/>
      <c r="BO117" s="13"/>
      <c r="BP117" s="61"/>
      <c r="BQ117" s="612"/>
    </row>
    <row r="118" spans="3:69" ht="12.75" hidden="1" customHeight="1" thickBot="1">
      <c r="C118" s="638"/>
      <c r="D118" s="641"/>
      <c r="E118" s="642"/>
      <c r="F118" s="746"/>
      <c r="G118" s="539"/>
      <c r="H118" s="789"/>
      <c r="I118" s="101"/>
      <c r="J118" s="785"/>
      <c r="K118" s="981"/>
      <c r="L118" s="931"/>
      <c r="M118" s="784"/>
      <c r="N118" s="785"/>
      <c r="O118" s="108"/>
      <c r="P118" s="102"/>
      <c r="Q118" s="67"/>
      <c r="R118" s="67"/>
      <c r="S118" s="67"/>
      <c r="T118" s="67"/>
      <c r="U118" s="67"/>
      <c r="V118" s="67"/>
      <c r="W118" s="104"/>
      <c r="X118" s="55"/>
      <c r="Y118" s="136"/>
      <c r="Z118" s="140"/>
      <c r="AA118" s="103"/>
      <c r="AB118" s="103"/>
      <c r="AC118" s="103"/>
      <c r="AD118" s="103"/>
      <c r="AE118" s="103"/>
      <c r="AF118" s="103"/>
      <c r="AG118" s="103"/>
      <c r="AH118" s="104"/>
      <c r="AI118" s="55"/>
      <c r="AJ118" s="68"/>
      <c r="AK118" s="110"/>
      <c r="AL118" s="143"/>
      <c r="AM118" s="67"/>
      <c r="AN118" s="67"/>
      <c r="AO118" s="58"/>
      <c r="AP118" s="58"/>
      <c r="AQ118" s="58"/>
      <c r="AR118" s="58"/>
      <c r="AS118" s="67"/>
      <c r="AT118" s="877"/>
      <c r="AU118" s="55"/>
      <c r="AV118" s="68"/>
      <c r="AW118" s="144"/>
      <c r="AX118" s="149"/>
      <c r="AY118" s="67"/>
      <c r="AZ118" s="67"/>
      <c r="BA118" s="67"/>
      <c r="BB118" s="67"/>
      <c r="BC118" s="67"/>
      <c r="BD118" s="67"/>
      <c r="BE118" s="67"/>
      <c r="BF118" s="869"/>
      <c r="BG118" s="42"/>
      <c r="BH118" s="68"/>
      <c r="BI118" s="625"/>
      <c r="BJ118" s="685"/>
      <c r="BK118" s="593"/>
      <c r="BL118" s="13"/>
      <c r="BM118" s="13"/>
      <c r="BN118" s="13"/>
      <c r="BO118" s="13"/>
      <c r="BP118" s="61"/>
      <c r="BQ118" s="612"/>
    </row>
    <row r="119" spans="3:69" ht="13.5" customHeight="1">
      <c r="C119" s="638"/>
      <c r="D119" s="641"/>
      <c r="E119" s="642"/>
      <c r="F119" s="499" t="s">
        <v>228</v>
      </c>
      <c r="G119" s="514">
        <f>SUM(K129:K131)</f>
        <v>0.9199032112389014</v>
      </c>
      <c r="H119" s="502" t="s">
        <v>229</v>
      </c>
      <c r="I119" s="504" t="s">
        <v>230</v>
      </c>
      <c r="J119" s="527" t="s">
        <v>236</v>
      </c>
      <c r="K119" s="982">
        <f>+BJ119*100/BJ194</f>
        <v>3.9444667233599162</v>
      </c>
      <c r="L119" s="932"/>
      <c r="M119" s="504" t="s">
        <v>304</v>
      </c>
      <c r="N119" s="527" t="s">
        <v>293</v>
      </c>
      <c r="O119" s="523">
        <v>120000</v>
      </c>
      <c r="P119" s="520"/>
      <c r="Q119" s="520"/>
      <c r="R119" s="520"/>
      <c r="S119" s="520"/>
      <c r="T119" s="520"/>
      <c r="U119" s="520"/>
      <c r="V119" s="520"/>
      <c r="W119" s="521">
        <f>SUM(O119:V119)</f>
        <v>120000</v>
      </c>
      <c r="X119" s="76">
        <f>+W119/BJ119*100</f>
        <v>23.201183260346276</v>
      </c>
      <c r="Y119" s="526" t="s">
        <v>326</v>
      </c>
      <c r="Z119" s="523">
        <f>+W119*1.05</f>
        <v>126000</v>
      </c>
      <c r="AA119" s="520"/>
      <c r="AB119" s="520"/>
      <c r="AC119" s="520"/>
      <c r="AD119" s="520"/>
      <c r="AE119" s="520"/>
      <c r="AF119" s="520"/>
      <c r="AG119" s="520"/>
      <c r="AH119" s="524">
        <f t="shared" ref="AH119" si="196">SUM(Z119:AG119)</f>
        <v>126000</v>
      </c>
      <c r="AI119" s="76">
        <f>+AH119/BJ119*100</f>
        <v>24.361242423363592</v>
      </c>
      <c r="AJ119" s="479" t="s">
        <v>327</v>
      </c>
      <c r="AK119" s="522"/>
      <c r="AL119" s="523">
        <f>+AH119*1.05</f>
        <v>132300</v>
      </c>
      <c r="AM119" s="520"/>
      <c r="AN119" s="520"/>
      <c r="AO119" s="520"/>
      <c r="AP119" s="520"/>
      <c r="AQ119" s="520"/>
      <c r="AR119" s="520"/>
      <c r="AS119" s="520"/>
      <c r="AT119" s="521">
        <f>SUM(AL119:AS119)</f>
        <v>132300</v>
      </c>
      <c r="AU119" s="76">
        <f>+AT119/BJ119*100</f>
        <v>25.579304544531773</v>
      </c>
      <c r="AV119" s="479" t="s">
        <v>326</v>
      </c>
      <c r="AW119" s="517"/>
      <c r="AX119" s="518">
        <f>+AT119*1.05</f>
        <v>138915</v>
      </c>
      <c r="AY119" s="519"/>
      <c r="AZ119" s="519"/>
      <c r="BA119" s="519"/>
      <c r="BB119" s="519"/>
      <c r="BC119" s="519"/>
      <c r="BD119" s="519"/>
      <c r="BE119" s="519"/>
      <c r="BF119" s="521">
        <f>SUM(AX119:BE119)</f>
        <v>138915</v>
      </c>
      <c r="BG119" s="76">
        <f>+BF119/BJ119*100</f>
        <v>26.858269771758359</v>
      </c>
      <c r="BH119" s="479" t="s">
        <v>326</v>
      </c>
      <c r="BI119" s="505">
        <f>+BG120+AU120+AI120+X120</f>
        <v>300</v>
      </c>
      <c r="BJ119" s="506">
        <f t="shared" ref="BJ119:BJ129" si="197">+BF119+AT119+AH119+W119</f>
        <v>517215</v>
      </c>
      <c r="BK119" s="593"/>
      <c r="BL119" s="59"/>
      <c r="BM119" s="59"/>
      <c r="BN119" s="59"/>
      <c r="BO119" s="43"/>
      <c r="BP119" s="266">
        <f>+G119</f>
        <v>0.9199032112389014</v>
      </c>
      <c r="BQ119" s="611"/>
    </row>
    <row r="120" spans="3:69" ht="36" customHeight="1">
      <c r="C120" s="638"/>
      <c r="D120" s="641"/>
      <c r="E120" s="642"/>
      <c r="F120" s="500"/>
      <c r="G120" s="515"/>
      <c r="H120" s="245"/>
      <c r="I120" s="497"/>
      <c r="J120" s="525"/>
      <c r="K120" s="983"/>
      <c r="L120" s="928"/>
      <c r="M120" s="497"/>
      <c r="N120" s="525"/>
      <c r="O120" s="487"/>
      <c r="P120" s="488"/>
      <c r="Q120" s="488"/>
      <c r="R120" s="488"/>
      <c r="S120" s="488"/>
      <c r="T120" s="488"/>
      <c r="U120" s="488"/>
      <c r="V120" s="488"/>
      <c r="W120" s="485"/>
      <c r="X120" s="74">
        <f>+X119*3</f>
        <v>69.603549781038822</v>
      </c>
      <c r="Y120" s="495"/>
      <c r="Z120" s="487"/>
      <c r="AA120" s="488"/>
      <c r="AB120" s="488"/>
      <c r="AC120" s="488"/>
      <c r="AD120" s="488"/>
      <c r="AE120" s="488"/>
      <c r="AF120" s="488"/>
      <c r="AG120" s="488"/>
      <c r="AH120" s="494"/>
      <c r="AI120" s="74">
        <f>+AI119*3</f>
        <v>73.083727270090776</v>
      </c>
      <c r="AJ120" s="480"/>
      <c r="AK120" s="486"/>
      <c r="AL120" s="487"/>
      <c r="AM120" s="488"/>
      <c r="AN120" s="488"/>
      <c r="AO120" s="488"/>
      <c r="AP120" s="488"/>
      <c r="AQ120" s="488"/>
      <c r="AR120" s="488"/>
      <c r="AS120" s="488"/>
      <c r="AT120" s="485"/>
      <c r="AU120" s="74">
        <f>+AU119*3</f>
        <v>76.737913633595326</v>
      </c>
      <c r="AV120" s="480"/>
      <c r="AW120" s="482"/>
      <c r="AX120" s="483"/>
      <c r="AY120" s="484"/>
      <c r="AZ120" s="484"/>
      <c r="BA120" s="484"/>
      <c r="BB120" s="484"/>
      <c r="BC120" s="484"/>
      <c r="BD120" s="484"/>
      <c r="BE120" s="484"/>
      <c r="BF120" s="485"/>
      <c r="BG120" s="74">
        <f>+BG119*3</f>
        <v>80.574809315275076</v>
      </c>
      <c r="BH120" s="480"/>
      <c r="BI120" s="476"/>
      <c r="BJ120" s="507"/>
      <c r="BK120" s="593"/>
      <c r="BL120" s="59"/>
      <c r="BM120" s="59"/>
      <c r="BN120" s="59"/>
      <c r="BO120" s="43"/>
      <c r="BP120" s="267"/>
      <c r="BQ120" s="611"/>
    </row>
    <row r="121" spans="3:69" ht="18.75" customHeight="1">
      <c r="C121" s="638"/>
      <c r="D121" s="641"/>
      <c r="E121" s="642"/>
      <c r="F121" s="500"/>
      <c r="G121" s="515"/>
      <c r="H121" s="245"/>
      <c r="I121" s="497" t="s">
        <v>231</v>
      </c>
      <c r="J121" s="525" t="s">
        <v>237</v>
      </c>
      <c r="K121" s="983">
        <f>+BJ121*100/BJ194</f>
        <v>0.49305834041998953</v>
      </c>
      <c r="L121" s="928">
        <v>5</v>
      </c>
      <c r="M121" s="497" t="s">
        <v>328</v>
      </c>
      <c r="N121" s="525" t="s">
        <v>294</v>
      </c>
      <c r="O121" s="487">
        <v>15000</v>
      </c>
      <c r="P121" s="488"/>
      <c r="Q121" s="488"/>
      <c r="R121" s="488"/>
      <c r="S121" s="488"/>
      <c r="T121" s="488"/>
      <c r="U121" s="488"/>
      <c r="V121" s="488"/>
      <c r="W121" s="485">
        <f>SUM(O121:V121)</f>
        <v>15000</v>
      </c>
      <c r="X121" s="74">
        <f>+W121/BJ121*100</f>
        <v>23.201183260346276</v>
      </c>
      <c r="Y121" s="495" t="s">
        <v>329</v>
      </c>
      <c r="Z121" s="487">
        <f>+W121*1.05</f>
        <v>15750</v>
      </c>
      <c r="AA121" s="488"/>
      <c r="AB121" s="488"/>
      <c r="AC121" s="488"/>
      <c r="AD121" s="488"/>
      <c r="AE121" s="488"/>
      <c r="AF121" s="488"/>
      <c r="AG121" s="488"/>
      <c r="AH121" s="494">
        <f t="shared" ref="AH121" si="198">SUM(Z121:AG121)</f>
        <v>15750</v>
      </c>
      <c r="AI121" s="74">
        <f>+AH121/BJ121*100</f>
        <v>24.361242423363592</v>
      </c>
      <c r="AJ121" s="480" t="s">
        <v>330</v>
      </c>
      <c r="AK121" s="486"/>
      <c r="AL121" s="487">
        <f>+AH121*1.05</f>
        <v>16537.5</v>
      </c>
      <c r="AM121" s="488"/>
      <c r="AN121" s="488"/>
      <c r="AO121" s="488"/>
      <c r="AP121" s="488"/>
      <c r="AQ121" s="488"/>
      <c r="AR121" s="488"/>
      <c r="AS121" s="488"/>
      <c r="AT121" s="485">
        <f>SUM(AL121:AS121)</f>
        <v>16537.5</v>
      </c>
      <c r="AU121" s="74">
        <f>+AT121/BJ121*100</f>
        <v>25.579304544531773</v>
      </c>
      <c r="AV121" s="480" t="s">
        <v>329</v>
      </c>
      <c r="AW121" s="482"/>
      <c r="AX121" s="483">
        <f>+AT121*1.05</f>
        <v>17364.375</v>
      </c>
      <c r="AY121" s="484"/>
      <c r="AZ121" s="484"/>
      <c r="BA121" s="484"/>
      <c r="BB121" s="484"/>
      <c r="BC121" s="484"/>
      <c r="BD121" s="484"/>
      <c r="BE121" s="484"/>
      <c r="BF121" s="485">
        <f>SUM(AX121:BE121)</f>
        <v>17364.375</v>
      </c>
      <c r="BG121" s="74">
        <f>+BF121/BJ121*100</f>
        <v>26.858269771758359</v>
      </c>
      <c r="BH121" s="480" t="s">
        <v>329</v>
      </c>
      <c r="BI121" s="476">
        <f>+BG122+AU122+AI122+X122</f>
        <v>2</v>
      </c>
      <c r="BJ121" s="507">
        <f t="shared" si="197"/>
        <v>64651.875</v>
      </c>
      <c r="BK121" s="593"/>
      <c r="BL121" s="59"/>
      <c r="BM121" s="59"/>
      <c r="BN121" s="59"/>
      <c r="BO121" s="43"/>
      <c r="BP121" s="267"/>
      <c r="BQ121" s="611"/>
    </row>
    <row r="122" spans="3:69" ht="21" customHeight="1">
      <c r="C122" s="638"/>
      <c r="D122" s="641"/>
      <c r="E122" s="642"/>
      <c r="F122" s="500"/>
      <c r="G122" s="515"/>
      <c r="H122" s="245"/>
      <c r="I122" s="497"/>
      <c r="J122" s="525"/>
      <c r="K122" s="983"/>
      <c r="L122" s="928"/>
      <c r="M122" s="497"/>
      <c r="N122" s="525"/>
      <c r="O122" s="487"/>
      <c r="P122" s="488"/>
      <c r="Q122" s="488"/>
      <c r="R122" s="488"/>
      <c r="S122" s="488"/>
      <c r="T122" s="488"/>
      <c r="U122" s="488"/>
      <c r="V122" s="488"/>
      <c r="W122" s="485"/>
      <c r="X122" s="74">
        <f>+X121*0.02</f>
        <v>0.46402366520692556</v>
      </c>
      <c r="Y122" s="495"/>
      <c r="Z122" s="487"/>
      <c r="AA122" s="488"/>
      <c r="AB122" s="488"/>
      <c r="AC122" s="488"/>
      <c r="AD122" s="488"/>
      <c r="AE122" s="488"/>
      <c r="AF122" s="488"/>
      <c r="AG122" s="488"/>
      <c r="AH122" s="494"/>
      <c r="AI122" s="74">
        <f>+AI121*0.02</f>
        <v>0.48722484846727188</v>
      </c>
      <c r="AJ122" s="480"/>
      <c r="AK122" s="486"/>
      <c r="AL122" s="487"/>
      <c r="AM122" s="488"/>
      <c r="AN122" s="488"/>
      <c r="AO122" s="488"/>
      <c r="AP122" s="488"/>
      <c r="AQ122" s="488"/>
      <c r="AR122" s="488"/>
      <c r="AS122" s="488"/>
      <c r="AT122" s="485"/>
      <c r="AU122" s="74">
        <f>+AU121*0.02</f>
        <v>0.51158609089063545</v>
      </c>
      <c r="AV122" s="480"/>
      <c r="AW122" s="482"/>
      <c r="AX122" s="483"/>
      <c r="AY122" s="484"/>
      <c r="AZ122" s="484"/>
      <c r="BA122" s="484"/>
      <c r="BB122" s="484"/>
      <c r="BC122" s="484"/>
      <c r="BD122" s="484"/>
      <c r="BE122" s="484"/>
      <c r="BF122" s="485"/>
      <c r="BG122" s="74">
        <f>+BG121*0.02</f>
        <v>0.53716539543516717</v>
      </c>
      <c r="BH122" s="480"/>
      <c r="BI122" s="476"/>
      <c r="BJ122" s="507"/>
      <c r="BK122" s="593"/>
      <c r="BL122" s="59"/>
      <c r="BM122" s="59"/>
      <c r="BN122" s="59"/>
      <c r="BO122" s="43"/>
      <c r="BP122" s="267"/>
      <c r="BQ122" s="611"/>
    </row>
    <row r="123" spans="3:69" ht="13.5" customHeight="1">
      <c r="C123" s="638"/>
      <c r="D123" s="641"/>
      <c r="E123" s="642"/>
      <c r="F123" s="500"/>
      <c r="G123" s="515"/>
      <c r="H123" s="245"/>
      <c r="I123" s="497" t="s">
        <v>232</v>
      </c>
      <c r="J123" s="525" t="s">
        <v>238</v>
      </c>
      <c r="K123" s="983">
        <f>+BJ123*100/BJ194</f>
        <v>5.9660059190818737</v>
      </c>
      <c r="L123" s="928">
        <v>164</v>
      </c>
      <c r="M123" s="497" t="s">
        <v>295</v>
      </c>
      <c r="N123" s="525" t="s">
        <v>296</v>
      </c>
      <c r="O123" s="487">
        <v>181500</v>
      </c>
      <c r="P123" s="488"/>
      <c r="Q123" s="488"/>
      <c r="R123" s="488"/>
      <c r="S123" s="488"/>
      <c r="T123" s="488"/>
      <c r="U123" s="488"/>
      <c r="V123" s="488"/>
      <c r="W123" s="485">
        <f>SUM(O123:V123)</f>
        <v>181500</v>
      </c>
      <c r="X123" s="74">
        <f>+W123/BJ123*100</f>
        <v>23.201183260346276</v>
      </c>
      <c r="Y123" s="495" t="s">
        <v>331</v>
      </c>
      <c r="Z123" s="487">
        <f>+W123*1.05</f>
        <v>190575</v>
      </c>
      <c r="AA123" s="488"/>
      <c r="AB123" s="488"/>
      <c r="AC123" s="488"/>
      <c r="AD123" s="488"/>
      <c r="AE123" s="488"/>
      <c r="AF123" s="488"/>
      <c r="AG123" s="488"/>
      <c r="AH123" s="494">
        <f t="shared" ref="AH123" si="199">SUM(Z123:AG123)</f>
        <v>190575</v>
      </c>
      <c r="AI123" s="74">
        <f>+AH123/BJ123*100</f>
        <v>24.361242423363592</v>
      </c>
      <c r="AJ123" s="480" t="s">
        <v>332</v>
      </c>
      <c r="AK123" s="486"/>
      <c r="AL123" s="487">
        <f>+AH123*1.05</f>
        <v>200103.75</v>
      </c>
      <c r="AM123" s="488"/>
      <c r="AN123" s="488"/>
      <c r="AO123" s="488"/>
      <c r="AP123" s="488"/>
      <c r="AQ123" s="488"/>
      <c r="AR123" s="488"/>
      <c r="AS123" s="488"/>
      <c r="AT123" s="485">
        <f>SUM(AL123:AS123)</f>
        <v>200103.75</v>
      </c>
      <c r="AU123" s="74">
        <f>+AT123/BJ123*100</f>
        <v>25.579304544531773</v>
      </c>
      <c r="AV123" s="480" t="s">
        <v>331</v>
      </c>
      <c r="AW123" s="482"/>
      <c r="AX123" s="483">
        <f>+AT123*1.05</f>
        <v>210108.9375</v>
      </c>
      <c r="AY123" s="484"/>
      <c r="AZ123" s="484"/>
      <c r="BA123" s="484"/>
      <c r="BB123" s="484"/>
      <c r="BC123" s="484"/>
      <c r="BD123" s="484"/>
      <c r="BE123" s="484"/>
      <c r="BF123" s="485">
        <f>SUM(AX123:BE123)</f>
        <v>210108.9375</v>
      </c>
      <c r="BG123" s="74">
        <f>+BF123/BJ123*100</f>
        <v>26.858269771758359</v>
      </c>
      <c r="BH123" s="480" t="s">
        <v>331</v>
      </c>
      <c r="BI123" s="476">
        <f>+BG124+AU124+AI124+X124</f>
        <v>16.399999999999999</v>
      </c>
      <c r="BJ123" s="507">
        <f t="shared" si="197"/>
        <v>782287.6875</v>
      </c>
      <c r="BK123" s="593"/>
      <c r="BL123" s="59"/>
      <c r="BM123" s="59"/>
      <c r="BN123" s="59"/>
      <c r="BO123" s="43"/>
      <c r="BP123" s="267"/>
      <c r="BQ123" s="611"/>
    </row>
    <row r="124" spans="3:69" ht="24.75" customHeight="1">
      <c r="C124" s="638"/>
      <c r="D124" s="641"/>
      <c r="E124" s="642"/>
      <c r="F124" s="500"/>
      <c r="G124" s="515"/>
      <c r="H124" s="245"/>
      <c r="I124" s="497"/>
      <c r="J124" s="525"/>
      <c r="K124" s="983"/>
      <c r="L124" s="928"/>
      <c r="M124" s="497"/>
      <c r="N124" s="525"/>
      <c r="O124" s="487"/>
      <c r="P124" s="488"/>
      <c r="Q124" s="488"/>
      <c r="R124" s="488"/>
      <c r="S124" s="488"/>
      <c r="T124" s="488"/>
      <c r="U124" s="488"/>
      <c r="V124" s="488"/>
      <c r="W124" s="485"/>
      <c r="X124" s="74">
        <f>+X123*0.164</f>
        <v>3.8049940546967895</v>
      </c>
      <c r="Y124" s="495"/>
      <c r="Z124" s="487"/>
      <c r="AA124" s="488"/>
      <c r="AB124" s="488"/>
      <c r="AC124" s="488"/>
      <c r="AD124" s="488"/>
      <c r="AE124" s="488"/>
      <c r="AF124" s="488"/>
      <c r="AG124" s="488"/>
      <c r="AH124" s="494"/>
      <c r="AI124" s="74">
        <f>+AI123*0.164</f>
        <v>3.9952437574316293</v>
      </c>
      <c r="AJ124" s="480"/>
      <c r="AK124" s="486"/>
      <c r="AL124" s="487"/>
      <c r="AM124" s="488"/>
      <c r="AN124" s="488"/>
      <c r="AO124" s="488"/>
      <c r="AP124" s="488"/>
      <c r="AQ124" s="488"/>
      <c r="AR124" s="488"/>
      <c r="AS124" s="488"/>
      <c r="AT124" s="485"/>
      <c r="AU124" s="74">
        <f>+AU123*0.164</f>
        <v>4.1950059453032109</v>
      </c>
      <c r="AV124" s="480"/>
      <c r="AW124" s="482"/>
      <c r="AX124" s="483"/>
      <c r="AY124" s="484"/>
      <c r="AZ124" s="484"/>
      <c r="BA124" s="484"/>
      <c r="BB124" s="484"/>
      <c r="BC124" s="484"/>
      <c r="BD124" s="484"/>
      <c r="BE124" s="484"/>
      <c r="BF124" s="485"/>
      <c r="BG124" s="74">
        <f>+BG123*0.164</f>
        <v>4.4047562425683706</v>
      </c>
      <c r="BH124" s="480"/>
      <c r="BI124" s="476"/>
      <c r="BJ124" s="507"/>
      <c r="BK124" s="593"/>
      <c r="BL124" s="59"/>
      <c r="BM124" s="59"/>
      <c r="BN124" s="59"/>
      <c r="BO124" s="43"/>
      <c r="BP124" s="267"/>
      <c r="BQ124" s="611"/>
    </row>
    <row r="125" spans="3:69" ht="13.5" customHeight="1">
      <c r="C125" s="638"/>
      <c r="D125" s="641"/>
      <c r="E125" s="642"/>
      <c r="F125" s="500"/>
      <c r="G125" s="515"/>
      <c r="H125" s="245"/>
      <c r="I125" s="497" t="s">
        <v>233</v>
      </c>
      <c r="J125" s="525" t="s">
        <v>239</v>
      </c>
      <c r="K125" s="983">
        <f>+BJ125*100/BJ194</f>
        <v>0.65741112055998607</v>
      </c>
      <c r="L125" s="928"/>
      <c r="M125" s="497" t="s">
        <v>297</v>
      </c>
      <c r="N125" s="525" t="s">
        <v>298</v>
      </c>
      <c r="O125" s="487">
        <v>20000</v>
      </c>
      <c r="P125" s="488"/>
      <c r="Q125" s="488"/>
      <c r="R125" s="488"/>
      <c r="S125" s="488"/>
      <c r="T125" s="488"/>
      <c r="U125" s="488"/>
      <c r="V125" s="488"/>
      <c r="W125" s="485">
        <f>SUM(O125:V125)</f>
        <v>20000</v>
      </c>
      <c r="X125" s="74">
        <f>+W125/BJ125*100</f>
        <v>23.201183260346276</v>
      </c>
      <c r="Y125" s="495" t="s">
        <v>111</v>
      </c>
      <c r="Z125" s="487">
        <f>+W125*1.05</f>
        <v>21000</v>
      </c>
      <c r="AA125" s="488"/>
      <c r="AB125" s="488"/>
      <c r="AC125" s="488"/>
      <c r="AD125" s="488"/>
      <c r="AE125" s="488"/>
      <c r="AF125" s="488"/>
      <c r="AG125" s="488"/>
      <c r="AH125" s="494">
        <f t="shared" ref="AH125" si="200">SUM(Z125:AG125)</f>
        <v>21000</v>
      </c>
      <c r="AI125" s="74">
        <f>+AH125/BJ125*100</f>
        <v>24.361242423363592</v>
      </c>
      <c r="AJ125" s="480" t="s">
        <v>112</v>
      </c>
      <c r="AK125" s="486"/>
      <c r="AL125" s="487">
        <f>+AH125*1.05</f>
        <v>22050</v>
      </c>
      <c r="AM125" s="488"/>
      <c r="AN125" s="488"/>
      <c r="AO125" s="488"/>
      <c r="AP125" s="488"/>
      <c r="AQ125" s="488"/>
      <c r="AR125" s="488"/>
      <c r="AS125" s="488"/>
      <c r="AT125" s="485">
        <f>SUM(AL125:AS125)</f>
        <v>22050</v>
      </c>
      <c r="AU125" s="74">
        <f>+AT125/BJ125*100</f>
        <v>25.579304544531773</v>
      </c>
      <c r="AV125" s="480" t="s">
        <v>111</v>
      </c>
      <c r="AW125" s="482"/>
      <c r="AX125" s="483">
        <f>+AT125*1.05</f>
        <v>23152.5</v>
      </c>
      <c r="AY125" s="484"/>
      <c r="AZ125" s="484"/>
      <c r="BA125" s="484"/>
      <c r="BB125" s="484"/>
      <c r="BC125" s="484"/>
      <c r="BD125" s="484"/>
      <c r="BE125" s="484"/>
      <c r="BF125" s="485">
        <f>SUM(AX125:BE125)</f>
        <v>23152.5</v>
      </c>
      <c r="BG125" s="74">
        <f>+BF125/BJ125*100</f>
        <v>26.858269771758359</v>
      </c>
      <c r="BH125" s="480" t="s">
        <v>111</v>
      </c>
      <c r="BI125" s="476">
        <f>+BG126+AU126+AI126+X126</f>
        <v>40</v>
      </c>
      <c r="BJ125" s="507">
        <f t="shared" si="197"/>
        <v>86202.5</v>
      </c>
      <c r="BK125" s="593"/>
      <c r="BL125" s="59"/>
      <c r="BM125" s="59"/>
      <c r="BN125" s="59"/>
      <c r="BO125" s="43"/>
      <c r="BP125" s="267"/>
      <c r="BQ125" s="611"/>
    </row>
    <row r="126" spans="3:69" ht="30" customHeight="1">
      <c r="C126" s="638"/>
      <c r="D126" s="641"/>
      <c r="E126" s="642"/>
      <c r="F126" s="500"/>
      <c r="G126" s="515"/>
      <c r="H126" s="245"/>
      <c r="I126" s="497"/>
      <c r="J126" s="525"/>
      <c r="K126" s="983"/>
      <c r="L126" s="928"/>
      <c r="M126" s="497"/>
      <c r="N126" s="525"/>
      <c r="O126" s="487"/>
      <c r="P126" s="488"/>
      <c r="Q126" s="488"/>
      <c r="R126" s="488"/>
      <c r="S126" s="488"/>
      <c r="T126" s="488"/>
      <c r="U126" s="488"/>
      <c r="V126" s="488"/>
      <c r="W126" s="485"/>
      <c r="X126" s="74">
        <f>+X125*0.4</f>
        <v>9.2804733041385106</v>
      </c>
      <c r="Y126" s="495"/>
      <c r="Z126" s="487"/>
      <c r="AA126" s="488"/>
      <c r="AB126" s="488"/>
      <c r="AC126" s="488"/>
      <c r="AD126" s="488"/>
      <c r="AE126" s="488"/>
      <c r="AF126" s="488"/>
      <c r="AG126" s="488"/>
      <c r="AH126" s="494"/>
      <c r="AI126" s="74">
        <f>+AI125*0.4</f>
        <v>9.7444969693454375</v>
      </c>
      <c r="AJ126" s="480"/>
      <c r="AK126" s="486"/>
      <c r="AL126" s="487"/>
      <c r="AM126" s="488"/>
      <c r="AN126" s="488"/>
      <c r="AO126" s="488"/>
      <c r="AP126" s="488"/>
      <c r="AQ126" s="488"/>
      <c r="AR126" s="488"/>
      <c r="AS126" s="488"/>
      <c r="AT126" s="485"/>
      <c r="AU126" s="74">
        <f>+AU125*0.4</f>
        <v>10.23172181781271</v>
      </c>
      <c r="AV126" s="480"/>
      <c r="AW126" s="482"/>
      <c r="AX126" s="483"/>
      <c r="AY126" s="484"/>
      <c r="AZ126" s="484"/>
      <c r="BA126" s="484"/>
      <c r="BB126" s="484"/>
      <c r="BC126" s="484"/>
      <c r="BD126" s="484"/>
      <c r="BE126" s="484"/>
      <c r="BF126" s="485"/>
      <c r="BG126" s="74">
        <f>+BG125*0.4</f>
        <v>10.743307908703343</v>
      </c>
      <c r="BH126" s="480"/>
      <c r="BI126" s="476"/>
      <c r="BJ126" s="507"/>
      <c r="BK126" s="593"/>
      <c r="BL126" s="59"/>
      <c r="BM126" s="59"/>
      <c r="BN126" s="59"/>
      <c r="BO126" s="43"/>
      <c r="BP126" s="267"/>
      <c r="BQ126" s="611"/>
    </row>
    <row r="127" spans="3:69" ht="18" customHeight="1">
      <c r="C127" s="638"/>
      <c r="D127" s="641"/>
      <c r="E127" s="642"/>
      <c r="F127" s="500"/>
      <c r="G127" s="515"/>
      <c r="H127" s="245"/>
      <c r="I127" s="497" t="s">
        <v>234</v>
      </c>
      <c r="J127" s="525" t="s">
        <v>240</v>
      </c>
      <c r="K127" s="983">
        <f>+BJ127*100/BJ194</f>
        <v>0.98611668083997905</v>
      </c>
      <c r="L127" s="928"/>
      <c r="M127" s="497" t="s">
        <v>299</v>
      </c>
      <c r="N127" s="525" t="s">
        <v>300</v>
      </c>
      <c r="O127" s="487">
        <v>30000</v>
      </c>
      <c r="P127" s="488"/>
      <c r="Q127" s="488"/>
      <c r="R127" s="488"/>
      <c r="S127" s="488"/>
      <c r="T127" s="488"/>
      <c r="U127" s="488"/>
      <c r="V127" s="488"/>
      <c r="W127" s="485">
        <f>SUM(O127:V127)</f>
        <v>30000</v>
      </c>
      <c r="X127" s="74">
        <f>+W127/BJ127*100</f>
        <v>23.201183260346276</v>
      </c>
      <c r="Y127" s="495" t="s">
        <v>333</v>
      </c>
      <c r="Z127" s="487">
        <f>+W127*1.05</f>
        <v>31500</v>
      </c>
      <c r="AA127" s="488"/>
      <c r="AB127" s="488"/>
      <c r="AC127" s="488"/>
      <c r="AD127" s="488"/>
      <c r="AE127" s="488"/>
      <c r="AF127" s="488"/>
      <c r="AG127" s="488"/>
      <c r="AH127" s="492">
        <f t="shared" ref="AH127" si="201">SUM(Z127:AG127)</f>
        <v>31500</v>
      </c>
      <c r="AI127" s="218">
        <f>+AH127/BJ127*100</f>
        <v>24.361242423363592</v>
      </c>
      <c r="AJ127" s="480" t="s">
        <v>334</v>
      </c>
      <c r="AK127" s="486"/>
      <c r="AL127" s="487">
        <f>+AH127*1.05</f>
        <v>33075</v>
      </c>
      <c r="AM127" s="488"/>
      <c r="AN127" s="488"/>
      <c r="AO127" s="488"/>
      <c r="AP127" s="488"/>
      <c r="AQ127" s="488"/>
      <c r="AR127" s="488"/>
      <c r="AS127" s="488"/>
      <c r="AT127" s="485">
        <f>SUM(AL127:AS127)</f>
        <v>33075</v>
      </c>
      <c r="AU127" s="74">
        <f>+AT127/BJ127*100</f>
        <v>25.579304544531773</v>
      </c>
      <c r="AV127" s="480" t="s">
        <v>333</v>
      </c>
      <c r="AW127" s="482"/>
      <c r="AX127" s="483">
        <f>+AT127*1.05</f>
        <v>34728.75</v>
      </c>
      <c r="AY127" s="484"/>
      <c r="AZ127" s="484"/>
      <c r="BA127" s="484"/>
      <c r="BB127" s="484"/>
      <c r="BC127" s="484"/>
      <c r="BD127" s="484"/>
      <c r="BE127" s="484"/>
      <c r="BF127" s="485">
        <f>SUM(AX127:BE127)</f>
        <v>34728.75</v>
      </c>
      <c r="BG127" s="74">
        <f>+BF127/BJ127*100</f>
        <v>26.858269771758359</v>
      </c>
      <c r="BH127" s="480" t="s">
        <v>333</v>
      </c>
      <c r="BI127" s="476">
        <f>+BG128+AU128+AI128+X128</f>
        <v>1720</v>
      </c>
      <c r="BJ127" s="507">
        <f t="shared" si="197"/>
        <v>129303.75</v>
      </c>
      <c r="BK127" s="593"/>
      <c r="BL127" s="59"/>
      <c r="BM127" s="59"/>
      <c r="BN127" s="59"/>
      <c r="BO127" s="43"/>
      <c r="BP127" s="267"/>
      <c r="BQ127" s="611"/>
    </row>
    <row r="128" spans="3:69" ht="30" customHeight="1">
      <c r="C128" s="638"/>
      <c r="D128" s="641"/>
      <c r="E128" s="642"/>
      <c r="F128" s="500"/>
      <c r="G128" s="515"/>
      <c r="H128" s="245"/>
      <c r="I128" s="497"/>
      <c r="J128" s="525"/>
      <c r="K128" s="983"/>
      <c r="L128" s="928"/>
      <c r="M128" s="497"/>
      <c r="N128" s="525"/>
      <c r="O128" s="487"/>
      <c r="P128" s="488"/>
      <c r="Q128" s="488"/>
      <c r="R128" s="488"/>
      <c r="S128" s="488"/>
      <c r="T128" s="488"/>
      <c r="U128" s="488"/>
      <c r="V128" s="488"/>
      <c r="W128" s="485"/>
      <c r="X128" s="74">
        <f>+X127*17.2</f>
        <v>399.06035207795594</v>
      </c>
      <c r="Y128" s="495"/>
      <c r="Z128" s="487"/>
      <c r="AA128" s="488"/>
      <c r="AB128" s="488"/>
      <c r="AC128" s="488"/>
      <c r="AD128" s="488"/>
      <c r="AE128" s="488"/>
      <c r="AF128" s="488"/>
      <c r="AG128" s="488"/>
      <c r="AH128" s="492"/>
      <c r="AI128" s="218">
        <f>+AI127*17.2</f>
        <v>419.01336968185376</v>
      </c>
      <c r="AJ128" s="480"/>
      <c r="AK128" s="486"/>
      <c r="AL128" s="487"/>
      <c r="AM128" s="488"/>
      <c r="AN128" s="488"/>
      <c r="AO128" s="488"/>
      <c r="AP128" s="488"/>
      <c r="AQ128" s="488"/>
      <c r="AR128" s="488"/>
      <c r="AS128" s="488"/>
      <c r="AT128" s="485"/>
      <c r="AU128" s="74">
        <f>+AU127*17.2</f>
        <v>439.96403816594648</v>
      </c>
      <c r="AV128" s="480"/>
      <c r="AW128" s="482"/>
      <c r="AX128" s="483"/>
      <c r="AY128" s="484"/>
      <c r="AZ128" s="484"/>
      <c r="BA128" s="484"/>
      <c r="BB128" s="484"/>
      <c r="BC128" s="484"/>
      <c r="BD128" s="484"/>
      <c r="BE128" s="484"/>
      <c r="BF128" s="485"/>
      <c r="BG128" s="74">
        <f>+BG127*17.2</f>
        <v>461.96224007424377</v>
      </c>
      <c r="BH128" s="480"/>
      <c r="BI128" s="476"/>
      <c r="BJ128" s="507"/>
      <c r="BK128" s="593"/>
      <c r="BL128" s="59"/>
      <c r="BM128" s="59"/>
      <c r="BN128" s="59"/>
      <c r="BO128" s="43"/>
      <c r="BP128" s="267"/>
      <c r="BQ128" s="611"/>
    </row>
    <row r="129" spans="3:69">
      <c r="C129" s="638"/>
      <c r="D129" s="641"/>
      <c r="E129" s="642"/>
      <c r="F129" s="500"/>
      <c r="G129" s="515"/>
      <c r="H129" s="245"/>
      <c r="I129" s="245" t="s">
        <v>155</v>
      </c>
      <c r="J129" s="888" t="s">
        <v>241</v>
      </c>
      <c r="K129" s="983">
        <f>+BJ129*100/BJ194</f>
        <v>0.26249209067891527</v>
      </c>
      <c r="L129" s="928"/>
      <c r="M129" s="497" t="s">
        <v>335</v>
      </c>
      <c r="N129" s="525" t="s">
        <v>301</v>
      </c>
      <c r="O129" s="487">
        <v>2500</v>
      </c>
      <c r="P129" s="488"/>
      <c r="Q129" s="488"/>
      <c r="R129" s="488"/>
      <c r="S129" s="488"/>
      <c r="T129" s="488"/>
      <c r="U129" s="488"/>
      <c r="V129" s="488"/>
      <c r="W129" s="485">
        <f>SUM(O129:V129)</f>
        <v>2500</v>
      </c>
      <c r="X129" s="218">
        <f>+W129/BJ129*100</f>
        <v>7.2634168928918381</v>
      </c>
      <c r="Y129" s="496" t="s">
        <v>336</v>
      </c>
      <c r="Z129" s="487">
        <f>+W129*1.05</f>
        <v>2625</v>
      </c>
      <c r="AA129" s="488"/>
      <c r="AB129" s="488"/>
      <c r="AC129" s="488"/>
      <c r="AD129" s="488"/>
      <c r="AE129" s="488"/>
      <c r="AF129" s="488"/>
      <c r="AG129" s="488">
        <v>7500</v>
      </c>
      <c r="AH129" s="492">
        <f>SUM(Z129:AG130)</f>
        <v>10125</v>
      </c>
      <c r="AI129" s="219">
        <f>+AH129/BJ129*100</f>
        <v>29.416838416211949</v>
      </c>
      <c r="AJ129" s="480" t="s">
        <v>337</v>
      </c>
      <c r="AK129" s="486"/>
      <c r="AL129" s="487">
        <f>+AH129*1.05</f>
        <v>10631.25</v>
      </c>
      <c r="AM129" s="488"/>
      <c r="AN129" s="488"/>
      <c r="AO129" s="488"/>
      <c r="AP129" s="488"/>
      <c r="AQ129" s="488"/>
      <c r="AR129" s="488"/>
      <c r="AS129" s="488"/>
      <c r="AT129" s="485">
        <f>SUM(AL129:AS129)</f>
        <v>10631.25</v>
      </c>
      <c r="AU129" s="74">
        <f>+AT129/BJ129*100</f>
        <v>30.887680337022545</v>
      </c>
      <c r="AV129" s="480" t="s">
        <v>289</v>
      </c>
      <c r="AW129" s="486"/>
      <c r="AX129" s="487">
        <f>+AT129*1.05</f>
        <v>11162.8125</v>
      </c>
      <c r="AY129" s="488"/>
      <c r="AZ129" s="488"/>
      <c r="BA129" s="488"/>
      <c r="BB129" s="488"/>
      <c r="BC129" s="488"/>
      <c r="BD129" s="488"/>
      <c r="BE129" s="488"/>
      <c r="BF129" s="494">
        <f t="shared" ref="BF129:BF134" si="202">SUM(AX129:BE129)</f>
        <v>11162.8125</v>
      </c>
      <c r="BG129" s="218">
        <f>+BF129/BJ129*100</f>
        <v>32.43206435387367</v>
      </c>
      <c r="BH129" s="480" t="s">
        <v>289</v>
      </c>
      <c r="BI129" s="476">
        <f>+BG130+AU130+AI130+X130</f>
        <v>600</v>
      </c>
      <c r="BJ129" s="507">
        <f t="shared" si="197"/>
        <v>34419.0625</v>
      </c>
      <c r="BK129" s="593"/>
      <c r="BL129" s="13"/>
      <c r="BM129" s="13"/>
      <c r="BN129" s="13"/>
      <c r="BO129" s="43"/>
      <c r="BP129" s="267"/>
      <c r="BQ129" s="611"/>
    </row>
    <row r="130" spans="3:69" ht="42.75" customHeight="1">
      <c r="C130" s="638"/>
      <c r="D130" s="641"/>
      <c r="E130" s="642"/>
      <c r="F130" s="500"/>
      <c r="G130" s="515"/>
      <c r="H130" s="245"/>
      <c r="I130" s="503"/>
      <c r="J130" s="525"/>
      <c r="K130" s="983"/>
      <c r="L130" s="928"/>
      <c r="M130" s="497"/>
      <c r="N130" s="525"/>
      <c r="O130" s="487"/>
      <c r="P130" s="488"/>
      <c r="Q130" s="488"/>
      <c r="R130" s="488"/>
      <c r="S130" s="488"/>
      <c r="T130" s="488"/>
      <c r="U130" s="488"/>
      <c r="V130" s="488"/>
      <c r="W130" s="485"/>
      <c r="X130" s="218">
        <f>+X129*6</f>
        <v>43.580501357351025</v>
      </c>
      <c r="Y130" s="496"/>
      <c r="Z130" s="487"/>
      <c r="AA130" s="488"/>
      <c r="AB130" s="488"/>
      <c r="AC130" s="488"/>
      <c r="AD130" s="488"/>
      <c r="AE130" s="488"/>
      <c r="AF130" s="488"/>
      <c r="AG130" s="488"/>
      <c r="AH130" s="492"/>
      <c r="AI130" s="219">
        <f>+AI129*6</f>
        <v>176.5010304972717</v>
      </c>
      <c r="AJ130" s="480"/>
      <c r="AK130" s="486"/>
      <c r="AL130" s="487"/>
      <c r="AM130" s="488"/>
      <c r="AN130" s="488"/>
      <c r="AO130" s="488"/>
      <c r="AP130" s="488"/>
      <c r="AQ130" s="488"/>
      <c r="AR130" s="488"/>
      <c r="AS130" s="488"/>
      <c r="AT130" s="485"/>
      <c r="AU130" s="74">
        <f>+AU129*6</f>
        <v>185.32608202213527</v>
      </c>
      <c r="AV130" s="480"/>
      <c r="AW130" s="486"/>
      <c r="AX130" s="487"/>
      <c r="AY130" s="488"/>
      <c r="AZ130" s="488"/>
      <c r="BA130" s="488"/>
      <c r="BB130" s="488"/>
      <c r="BC130" s="488"/>
      <c r="BD130" s="488"/>
      <c r="BE130" s="488"/>
      <c r="BF130" s="494"/>
      <c r="BG130" s="218">
        <f>+BG129*6</f>
        <v>194.59238612324202</v>
      </c>
      <c r="BH130" s="480"/>
      <c r="BI130" s="476"/>
      <c r="BJ130" s="507"/>
      <c r="BK130" s="593"/>
      <c r="BL130" s="13"/>
      <c r="BM130" s="13"/>
      <c r="BN130" s="13"/>
      <c r="BO130" s="43"/>
      <c r="BP130" s="267"/>
      <c r="BQ130" s="611"/>
    </row>
    <row r="131" spans="3:69" ht="11.25" customHeight="1">
      <c r="C131" s="638"/>
      <c r="D131" s="641"/>
      <c r="E131" s="642"/>
      <c r="F131" s="500"/>
      <c r="G131" s="515"/>
      <c r="H131" s="245"/>
      <c r="I131" s="244" t="s">
        <v>235</v>
      </c>
      <c r="J131" s="525" t="s">
        <v>242</v>
      </c>
      <c r="K131" s="960">
        <f>+BJ131*100/BJ194</f>
        <v>0.65741112055998607</v>
      </c>
      <c r="L131" s="928"/>
      <c r="M131" s="497" t="s">
        <v>302</v>
      </c>
      <c r="N131" s="525" t="s">
        <v>303</v>
      </c>
      <c r="O131" s="487">
        <v>20000</v>
      </c>
      <c r="P131" s="488"/>
      <c r="Q131" s="488"/>
      <c r="R131" s="488"/>
      <c r="S131" s="488"/>
      <c r="T131" s="484"/>
      <c r="U131" s="484"/>
      <c r="V131" s="484"/>
      <c r="W131" s="581">
        <f t="shared" ref="W131:W150" si="203">SUM(O131:V131)</f>
        <v>20000</v>
      </c>
      <c r="X131" s="70">
        <f>+W131/BJ131*100</f>
        <v>23.201183260346276</v>
      </c>
      <c r="Y131" s="495" t="s">
        <v>338</v>
      </c>
      <c r="Z131" s="240">
        <f>+W131*1.05</f>
        <v>21000</v>
      </c>
      <c r="AA131" s="235"/>
      <c r="AB131" s="235"/>
      <c r="AC131" s="235"/>
      <c r="AD131" s="235"/>
      <c r="AE131" s="235"/>
      <c r="AF131" s="235"/>
      <c r="AG131" s="235"/>
      <c r="AH131" s="232">
        <f t="shared" ref="AH131:AH134" si="204">SUM(Z131:AG131)</f>
        <v>21000</v>
      </c>
      <c r="AI131" s="219">
        <f>+AH131/BJ131*100</f>
        <v>24.361242423363592</v>
      </c>
      <c r="AJ131" s="480" t="s">
        <v>339</v>
      </c>
      <c r="AK131" s="237"/>
      <c r="AL131" s="240">
        <f>+AH131*1.05</f>
        <v>22050</v>
      </c>
      <c r="AM131" s="235"/>
      <c r="AN131" s="235"/>
      <c r="AO131" s="229"/>
      <c r="AP131" s="229"/>
      <c r="AQ131" s="229"/>
      <c r="AR131" s="229"/>
      <c r="AS131" s="229"/>
      <c r="AT131" s="232">
        <f t="shared" ref="AT131:AT134" si="205">SUM(AL131:AS131)</f>
        <v>22050</v>
      </c>
      <c r="AU131" s="70">
        <f>+AT131/BJ131*100</f>
        <v>25.579304544531773</v>
      </c>
      <c r="AV131" s="480" t="s">
        <v>339</v>
      </c>
      <c r="AW131" s="237"/>
      <c r="AX131" s="240">
        <f>+AT131*1.05</f>
        <v>23152.5</v>
      </c>
      <c r="AY131" s="229"/>
      <c r="AZ131" s="229"/>
      <c r="BA131" s="229"/>
      <c r="BB131" s="229"/>
      <c r="BC131" s="229"/>
      <c r="BD131" s="229"/>
      <c r="BE131" s="229"/>
      <c r="BF131" s="232">
        <f t="shared" si="202"/>
        <v>23152.5</v>
      </c>
      <c r="BG131" s="70">
        <f>+BF131/BJ131*100</f>
        <v>26.858269771758359</v>
      </c>
      <c r="BH131" s="480" t="s">
        <v>338</v>
      </c>
      <c r="BI131" s="508">
        <f>+BG132+AU132+AI132+X132</f>
        <v>300</v>
      </c>
      <c r="BJ131" s="511">
        <f>+SUM(BF131+AT131+AH131+W131)</f>
        <v>86202.5</v>
      </c>
      <c r="BK131" s="593"/>
      <c r="BL131" s="13"/>
      <c r="BM131" s="13"/>
      <c r="BN131" s="13"/>
      <c r="BO131" s="43"/>
      <c r="BP131" s="267"/>
      <c r="BQ131" s="611"/>
    </row>
    <row r="132" spans="3:69" ht="28.5" customHeight="1" thickBot="1">
      <c r="C132" s="638"/>
      <c r="D132" s="641"/>
      <c r="E132" s="642"/>
      <c r="F132" s="500"/>
      <c r="G132" s="515"/>
      <c r="H132" s="245"/>
      <c r="I132" s="245"/>
      <c r="J132" s="525"/>
      <c r="K132" s="984"/>
      <c r="L132" s="928"/>
      <c r="M132" s="497"/>
      <c r="N132" s="525"/>
      <c r="O132" s="487"/>
      <c r="P132" s="488"/>
      <c r="Q132" s="488"/>
      <c r="R132" s="488"/>
      <c r="S132" s="488"/>
      <c r="T132" s="484"/>
      <c r="U132" s="484"/>
      <c r="V132" s="484"/>
      <c r="W132" s="581"/>
      <c r="X132" s="583">
        <f>+X131*3</f>
        <v>69.603549781038822</v>
      </c>
      <c r="Y132" s="495"/>
      <c r="Z132" s="241"/>
      <c r="AA132" s="243"/>
      <c r="AB132" s="243"/>
      <c r="AC132" s="243"/>
      <c r="AD132" s="243"/>
      <c r="AE132" s="243"/>
      <c r="AF132" s="243"/>
      <c r="AG132" s="243"/>
      <c r="AH132" s="233"/>
      <c r="AI132" s="235">
        <f>+AI131*3</f>
        <v>73.083727270090776</v>
      </c>
      <c r="AJ132" s="480"/>
      <c r="AK132" s="238"/>
      <c r="AL132" s="241"/>
      <c r="AM132" s="243"/>
      <c r="AN132" s="243"/>
      <c r="AO132" s="230"/>
      <c r="AP132" s="230"/>
      <c r="AQ132" s="230"/>
      <c r="AR132" s="230"/>
      <c r="AS132" s="230"/>
      <c r="AT132" s="233"/>
      <c r="AU132" s="235">
        <f>+AU131*3</f>
        <v>76.737913633595326</v>
      </c>
      <c r="AV132" s="480"/>
      <c r="AW132" s="238"/>
      <c r="AX132" s="241"/>
      <c r="AY132" s="230"/>
      <c r="AZ132" s="230"/>
      <c r="BA132" s="230"/>
      <c r="BB132" s="230"/>
      <c r="BC132" s="230"/>
      <c r="BD132" s="230"/>
      <c r="BE132" s="230"/>
      <c r="BF132" s="233"/>
      <c r="BG132" s="235">
        <f>+BG131*3</f>
        <v>80.574809315275076</v>
      </c>
      <c r="BH132" s="480"/>
      <c r="BI132" s="509"/>
      <c r="BJ132" s="512"/>
      <c r="BK132" s="593"/>
      <c r="BL132" s="13"/>
      <c r="BM132" s="13"/>
      <c r="BN132" s="13"/>
      <c r="BO132" s="43"/>
      <c r="BP132" s="268"/>
      <c r="BQ132" s="611"/>
    </row>
    <row r="133" spans="3:69" ht="15" customHeight="1" thickBot="1">
      <c r="C133" s="638"/>
      <c r="D133" s="641"/>
      <c r="E133" s="642"/>
      <c r="F133" s="501"/>
      <c r="G133" s="516"/>
      <c r="H133" s="246"/>
      <c r="I133" s="246"/>
      <c r="J133" s="675"/>
      <c r="K133" s="985"/>
      <c r="L133" s="933"/>
      <c r="M133" s="564"/>
      <c r="N133" s="675"/>
      <c r="O133" s="586"/>
      <c r="P133" s="546"/>
      <c r="Q133" s="546"/>
      <c r="R133" s="546"/>
      <c r="S133" s="546"/>
      <c r="T133" s="565"/>
      <c r="U133" s="565"/>
      <c r="V133" s="565"/>
      <c r="W133" s="582"/>
      <c r="X133" s="584"/>
      <c r="Y133" s="585"/>
      <c r="Z133" s="242"/>
      <c r="AA133" s="236"/>
      <c r="AB133" s="236"/>
      <c r="AC133" s="236"/>
      <c r="AD133" s="236"/>
      <c r="AE133" s="236"/>
      <c r="AF133" s="236"/>
      <c r="AG133" s="236"/>
      <c r="AH133" s="234"/>
      <c r="AI133" s="236"/>
      <c r="AJ133" s="481"/>
      <c r="AK133" s="239"/>
      <c r="AL133" s="242"/>
      <c r="AM133" s="236"/>
      <c r="AN133" s="236"/>
      <c r="AO133" s="231"/>
      <c r="AP133" s="231"/>
      <c r="AQ133" s="231"/>
      <c r="AR133" s="231"/>
      <c r="AS133" s="231"/>
      <c r="AT133" s="234"/>
      <c r="AU133" s="236"/>
      <c r="AV133" s="481"/>
      <c r="AW133" s="239"/>
      <c r="AX133" s="242"/>
      <c r="AY133" s="231"/>
      <c r="AZ133" s="231"/>
      <c r="BA133" s="231"/>
      <c r="BB133" s="231"/>
      <c r="BC133" s="231"/>
      <c r="BD133" s="231"/>
      <c r="BE133" s="231"/>
      <c r="BF133" s="234"/>
      <c r="BG133" s="236"/>
      <c r="BH133" s="481"/>
      <c r="BI133" s="510"/>
      <c r="BJ133" s="513"/>
      <c r="BK133" s="593"/>
      <c r="BL133" s="13"/>
      <c r="BM133" s="13"/>
      <c r="BN133" s="13"/>
      <c r="BO133" s="43"/>
      <c r="BP133" s="266">
        <f>+G134</f>
        <v>2.723619229365275</v>
      </c>
      <c r="BQ133" s="611"/>
    </row>
    <row r="134" spans="3:69" ht="24" customHeight="1">
      <c r="C134" s="638"/>
      <c r="D134" s="641"/>
      <c r="E134" s="642"/>
      <c r="F134" s="557" t="s">
        <v>243</v>
      </c>
      <c r="G134" s="439">
        <f>SUM(K134:K154)</f>
        <v>2.723619229365275</v>
      </c>
      <c r="H134" s="416" t="s">
        <v>244</v>
      </c>
      <c r="I134" s="479" t="s">
        <v>245</v>
      </c>
      <c r="J134" s="526" t="s">
        <v>246</v>
      </c>
      <c r="K134" s="979">
        <f>+BJ134*100/BJ194</f>
        <v>1.9523476333442351</v>
      </c>
      <c r="L134" s="932">
        <v>1</v>
      </c>
      <c r="M134" s="643" t="s">
        <v>305</v>
      </c>
      <c r="N134" s="643" t="s">
        <v>306</v>
      </c>
      <c r="O134" s="520"/>
      <c r="P134" s="520"/>
      <c r="Q134" s="520"/>
      <c r="R134" s="520"/>
      <c r="S134" s="520"/>
      <c r="T134" s="520"/>
      <c r="U134" s="520"/>
      <c r="V134" s="520"/>
      <c r="W134" s="524">
        <f t="shared" si="203"/>
        <v>0</v>
      </c>
      <c r="X134" s="37">
        <f>+W134/BJ134*100</f>
        <v>0</v>
      </c>
      <c r="Y134" s="657" t="s">
        <v>41</v>
      </c>
      <c r="Z134" s="523">
        <v>210000</v>
      </c>
      <c r="AA134" s="520">
        <v>46000</v>
      </c>
      <c r="AB134" s="520"/>
      <c r="AC134" s="520"/>
      <c r="AD134" s="520"/>
      <c r="AE134" s="520"/>
      <c r="AF134" s="520"/>
      <c r="AG134" s="520"/>
      <c r="AH134" s="524">
        <f t="shared" si="204"/>
        <v>256000</v>
      </c>
      <c r="AI134" s="37">
        <f>+AH134/BJ134*100</f>
        <v>100</v>
      </c>
      <c r="AJ134" s="480" t="s">
        <v>340</v>
      </c>
      <c r="AK134" s="522"/>
      <c r="AL134" s="523"/>
      <c r="AM134" s="520"/>
      <c r="AN134" s="520"/>
      <c r="AO134" s="520"/>
      <c r="AP134" s="520"/>
      <c r="AQ134" s="520"/>
      <c r="AR134" s="520"/>
      <c r="AS134" s="520"/>
      <c r="AT134" s="524">
        <f t="shared" si="205"/>
        <v>0</v>
      </c>
      <c r="AU134" s="54">
        <f>+AT134/BJ134*100</f>
        <v>0</v>
      </c>
      <c r="AV134" s="480" t="s">
        <v>341</v>
      </c>
      <c r="AW134" s="522"/>
      <c r="AX134" s="523"/>
      <c r="AY134" s="520"/>
      <c r="AZ134" s="520"/>
      <c r="BA134" s="520"/>
      <c r="BB134" s="520"/>
      <c r="BC134" s="520"/>
      <c r="BD134" s="520"/>
      <c r="BE134" s="520"/>
      <c r="BF134" s="524">
        <f t="shared" si="202"/>
        <v>0</v>
      </c>
      <c r="BG134" s="37">
        <f>+BF134/BJ134*100</f>
        <v>0</v>
      </c>
      <c r="BH134" s="566" t="s">
        <v>43</v>
      </c>
      <c r="BI134" s="505">
        <f t="shared" ref="BI134:BI194" si="206">+BG135+AU135+AI135+X135</f>
        <v>17232</v>
      </c>
      <c r="BJ134" s="506">
        <f t="shared" ref="BJ134" si="207">+BF134+AT134+AH134+W134</f>
        <v>256000</v>
      </c>
      <c r="BK134" s="593"/>
      <c r="BL134" s="13"/>
      <c r="BM134" s="13"/>
      <c r="BN134" s="13"/>
      <c r="BO134" s="43"/>
      <c r="BP134" s="267"/>
      <c r="BQ134" s="611"/>
    </row>
    <row r="135" spans="3:69" ht="23.25" customHeight="1">
      <c r="C135" s="638"/>
      <c r="D135" s="641"/>
      <c r="E135" s="642"/>
      <c r="F135" s="558"/>
      <c r="G135" s="440"/>
      <c r="H135" s="403"/>
      <c r="I135" s="480"/>
      <c r="J135" s="495"/>
      <c r="K135" s="980"/>
      <c r="L135" s="928"/>
      <c r="M135" s="498"/>
      <c r="N135" s="498"/>
      <c r="O135" s="488"/>
      <c r="P135" s="488"/>
      <c r="Q135" s="488"/>
      <c r="R135" s="488"/>
      <c r="S135" s="488"/>
      <c r="T135" s="488"/>
      <c r="U135" s="488"/>
      <c r="V135" s="488"/>
      <c r="W135" s="494"/>
      <c r="X135" s="38">
        <f>+X134*17232/100</f>
        <v>0</v>
      </c>
      <c r="Y135" s="496"/>
      <c r="Z135" s="487"/>
      <c r="AA135" s="488"/>
      <c r="AB135" s="488"/>
      <c r="AC135" s="488"/>
      <c r="AD135" s="488"/>
      <c r="AE135" s="488"/>
      <c r="AF135" s="488"/>
      <c r="AG135" s="488"/>
      <c r="AH135" s="494"/>
      <c r="AI135" s="38">
        <f>+AI134*17232/100</f>
        <v>17232</v>
      </c>
      <c r="AJ135" s="480"/>
      <c r="AK135" s="486"/>
      <c r="AL135" s="487"/>
      <c r="AM135" s="488"/>
      <c r="AN135" s="488"/>
      <c r="AO135" s="488"/>
      <c r="AP135" s="488"/>
      <c r="AQ135" s="488"/>
      <c r="AR135" s="488"/>
      <c r="AS135" s="488"/>
      <c r="AT135" s="494"/>
      <c r="AU135" s="65">
        <f>+AU134*17232/100</f>
        <v>0</v>
      </c>
      <c r="AV135" s="480"/>
      <c r="AW135" s="486"/>
      <c r="AX135" s="487"/>
      <c r="AY135" s="488"/>
      <c r="AZ135" s="488"/>
      <c r="BA135" s="488"/>
      <c r="BB135" s="488"/>
      <c r="BC135" s="488"/>
      <c r="BD135" s="488"/>
      <c r="BE135" s="488"/>
      <c r="BF135" s="494"/>
      <c r="BG135" s="38">
        <f>+BG134*17232/100</f>
        <v>0</v>
      </c>
      <c r="BH135" s="567"/>
      <c r="BI135" s="476"/>
      <c r="BJ135" s="507"/>
      <c r="BK135" s="593"/>
      <c r="BL135" s="13"/>
      <c r="BM135" s="13"/>
      <c r="BN135" s="13"/>
      <c r="BO135" s="43"/>
      <c r="BP135" s="267"/>
      <c r="BQ135" s="611"/>
    </row>
    <row r="136" spans="3:69" s="196" customFormat="1" ht="23.25" customHeight="1">
      <c r="C136" s="638"/>
      <c r="D136" s="641"/>
      <c r="E136" s="642"/>
      <c r="F136" s="558"/>
      <c r="G136" s="440"/>
      <c r="H136" s="403"/>
      <c r="I136" s="480"/>
      <c r="J136" s="495" t="s">
        <v>247</v>
      </c>
      <c r="K136" s="956">
        <f>+BJ136*100/BJ194</f>
        <v>6.5741112055998599E-2</v>
      </c>
      <c r="L136" s="912"/>
      <c r="M136" s="497" t="s">
        <v>307</v>
      </c>
      <c r="N136" s="497" t="s">
        <v>308</v>
      </c>
      <c r="O136" s="235">
        <v>2000</v>
      </c>
      <c r="P136" s="484"/>
      <c r="Q136" s="484"/>
      <c r="R136" s="484"/>
      <c r="S136" s="484"/>
      <c r="T136" s="484"/>
      <c r="U136" s="484"/>
      <c r="V136" s="484"/>
      <c r="W136" s="492">
        <f t="shared" si="203"/>
        <v>2000</v>
      </c>
      <c r="X136" s="70">
        <f>+W136/BJ136*100</f>
        <v>23.201183260346276</v>
      </c>
      <c r="Y136" s="495" t="s">
        <v>340</v>
      </c>
      <c r="Z136" s="489">
        <f>+W136*1.05</f>
        <v>2100</v>
      </c>
      <c r="AA136" s="490"/>
      <c r="AB136" s="490"/>
      <c r="AC136" s="490"/>
      <c r="AD136" s="490"/>
      <c r="AE136" s="490"/>
      <c r="AF136" s="490"/>
      <c r="AG136" s="490"/>
      <c r="AH136" s="492">
        <f t="shared" ref="AH136" si="208">SUM(Z136:AG136)</f>
        <v>2100</v>
      </c>
      <c r="AI136" s="70">
        <f>+AH136/BJ136*100</f>
        <v>24.361242423363592</v>
      </c>
      <c r="AJ136" s="480" t="s">
        <v>340</v>
      </c>
      <c r="AK136" s="476"/>
      <c r="AL136" s="489">
        <f>+AH136*1.05</f>
        <v>2205</v>
      </c>
      <c r="AM136" s="490"/>
      <c r="AN136" s="490"/>
      <c r="AO136" s="490"/>
      <c r="AP136" s="490"/>
      <c r="AQ136" s="490"/>
      <c r="AR136" s="490"/>
      <c r="AS136" s="490"/>
      <c r="AT136" s="485">
        <f>SUM(AL136:AS136)</f>
        <v>2205</v>
      </c>
      <c r="AU136" s="218">
        <f>+AT136/BJ136*100</f>
        <v>25.579304544531773</v>
      </c>
      <c r="AV136" s="480" t="s">
        <v>341</v>
      </c>
      <c r="AW136" s="482"/>
      <c r="AX136" s="483">
        <f>+AT136*1.05</f>
        <v>2315.25</v>
      </c>
      <c r="AY136" s="484"/>
      <c r="AZ136" s="484"/>
      <c r="BA136" s="484"/>
      <c r="BB136" s="484"/>
      <c r="BC136" s="484"/>
      <c r="BD136" s="484"/>
      <c r="BE136" s="484"/>
      <c r="BF136" s="485">
        <f>SUM(AX136:BE136)</f>
        <v>2315.25</v>
      </c>
      <c r="BG136" s="218">
        <f>+BF136/BJ136*100</f>
        <v>26.858269771758359</v>
      </c>
      <c r="BH136" s="480" t="s">
        <v>341</v>
      </c>
      <c r="BI136" s="476">
        <f>+BG137+AU137+AI137+X137</f>
        <v>16</v>
      </c>
      <c r="BJ136" s="477">
        <f>+BF136+AT136+AH136+W136</f>
        <v>8620.25</v>
      </c>
      <c r="BK136" s="593"/>
      <c r="BL136" s="221"/>
      <c r="BM136" s="221"/>
      <c r="BN136" s="221"/>
      <c r="BO136" s="209"/>
      <c r="BP136" s="267"/>
      <c r="BQ136" s="611"/>
    </row>
    <row r="137" spans="3:69" s="196" customFormat="1" ht="24.75" customHeight="1">
      <c r="C137" s="638"/>
      <c r="D137" s="641"/>
      <c r="E137" s="642"/>
      <c r="F137" s="558"/>
      <c r="G137" s="440"/>
      <c r="H137" s="403"/>
      <c r="I137" s="480"/>
      <c r="J137" s="495"/>
      <c r="K137" s="956"/>
      <c r="L137" s="912"/>
      <c r="M137" s="497"/>
      <c r="N137" s="497"/>
      <c r="O137" s="873"/>
      <c r="P137" s="484"/>
      <c r="Q137" s="484"/>
      <c r="R137" s="484"/>
      <c r="S137" s="484"/>
      <c r="T137" s="484"/>
      <c r="U137" s="484"/>
      <c r="V137" s="484"/>
      <c r="W137" s="492"/>
      <c r="X137" s="70">
        <f>+X136*0.16</f>
        <v>3.7121893216554045</v>
      </c>
      <c r="Y137" s="495"/>
      <c r="Z137" s="489"/>
      <c r="AA137" s="490"/>
      <c r="AB137" s="490"/>
      <c r="AC137" s="490"/>
      <c r="AD137" s="490"/>
      <c r="AE137" s="490"/>
      <c r="AF137" s="490"/>
      <c r="AG137" s="490"/>
      <c r="AH137" s="492"/>
      <c r="AI137" s="70">
        <f>+AI136*0.16</f>
        <v>3.897798787738175</v>
      </c>
      <c r="AJ137" s="480"/>
      <c r="AK137" s="476"/>
      <c r="AL137" s="489"/>
      <c r="AM137" s="490"/>
      <c r="AN137" s="490"/>
      <c r="AO137" s="490"/>
      <c r="AP137" s="490"/>
      <c r="AQ137" s="490"/>
      <c r="AR137" s="490"/>
      <c r="AS137" s="490"/>
      <c r="AT137" s="485"/>
      <c r="AU137" s="218">
        <f>+AU136*0.16</f>
        <v>4.0926887271250836</v>
      </c>
      <c r="AV137" s="480"/>
      <c r="AW137" s="482"/>
      <c r="AX137" s="483"/>
      <c r="AY137" s="484"/>
      <c r="AZ137" s="484"/>
      <c r="BA137" s="484"/>
      <c r="BB137" s="484"/>
      <c r="BC137" s="484"/>
      <c r="BD137" s="484"/>
      <c r="BE137" s="484"/>
      <c r="BF137" s="485"/>
      <c r="BG137" s="218">
        <f>+BG136*0.16</f>
        <v>4.2973231634813374</v>
      </c>
      <c r="BH137" s="480"/>
      <c r="BI137" s="476"/>
      <c r="BJ137" s="477"/>
      <c r="BK137" s="593"/>
      <c r="BL137" s="221"/>
      <c r="BM137" s="221"/>
      <c r="BN137" s="221"/>
      <c r="BO137" s="209"/>
      <c r="BP137" s="267"/>
      <c r="BQ137" s="611"/>
    </row>
    <row r="138" spans="3:69" s="207" customFormat="1" ht="27.75" customHeight="1">
      <c r="C138" s="638"/>
      <c r="D138" s="641"/>
      <c r="E138" s="642"/>
      <c r="F138" s="558"/>
      <c r="G138" s="440"/>
      <c r="H138" s="403"/>
      <c r="I138" s="315" t="s">
        <v>248</v>
      </c>
      <c r="J138" s="321" t="s">
        <v>249</v>
      </c>
      <c r="K138" s="959">
        <f>+BJ138*100/BJ194</f>
        <v>0</v>
      </c>
      <c r="L138" s="934"/>
      <c r="M138" s="324" t="s">
        <v>309</v>
      </c>
      <c r="N138" s="324" t="s">
        <v>310</v>
      </c>
      <c r="O138" s="874"/>
      <c r="P138" s="295"/>
      <c r="Q138" s="295"/>
      <c r="R138" s="295"/>
      <c r="S138" s="295"/>
      <c r="T138" s="295"/>
      <c r="U138" s="295"/>
      <c r="V138" s="295"/>
      <c r="W138" s="313">
        <f t="shared" si="203"/>
        <v>0</v>
      </c>
      <c r="X138" s="223" t="e">
        <f>+W138/BJ138*100</f>
        <v>#DIV/0!</v>
      </c>
      <c r="Y138" s="321" t="s">
        <v>41</v>
      </c>
      <c r="Z138" s="337"/>
      <c r="AA138" s="339"/>
      <c r="AB138" s="339"/>
      <c r="AC138" s="339"/>
      <c r="AD138" s="339"/>
      <c r="AE138" s="339"/>
      <c r="AF138" s="339"/>
      <c r="AG138" s="339"/>
      <c r="AH138" s="313">
        <f t="shared" ref="AH138" si="209">SUM(Z138:AG138)</f>
        <v>0</v>
      </c>
      <c r="AI138" s="223" t="e">
        <f>+AH138/BJ138*100</f>
        <v>#DIV/0!</v>
      </c>
      <c r="AJ138" s="315" t="s">
        <v>42</v>
      </c>
      <c r="AK138" s="299"/>
      <c r="AL138" s="337"/>
      <c r="AM138" s="339"/>
      <c r="AN138" s="339"/>
      <c r="AO138" s="339"/>
      <c r="AP138" s="339"/>
      <c r="AQ138" s="339"/>
      <c r="AR138" s="339"/>
      <c r="AS138" s="339"/>
      <c r="AT138" s="323">
        <f>SUM(AL138:AS138)</f>
        <v>0</v>
      </c>
      <c r="AU138" s="217" t="e">
        <f>+AT138/BJ138*100</f>
        <v>#DIV/0!</v>
      </c>
      <c r="AV138" s="315" t="s">
        <v>111</v>
      </c>
      <c r="AW138" s="317"/>
      <c r="AX138" s="293"/>
      <c r="AY138" s="295"/>
      <c r="AZ138" s="295"/>
      <c r="BA138" s="295"/>
      <c r="BB138" s="295"/>
      <c r="BC138" s="295"/>
      <c r="BD138" s="295"/>
      <c r="BE138" s="295"/>
      <c r="BF138" s="323">
        <f>SUM(AX138:BE138)</f>
        <v>0</v>
      </c>
      <c r="BG138" s="217" t="e">
        <f>+BF138/BJ138*100</f>
        <v>#DIV/0!</v>
      </c>
      <c r="BH138" s="315" t="s">
        <v>111</v>
      </c>
      <c r="BI138" s="299" t="e">
        <f>+BG139+AU139+AI139+X139</f>
        <v>#DIV/0!</v>
      </c>
      <c r="BJ138" s="478">
        <f>+BF138+AT138+AH138+W138</f>
        <v>0</v>
      </c>
      <c r="BK138" s="593"/>
      <c r="BL138" s="216"/>
      <c r="BM138" s="216"/>
      <c r="BN138" s="216"/>
      <c r="BO138" s="224"/>
      <c r="BP138" s="267"/>
      <c r="BQ138" s="611"/>
    </row>
    <row r="139" spans="3:69" s="207" customFormat="1" ht="49.5" customHeight="1">
      <c r="C139" s="638"/>
      <c r="D139" s="641"/>
      <c r="E139" s="642"/>
      <c r="F139" s="558"/>
      <c r="G139" s="440"/>
      <c r="H139" s="403"/>
      <c r="I139" s="315"/>
      <c r="J139" s="321"/>
      <c r="K139" s="959"/>
      <c r="L139" s="934"/>
      <c r="M139" s="324"/>
      <c r="N139" s="324"/>
      <c r="O139" s="875"/>
      <c r="P139" s="295"/>
      <c r="Q139" s="295"/>
      <c r="R139" s="295"/>
      <c r="S139" s="295"/>
      <c r="T139" s="295"/>
      <c r="U139" s="295"/>
      <c r="V139" s="295"/>
      <c r="W139" s="313"/>
      <c r="X139" s="223" t="e">
        <f>+X138*17232/100</f>
        <v>#DIV/0!</v>
      </c>
      <c r="Y139" s="321"/>
      <c r="Z139" s="337"/>
      <c r="AA139" s="339"/>
      <c r="AB139" s="339"/>
      <c r="AC139" s="339"/>
      <c r="AD139" s="339"/>
      <c r="AE139" s="339"/>
      <c r="AF139" s="339"/>
      <c r="AG139" s="339"/>
      <c r="AH139" s="313"/>
      <c r="AI139" s="223" t="e">
        <f>+AI138*17232/100</f>
        <v>#DIV/0!</v>
      </c>
      <c r="AJ139" s="315"/>
      <c r="AK139" s="299"/>
      <c r="AL139" s="337"/>
      <c r="AM139" s="339"/>
      <c r="AN139" s="339"/>
      <c r="AO139" s="339"/>
      <c r="AP139" s="339"/>
      <c r="AQ139" s="339"/>
      <c r="AR139" s="339"/>
      <c r="AS139" s="339"/>
      <c r="AT139" s="323"/>
      <c r="AU139" s="217" t="e">
        <f>+AU138*0.4</f>
        <v>#DIV/0!</v>
      </c>
      <c r="AV139" s="315"/>
      <c r="AW139" s="317"/>
      <c r="AX139" s="293"/>
      <c r="AY139" s="295"/>
      <c r="AZ139" s="295"/>
      <c r="BA139" s="295"/>
      <c r="BB139" s="295"/>
      <c r="BC139" s="295"/>
      <c r="BD139" s="295"/>
      <c r="BE139" s="295"/>
      <c r="BF139" s="323"/>
      <c r="BG139" s="217" t="e">
        <f>+BG138*0.4</f>
        <v>#DIV/0!</v>
      </c>
      <c r="BH139" s="315"/>
      <c r="BI139" s="299"/>
      <c r="BJ139" s="478"/>
      <c r="BK139" s="593"/>
      <c r="BL139" s="216"/>
      <c r="BM139" s="216"/>
      <c r="BN139" s="216"/>
      <c r="BO139" s="224"/>
      <c r="BP139" s="267"/>
      <c r="BQ139" s="611"/>
    </row>
    <row r="140" spans="3:69" s="196" customFormat="1" ht="21" customHeight="1">
      <c r="C140" s="638"/>
      <c r="D140" s="641"/>
      <c r="E140" s="642"/>
      <c r="F140" s="558"/>
      <c r="G140" s="440"/>
      <c r="H140" s="403"/>
      <c r="I140" s="480" t="s">
        <v>250</v>
      </c>
      <c r="J140" s="495" t="s">
        <v>251</v>
      </c>
      <c r="K140" s="956">
        <f>+BJ140*100/BJ194</f>
        <v>8.2176390069998259E-2</v>
      </c>
      <c r="L140" s="912"/>
      <c r="M140" s="497" t="s">
        <v>311</v>
      </c>
      <c r="N140" s="497" t="s">
        <v>312</v>
      </c>
      <c r="O140" s="235">
        <v>2500</v>
      </c>
      <c r="P140" s="484"/>
      <c r="Q140" s="484"/>
      <c r="R140" s="484"/>
      <c r="S140" s="484"/>
      <c r="T140" s="484"/>
      <c r="U140" s="484"/>
      <c r="V140" s="484"/>
      <c r="W140" s="492">
        <f t="shared" si="203"/>
        <v>2500</v>
      </c>
      <c r="X140" s="70">
        <f>+W140/BJ140*100</f>
        <v>23.201183260346276</v>
      </c>
      <c r="Y140" s="495" t="s">
        <v>346</v>
      </c>
      <c r="Z140" s="489">
        <f>+W140*1.05</f>
        <v>2625</v>
      </c>
      <c r="AA140" s="490"/>
      <c r="AB140" s="490"/>
      <c r="AC140" s="490"/>
      <c r="AD140" s="490"/>
      <c r="AE140" s="490"/>
      <c r="AF140" s="490"/>
      <c r="AG140" s="490"/>
      <c r="AH140" s="492">
        <f t="shared" ref="AH140" si="210">SUM(Z140:AG140)</f>
        <v>2625</v>
      </c>
      <c r="AI140" s="70">
        <f>+AH140/BJ140*100</f>
        <v>24.361242423363592</v>
      </c>
      <c r="AJ140" s="480" t="s">
        <v>346</v>
      </c>
      <c r="AK140" s="476"/>
      <c r="AL140" s="489">
        <f>+AH140*1.05</f>
        <v>2756.25</v>
      </c>
      <c r="AM140" s="490"/>
      <c r="AN140" s="490"/>
      <c r="AO140" s="490"/>
      <c r="AP140" s="490"/>
      <c r="AQ140" s="490"/>
      <c r="AR140" s="490"/>
      <c r="AS140" s="490"/>
      <c r="AT140" s="485">
        <f>SUM(AL140:AS140)</f>
        <v>2756.25</v>
      </c>
      <c r="AU140" s="218">
        <f>+AT140/BJ140*100</f>
        <v>25.579304544531773</v>
      </c>
      <c r="AV140" s="480" t="s">
        <v>347</v>
      </c>
      <c r="AW140" s="482"/>
      <c r="AX140" s="483">
        <f>+AT140*1.05</f>
        <v>2894.0625</v>
      </c>
      <c r="AY140" s="484"/>
      <c r="AZ140" s="484"/>
      <c r="BA140" s="484"/>
      <c r="BB140" s="484"/>
      <c r="BC140" s="484"/>
      <c r="BD140" s="484"/>
      <c r="BE140" s="484"/>
      <c r="BF140" s="485">
        <f>SUM(AX140:BE140)</f>
        <v>2894.0625</v>
      </c>
      <c r="BG140" s="218">
        <f>+BF140/BJ140*100</f>
        <v>26.858269771758359</v>
      </c>
      <c r="BH140" s="480" t="s">
        <v>347</v>
      </c>
      <c r="BI140" s="476">
        <f>+BG141+AU141+AI141+X141</f>
        <v>8</v>
      </c>
      <c r="BJ140" s="477">
        <f>+BF140+AT140+AH140+W140</f>
        <v>10775.3125</v>
      </c>
      <c r="BK140" s="593"/>
      <c r="BL140" s="221"/>
      <c r="BM140" s="221"/>
      <c r="BN140" s="221"/>
      <c r="BO140" s="209"/>
      <c r="BP140" s="267"/>
      <c r="BQ140" s="611"/>
    </row>
    <row r="141" spans="3:69" s="196" customFormat="1" ht="32.25" customHeight="1">
      <c r="C141" s="638"/>
      <c r="D141" s="641"/>
      <c r="E141" s="642"/>
      <c r="F141" s="558"/>
      <c r="G141" s="440"/>
      <c r="H141" s="403"/>
      <c r="I141" s="480"/>
      <c r="J141" s="495"/>
      <c r="K141" s="956"/>
      <c r="L141" s="912"/>
      <c r="M141" s="497"/>
      <c r="N141" s="497"/>
      <c r="O141" s="873"/>
      <c r="P141" s="484"/>
      <c r="Q141" s="484"/>
      <c r="R141" s="484"/>
      <c r="S141" s="484"/>
      <c r="T141" s="484"/>
      <c r="U141" s="484"/>
      <c r="V141" s="484"/>
      <c r="W141" s="492"/>
      <c r="X141" s="70">
        <f>+X140*0.08</f>
        <v>1.8560946608277022</v>
      </c>
      <c r="Y141" s="495"/>
      <c r="Z141" s="489"/>
      <c r="AA141" s="490"/>
      <c r="AB141" s="490"/>
      <c r="AC141" s="490"/>
      <c r="AD141" s="490"/>
      <c r="AE141" s="490"/>
      <c r="AF141" s="490"/>
      <c r="AG141" s="490"/>
      <c r="AH141" s="492"/>
      <c r="AI141" s="70">
        <f>+AI140*0.08</f>
        <v>1.9488993938690875</v>
      </c>
      <c r="AJ141" s="480"/>
      <c r="AK141" s="476"/>
      <c r="AL141" s="489"/>
      <c r="AM141" s="490"/>
      <c r="AN141" s="490"/>
      <c r="AO141" s="490"/>
      <c r="AP141" s="490"/>
      <c r="AQ141" s="490"/>
      <c r="AR141" s="490"/>
      <c r="AS141" s="490"/>
      <c r="AT141" s="485"/>
      <c r="AU141" s="218">
        <f>+AU140*0.08</f>
        <v>2.0463443635625418</v>
      </c>
      <c r="AV141" s="480"/>
      <c r="AW141" s="482"/>
      <c r="AX141" s="483"/>
      <c r="AY141" s="484"/>
      <c r="AZ141" s="484"/>
      <c r="BA141" s="484"/>
      <c r="BB141" s="484"/>
      <c r="BC141" s="484"/>
      <c r="BD141" s="484"/>
      <c r="BE141" s="484"/>
      <c r="BF141" s="485"/>
      <c r="BG141" s="218">
        <f>+BG140*0.08</f>
        <v>2.1486615817406687</v>
      </c>
      <c r="BH141" s="480"/>
      <c r="BI141" s="476"/>
      <c r="BJ141" s="477"/>
      <c r="BK141" s="593"/>
      <c r="BL141" s="221"/>
      <c r="BM141" s="221"/>
      <c r="BN141" s="221"/>
      <c r="BO141" s="209"/>
      <c r="BP141" s="267"/>
      <c r="BQ141" s="611"/>
    </row>
    <row r="142" spans="3:69" s="196" customFormat="1" ht="14.25" customHeight="1">
      <c r="C142" s="638"/>
      <c r="D142" s="641"/>
      <c r="E142" s="642"/>
      <c r="F142" s="558"/>
      <c r="G142" s="440"/>
      <c r="H142" s="403"/>
      <c r="I142" s="480" t="s">
        <v>252</v>
      </c>
      <c r="J142" s="495" t="s">
        <v>257</v>
      </c>
      <c r="K142" s="956">
        <f>+BJ142*100/BJ194</f>
        <v>0</v>
      </c>
      <c r="L142" s="912"/>
      <c r="M142" s="497" t="s">
        <v>313</v>
      </c>
      <c r="N142" s="497" t="s">
        <v>314</v>
      </c>
      <c r="O142" s="235"/>
      <c r="P142" s="484"/>
      <c r="Q142" s="484"/>
      <c r="R142" s="484"/>
      <c r="S142" s="484"/>
      <c r="T142" s="484"/>
      <c r="U142" s="484"/>
      <c r="V142" s="484"/>
      <c r="W142" s="492">
        <f t="shared" si="203"/>
        <v>0</v>
      </c>
      <c r="X142" s="70" t="e">
        <f>+W142/BJ142*100</f>
        <v>#DIV/0!</v>
      </c>
      <c r="Y142" s="495" t="s">
        <v>41</v>
      </c>
      <c r="Z142" s="489"/>
      <c r="AA142" s="490"/>
      <c r="AB142" s="490"/>
      <c r="AC142" s="490"/>
      <c r="AD142" s="490"/>
      <c r="AE142" s="490"/>
      <c r="AF142" s="490"/>
      <c r="AG142" s="490"/>
      <c r="AH142" s="492">
        <f t="shared" ref="AH142" si="211">SUM(Z142:AG142)</f>
        <v>0</v>
      </c>
      <c r="AI142" s="70" t="e">
        <f>+AH142/BJ142*100</f>
        <v>#DIV/0!</v>
      </c>
      <c r="AJ142" s="480" t="s">
        <v>42</v>
      </c>
      <c r="AK142" s="476"/>
      <c r="AL142" s="489"/>
      <c r="AM142" s="490"/>
      <c r="AN142" s="490"/>
      <c r="AO142" s="490"/>
      <c r="AP142" s="490"/>
      <c r="AQ142" s="490"/>
      <c r="AR142" s="490"/>
      <c r="AS142" s="490"/>
      <c r="AT142" s="485">
        <f>SUM(AL142:AS142)</f>
        <v>0</v>
      </c>
      <c r="AU142" s="218" t="e">
        <f>+AT142/BJ142*100</f>
        <v>#DIV/0!</v>
      </c>
      <c r="AV142" s="480" t="s">
        <v>111</v>
      </c>
      <c r="AW142" s="482"/>
      <c r="AX142" s="483"/>
      <c r="AY142" s="484"/>
      <c r="AZ142" s="484"/>
      <c r="BA142" s="484"/>
      <c r="BB142" s="484"/>
      <c r="BC142" s="484"/>
      <c r="BD142" s="484"/>
      <c r="BE142" s="484"/>
      <c r="BF142" s="485">
        <f>SUM(AX142:BE142)</f>
        <v>0</v>
      </c>
      <c r="BG142" s="218" t="e">
        <f>+BF142/BJ142*100</f>
        <v>#DIV/0!</v>
      </c>
      <c r="BH142" s="480" t="s">
        <v>111</v>
      </c>
      <c r="BI142" s="476" t="e">
        <f>+BG143+AU143+AI143+X143</f>
        <v>#DIV/0!</v>
      </c>
      <c r="BJ142" s="477">
        <f>+BF142+AT142+AH142+W142</f>
        <v>0</v>
      </c>
      <c r="BK142" s="593"/>
      <c r="BL142" s="221"/>
      <c r="BM142" s="221"/>
      <c r="BN142" s="221"/>
      <c r="BO142" s="209"/>
      <c r="BP142" s="267"/>
      <c r="BQ142" s="611"/>
    </row>
    <row r="143" spans="3:69" s="196" customFormat="1" ht="14.25" customHeight="1">
      <c r="C143" s="638"/>
      <c r="D143" s="641"/>
      <c r="E143" s="642"/>
      <c r="F143" s="558"/>
      <c r="G143" s="440"/>
      <c r="H143" s="403"/>
      <c r="I143" s="480"/>
      <c r="J143" s="495"/>
      <c r="K143" s="956"/>
      <c r="L143" s="912"/>
      <c r="M143" s="497"/>
      <c r="N143" s="497"/>
      <c r="O143" s="873"/>
      <c r="P143" s="484"/>
      <c r="Q143" s="484"/>
      <c r="R143" s="484"/>
      <c r="S143" s="484"/>
      <c r="T143" s="484"/>
      <c r="U143" s="484"/>
      <c r="V143" s="484"/>
      <c r="W143" s="492"/>
      <c r="X143" s="70" t="e">
        <f>+X142*17232/100</f>
        <v>#DIV/0!</v>
      </c>
      <c r="Y143" s="495"/>
      <c r="Z143" s="489"/>
      <c r="AA143" s="490"/>
      <c r="AB143" s="490"/>
      <c r="AC143" s="490"/>
      <c r="AD143" s="490"/>
      <c r="AE143" s="490"/>
      <c r="AF143" s="490"/>
      <c r="AG143" s="490"/>
      <c r="AH143" s="492"/>
      <c r="AI143" s="70" t="e">
        <f>+AI142*17232/100</f>
        <v>#DIV/0!</v>
      </c>
      <c r="AJ143" s="480"/>
      <c r="AK143" s="476"/>
      <c r="AL143" s="489"/>
      <c r="AM143" s="490"/>
      <c r="AN143" s="490"/>
      <c r="AO143" s="490"/>
      <c r="AP143" s="490"/>
      <c r="AQ143" s="490"/>
      <c r="AR143" s="490"/>
      <c r="AS143" s="490"/>
      <c r="AT143" s="485"/>
      <c r="AU143" s="218" t="e">
        <f>+AU142*0.4</f>
        <v>#DIV/0!</v>
      </c>
      <c r="AV143" s="480"/>
      <c r="AW143" s="482"/>
      <c r="AX143" s="483"/>
      <c r="AY143" s="484"/>
      <c r="AZ143" s="484"/>
      <c r="BA143" s="484"/>
      <c r="BB143" s="484"/>
      <c r="BC143" s="484"/>
      <c r="BD143" s="484"/>
      <c r="BE143" s="484"/>
      <c r="BF143" s="485"/>
      <c r="BG143" s="218" t="e">
        <f>+BG142*0.4</f>
        <v>#DIV/0!</v>
      </c>
      <c r="BH143" s="480"/>
      <c r="BI143" s="476"/>
      <c r="BJ143" s="477"/>
      <c r="BK143" s="593"/>
      <c r="BL143" s="221"/>
      <c r="BM143" s="221"/>
      <c r="BN143" s="221"/>
      <c r="BO143" s="209"/>
      <c r="BP143" s="267"/>
      <c r="BQ143" s="611"/>
    </row>
    <row r="144" spans="3:69" s="196" customFormat="1" ht="18.75" customHeight="1">
      <c r="C144" s="638"/>
      <c r="D144" s="641"/>
      <c r="E144" s="642"/>
      <c r="F144" s="558"/>
      <c r="G144" s="440"/>
      <c r="H144" s="403"/>
      <c r="I144" s="480"/>
      <c r="J144" s="495" t="s">
        <v>258</v>
      </c>
      <c r="K144" s="956">
        <f>+BJ144*100/BJ194</f>
        <v>7.6263579427509179E-2</v>
      </c>
      <c r="L144" s="912">
        <v>0</v>
      </c>
      <c r="M144" s="497" t="s">
        <v>315</v>
      </c>
      <c r="N144" s="497" t="s">
        <v>314</v>
      </c>
      <c r="O144" s="235">
        <v>0</v>
      </c>
      <c r="P144" s="484"/>
      <c r="Q144" s="484"/>
      <c r="R144" s="484"/>
      <c r="S144" s="484"/>
      <c r="T144" s="484"/>
      <c r="U144" s="484"/>
      <c r="V144" s="484"/>
      <c r="W144" s="492">
        <f t="shared" si="203"/>
        <v>0</v>
      </c>
      <c r="X144" s="70">
        <f>+W144/BJ144*100</f>
        <v>0</v>
      </c>
      <c r="Y144" s="495" t="s">
        <v>342</v>
      </c>
      <c r="Z144" s="489">
        <v>10000</v>
      </c>
      <c r="AA144" s="490"/>
      <c r="AB144" s="490"/>
      <c r="AC144" s="490"/>
      <c r="AD144" s="490"/>
      <c r="AE144" s="490"/>
      <c r="AF144" s="490"/>
      <c r="AG144" s="490"/>
      <c r="AH144" s="492">
        <f t="shared" ref="AH144" si="212">SUM(Z144:AG144)</f>
        <v>10000</v>
      </c>
      <c r="AI144" s="70">
        <f>+AH144/BJ144*100</f>
        <v>100</v>
      </c>
      <c r="AJ144" s="480" t="s">
        <v>348</v>
      </c>
      <c r="AK144" s="476"/>
      <c r="AL144" s="489"/>
      <c r="AM144" s="490"/>
      <c r="AN144" s="490"/>
      <c r="AO144" s="490"/>
      <c r="AP144" s="490"/>
      <c r="AQ144" s="490"/>
      <c r="AR144" s="490"/>
      <c r="AS144" s="490"/>
      <c r="AT144" s="485">
        <f>SUM(AL144:AS144)</f>
        <v>0</v>
      </c>
      <c r="AU144" s="218">
        <f>+AT144/BJ144*100</f>
        <v>0</v>
      </c>
      <c r="AV144" s="480" t="s">
        <v>343</v>
      </c>
      <c r="AW144" s="482"/>
      <c r="AX144" s="483">
        <f>+AT144*1.05</f>
        <v>0</v>
      </c>
      <c r="AY144" s="484"/>
      <c r="AZ144" s="484"/>
      <c r="BA144" s="484"/>
      <c r="BB144" s="484"/>
      <c r="BC144" s="484"/>
      <c r="BD144" s="484"/>
      <c r="BE144" s="484"/>
      <c r="BF144" s="485">
        <f>SUM(AX144:BE144)</f>
        <v>0</v>
      </c>
      <c r="BG144" s="218">
        <f>+BF144/BJ144*100</f>
        <v>0</v>
      </c>
      <c r="BH144" s="480" t="s">
        <v>343</v>
      </c>
      <c r="BI144" s="476">
        <f>+BG145+AU145+AI145+X145</f>
        <v>1</v>
      </c>
      <c r="BJ144" s="477">
        <f>+BF144+AT144+AH144+W144</f>
        <v>10000</v>
      </c>
      <c r="BK144" s="593"/>
      <c r="BL144" s="221"/>
      <c r="BM144" s="221"/>
      <c r="BN144" s="221"/>
      <c r="BO144" s="209"/>
      <c r="BP144" s="267"/>
      <c r="BQ144" s="611"/>
    </row>
    <row r="145" spans="1:69" s="196" customFormat="1" ht="21" customHeight="1">
      <c r="C145" s="638"/>
      <c r="D145" s="641"/>
      <c r="E145" s="642"/>
      <c r="F145" s="558"/>
      <c r="G145" s="440"/>
      <c r="H145" s="403"/>
      <c r="I145" s="480"/>
      <c r="J145" s="495"/>
      <c r="K145" s="956"/>
      <c r="L145" s="912"/>
      <c r="M145" s="497"/>
      <c r="N145" s="497"/>
      <c r="O145" s="873"/>
      <c r="P145" s="484"/>
      <c r="Q145" s="484"/>
      <c r="R145" s="484"/>
      <c r="S145" s="484"/>
      <c r="T145" s="484"/>
      <c r="U145" s="484"/>
      <c r="V145" s="484"/>
      <c r="W145" s="492"/>
      <c r="X145" s="70">
        <f>+X144*0.01</f>
        <v>0</v>
      </c>
      <c r="Y145" s="495"/>
      <c r="Z145" s="489"/>
      <c r="AA145" s="490"/>
      <c r="AB145" s="490"/>
      <c r="AC145" s="490"/>
      <c r="AD145" s="490"/>
      <c r="AE145" s="490"/>
      <c r="AF145" s="490"/>
      <c r="AG145" s="490"/>
      <c r="AH145" s="492"/>
      <c r="AI145" s="70">
        <f>+AI144*0.01</f>
        <v>1</v>
      </c>
      <c r="AJ145" s="480"/>
      <c r="AK145" s="476"/>
      <c r="AL145" s="489"/>
      <c r="AM145" s="490"/>
      <c r="AN145" s="490"/>
      <c r="AO145" s="490"/>
      <c r="AP145" s="490"/>
      <c r="AQ145" s="490"/>
      <c r="AR145" s="490"/>
      <c r="AS145" s="490"/>
      <c r="AT145" s="485"/>
      <c r="AU145" s="218">
        <f>+AU144*0.01</f>
        <v>0</v>
      </c>
      <c r="AV145" s="480"/>
      <c r="AW145" s="482"/>
      <c r="AX145" s="483"/>
      <c r="AY145" s="484"/>
      <c r="AZ145" s="484"/>
      <c r="BA145" s="484"/>
      <c r="BB145" s="484"/>
      <c r="BC145" s="484"/>
      <c r="BD145" s="484"/>
      <c r="BE145" s="484"/>
      <c r="BF145" s="485"/>
      <c r="BG145" s="218">
        <f>+BG144*0.01</f>
        <v>0</v>
      </c>
      <c r="BH145" s="480"/>
      <c r="BI145" s="476"/>
      <c r="BJ145" s="477"/>
      <c r="BK145" s="593"/>
      <c r="BL145" s="221"/>
      <c r="BM145" s="221"/>
      <c r="BN145" s="221"/>
      <c r="BO145" s="209"/>
      <c r="BP145" s="267"/>
      <c r="BQ145" s="611"/>
    </row>
    <row r="146" spans="1:69" ht="32.25" customHeight="1">
      <c r="C146" s="638"/>
      <c r="D146" s="641"/>
      <c r="E146" s="642"/>
      <c r="F146" s="558"/>
      <c r="G146" s="440"/>
      <c r="H146" s="403"/>
      <c r="I146" s="480"/>
      <c r="J146" s="495" t="s">
        <v>259</v>
      </c>
      <c r="K146" s="980">
        <f>+BJ146*100/BJ194</f>
        <v>7.6263579427509179E-2</v>
      </c>
      <c r="L146" s="928"/>
      <c r="M146" s="498" t="s">
        <v>316</v>
      </c>
      <c r="N146" s="498" t="s">
        <v>314</v>
      </c>
      <c r="O146" s="229"/>
      <c r="P146" s="488"/>
      <c r="Q146" s="488"/>
      <c r="R146" s="488"/>
      <c r="S146" s="488"/>
      <c r="T146" s="488"/>
      <c r="U146" s="488"/>
      <c r="V146" s="488"/>
      <c r="W146" s="494">
        <f t="shared" si="203"/>
        <v>0</v>
      </c>
      <c r="X146" s="38">
        <f>+W146/BJ146*100</f>
        <v>0</v>
      </c>
      <c r="Y146" s="496" t="s">
        <v>342</v>
      </c>
      <c r="Z146" s="489">
        <v>10000</v>
      </c>
      <c r="AA146" s="493"/>
      <c r="AB146" s="493"/>
      <c r="AC146" s="493"/>
      <c r="AD146" s="493"/>
      <c r="AE146" s="493"/>
      <c r="AF146" s="493"/>
      <c r="AG146" s="493"/>
      <c r="AH146" s="494">
        <f t="shared" ref="AH146" si="213">SUM(Z146:AG146)</f>
        <v>10000</v>
      </c>
      <c r="AI146" s="38">
        <f>+AH146/BJ146*100</f>
        <v>100</v>
      </c>
      <c r="AJ146" s="567" t="s">
        <v>342</v>
      </c>
      <c r="AK146" s="491"/>
      <c r="AL146" s="489"/>
      <c r="AM146" s="490"/>
      <c r="AN146" s="490"/>
      <c r="AO146" s="490"/>
      <c r="AP146" s="490"/>
      <c r="AQ146" s="490"/>
      <c r="AR146" s="490"/>
      <c r="AS146" s="490"/>
      <c r="AT146" s="485">
        <f>SUM(AL146:AS146)</f>
        <v>0</v>
      </c>
      <c r="AU146" s="74">
        <f>+AT146/BJ146*100</f>
        <v>0</v>
      </c>
      <c r="AV146" s="480" t="s">
        <v>343</v>
      </c>
      <c r="AW146" s="486"/>
      <c r="AX146" s="487"/>
      <c r="AY146" s="488"/>
      <c r="AZ146" s="488"/>
      <c r="BA146" s="488"/>
      <c r="BB146" s="488"/>
      <c r="BC146" s="488"/>
      <c r="BD146" s="488"/>
      <c r="BE146" s="488"/>
      <c r="BF146" s="485">
        <f>SUM(AX146:BE146)</f>
        <v>0</v>
      </c>
      <c r="BG146" s="74">
        <f>+BF146/BJ146*100</f>
        <v>0</v>
      </c>
      <c r="BH146" s="480" t="s">
        <v>343</v>
      </c>
      <c r="BI146" s="476">
        <f>+BG147+AU147+AI147+X147</f>
        <v>1</v>
      </c>
      <c r="BJ146" s="477">
        <f>+BF146+AT146+AH146+W146</f>
        <v>10000</v>
      </c>
      <c r="BK146" s="593"/>
      <c r="BL146" s="59"/>
      <c r="BM146" s="59"/>
      <c r="BN146" s="59"/>
      <c r="BO146" s="43"/>
      <c r="BP146" s="267"/>
      <c r="BQ146" s="611"/>
    </row>
    <row r="147" spans="1:69" ht="35.25" customHeight="1">
      <c r="C147" s="638"/>
      <c r="D147" s="641"/>
      <c r="E147" s="642"/>
      <c r="F147" s="558"/>
      <c r="G147" s="440"/>
      <c r="H147" s="403"/>
      <c r="I147" s="480"/>
      <c r="J147" s="495"/>
      <c r="K147" s="980"/>
      <c r="L147" s="928"/>
      <c r="M147" s="498"/>
      <c r="N147" s="498"/>
      <c r="O147" s="876"/>
      <c r="P147" s="488"/>
      <c r="Q147" s="488"/>
      <c r="R147" s="488"/>
      <c r="S147" s="488"/>
      <c r="T147" s="488"/>
      <c r="U147" s="488"/>
      <c r="V147" s="488"/>
      <c r="W147" s="494"/>
      <c r="X147" s="38">
        <f>+X146*1/100</f>
        <v>0</v>
      </c>
      <c r="Y147" s="496"/>
      <c r="Z147" s="489"/>
      <c r="AA147" s="493"/>
      <c r="AB147" s="493"/>
      <c r="AC147" s="493"/>
      <c r="AD147" s="493"/>
      <c r="AE147" s="493"/>
      <c r="AF147" s="493"/>
      <c r="AG147" s="493"/>
      <c r="AH147" s="494"/>
      <c r="AI147" s="38">
        <f>+AI146*1/100</f>
        <v>1</v>
      </c>
      <c r="AJ147" s="567"/>
      <c r="AK147" s="491"/>
      <c r="AL147" s="489"/>
      <c r="AM147" s="490"/>
      <c r="AN147" s="490"/>
      <c r="AO147" s="490"/>
      <c r="AP147" s="490"/>
      <c r="AQ147" s="490"/>
      <c r="AR147" s="490"/>
      <c r="AS147" s="490"/>
      <c r="AT147" s="485"/>
      <c r="AU147" s="74">
        <f>+AU146*0.4</f>
        <v>0</v>
      </c>
      <c r="AV147" s="480"/>
      <c r="AW147" s="486"/>
      <c r="AX147" s="487"/>
      <c r="AY147" s="488"/>
      <c r="AZ147" s="488"/>
      <c r="BA147" s="488"/>
      <c r="BB147" s="488"/>
      <c r="BC147" s="488"/>
      <c r="BD147" s="488"/>
      <c r="BE147" s="488"/>
      <c r="BF147" s="485"/>
      <c r="BG147" s="74">
        <f>+BG146*1</f>
        <v>0</v>
      </c>
      <c r="BH147" s="480"/>
      <c r="BI147" s="476"/>
      <c r="BJ147" s="477"/>
      <c r="BK147" s="593"/>
      <c r="BL147" s="59"/>
      <c r="BM147" s="59"/>
      <c r="BN147" s="59"/>
      <c r="BO147" s="43"/>
      <c r="BP147" s="267"/>
      <c r="BQ147" s="611"/>
    </row>
    <row r="148" spans="1:69" s="196" customFormat="1" ht="14.25" customHeight="1">
      <c r="C148" s="638"/>
      <c r="D148" s="641"/>
      <c r="E148" s="642"/>
      <c r="F148" s="558"/>
      <c r="G148" s="440"/>
      <c r="H148" s="403"/>
      <c r="I148" s="480"/>
      <c r="J148" s="495" t="s">
        <v>253</v>
      </c>
      <c r="K148" s="956">
        <f>+BJ148*100/BJ194</f>
        <v>0.22975776046966839</v>
      </c>
      <c r="L148" s="912">
        <v>3</v>
      </c>
      <c r="M148" s="497" t="s">
        <v>317</v>
      </c>
      <c r="N148" s="497" t="s">
        <v>318</v>
      </c>
      <c r="O148" s="235">
        <v>14696</v>
      </c>
      <c r="P148" s="484"/>
      <c r="Q148" s="484"/>
      <c r="R148" s="484"/>
      <c r="S148" s="484"/>
      <c r="T148" s="484"/>
      <c r="U148" s="484"/>
      <c r="V148" s="484"/>
      <c r="W148" s="492">
        <f t="shared" si="203"/>
        <v>14696</v>
      </c>
      <c r="X148" s="70">
        <f>+W148/BJ148*100</f>
        <v>48.780487804878042</v>
      </c>
      <c r="Y148" s="495" t="s">
        <v>344</v>
      </c>
      <c r="Z148" s="489">
        <f>+W148*1.05</f>
        <v>15430.800000000001</v>
      </c>
      <c r="AA148" s="490"/>
      <c r="AB148" s="490"/>
      <c r="AC148" s="490"/>
      <c r="AD148" s="490"/>
      <c r="AE148" s="490"/>
      <c r="AF148" s="490"/>
      <c r="AG148" s="490"/>
      <c r="AH148" s="492">
        <f t="shared" ref="AH148" si="214">SUM(Z148:AG148)</f>
        <v>15430.800000000001</v>
      </c>
      <c r="AI148" s="70">
        <f>+AH148/BJ148*100</f>
        <v>51.219512195121951</v>
      </c>
      <c r="AJ148" s="480" t="s">
        <v>344</v>
      </c>
      <c r="AK148" s="476"/>
      <c r="AL148" s="489"/>
      <c r="AM148" s="490"/>
      <c r="AN148" s="490"/>
      <c r="AO148" s="490"/>
      <c r="AP148" s="490"/>
      <c r="AQ148" s="490"/>
      <c r="AR148" s="490"/>
      <c r="AS148" s="490"/>
      <c r="AT148" s="485">
        <f>SUM(AL148:AS148)</f>
        <v>0</v>
      </c>
      <c r="AU148" s="218">
        <f>+AT148/BJ148*100</f>
        <v>0</v>
      </c>
      <c r="AV148" s="480" t="s">
        <v>345</v>
      </c>
      <c r="AW148" s="482"/>
      <c r="AX148" s="483"/>
      <c r="AY148" s="484"/>
      <c r="AZ148" s="484"/>
      <c r="BA148" s="484"/>
      <c r="BB148" s="484"/>
      <c r="BC148" s="484"/>
      <c r="BD148" s="484"/>
      <c r="BE148" s="484"/>
      <c r="BF148" s="485">
        <f>SUM(AX148:BE148)</f>
        <v>0</v>
      </c>
      <c r="BG148" s="218">
        <f>+BF148/BJ148*100</f>
        <v>0</v>
      </c>
      <c r="BH148" s="480" t="s">
        <v>345</v>
      </c>
      <c r="BI148" s="476">
        <f>+BG149+AU149+AI149+X149</f>
        <v>3</v>
      </c>
      <c r="BJ148" s="477">
        <f>+BF148+AT148+AH148+W148</f>
        <v>30126.800000000003</v>
      </c>
      <c r="BK148" s="593"/>
      <c r="BL148" s="221"/>
      <c r="BM148" s="221"/>
      <c r="BN148" s="221"/>
      <c r="BO148" s="209"/>
      <c r="BP148" s="267"/>
      <c r="BQ148" s="611"/>
    </row>
    <row r="149" spans="1:69" s="196" customFormat="1" ht="27" customHeight="1">
      <c r="C149" s="638"/>
      <c r="D149" s="641"/>
      <c r="E149" s="642"/>
      <c r="F149" s="558"/>
      <c r="G149" s="440"/>
      <c r="H149" s="403"/>
      <c r="I149" s="480"/>
      <c r="J149" s="495"/>
      <c r="K149" s="956"/>
      <c r="L149" s="912"/>
      <c r="M149" s="497"/>
      <c r="N149" s="497"/>
      <c r="O149" s="873"/>
      <c r="P149" s="484"/>
      <c r="Q149" s="484"/>
      <c r="R149" s="484"/>
      <c r="S149" s="484"/>
      <c r="T149" s="484"/>
      <c r="U149" s="484"/>
      <c r="V149" s="484"/>
      <c r="W149" s="492"/>
      <c r="X149" s="70">
        <f>+X148*0.03</f>
        <v>1.4634146341463412</v>
      </c>
      <c r="Y149" s="495"/>
      <c r="Z149" s="489"/>
      <c r="AA149" s="490"/>
      <c r="AB149" s="490"/>
      <c r="AC149" s="490"/>
      <c r="AD149" s="490"/>
      <c r="AE149" s="490"/>
      <c r="AF149" s="490"/>
      <c r="AG149" s="490"/>
      <c r="AH149" s="492"/>
      <c r="AI149" s="70">
        <f>+AI148*0.03</f>
        <v>1.5365853658536586</v>
      </c>
      <c r="AJ149" s="480"/>
      <c r="AK149" s="476"/>
      <c r="AL149" s="489"/>
      <c r="AM149" s="490"/>
      <c r="AN149" s="490"/>
      <c r="AO149" s="490"/>
      <c r="AP149" s="490"/>
      <c r="AQ149" s="490"/>
      <c r="AR149" s="490"/>
      <c r="AS149" s="490"/>
      <c r="AT149" s="485"/>
      <c r="AU149" s="218">
        <f>+AU148*0.03</f>
        <v>0</v>
      </c>
      <c r="AV149" s="480"/>
      <c r="AW149" s="482"/>
      <c r="AX149" s="483"/>
      <c r="AY149" s="484"/>
      <c r="AZ149" s="484"/>
      <c r="BA149" s="484"/>
      <c r="BB149" s="484"/>
      <c r="BC149" s="484"/>
      <c r="BD149" s="484"/>
      <c r="BE149" s="484"/>
      <c r="BF149" s="485"/>
      <c r="BG149" s="218">
        <f>+BG148*0.03</f>
        <v>0</v>
      </c>
      <c r="BH149" s="480"/>
      <c r="BI149" s="476"/>
      <c r="BJ149" s="477"/>
      <c r="BK149" s="593"/>
      <c r="BL149" s="221"/>
      <c r="BM149" s="221"/>
      <c r="BN149" s="221"/>
      <c r="BO149" s="209"/>
      <c r="BP149" s="267"/>
      <c r="BQ149" s="611"/>
    </row>
    <row r="150" spans="1:69" s="196" customFormat="1" ht="11.25" customHeight="1">
      <c r="C150" s="638"/>
      <c r="D150" s="641"/>
      <c r="E150" s="642"/>
      <c r="F150" s="558"/>
      <c r="G150" s="440"/>
      <c r="H150" s="403"/>
      <c r="I150" s="480"/>
      <c r="J150" s="495" t="s">
        <v>254</v>
      </c>
      <c r="K150" s="956">
        <f>+BJ150*100/BJ194</f>
        <v>0.17243195308559828</v>
      </c>
      <c r="L150" s="912">
        <v>1</v>
      </c>
      <c r="M150" s="497" t="s">
        <v>319</v>
      </c>
      <c r="N150" s="497" t="s">
        <v>314</v>
      </c>
      <c r="O150" s="484">
        <v>22610</v>
      </c>
      <c r="P150" s="484">
        <v>0</v>
      </c>
      <c r="Q150" s="484"/>
      <c r="R150" s="484"/>
      <c r="S150" s="484"/>
      <c r="T150" s="484"/>
      <c r="U150" s="484"/>
      <c r="V150" s="484"/>
      <c r="W150" s="492">
        <f t="shared" si="203"/>
        <v>22610</v>
      </c>
      <c r="X150" s="70">
        <f>+W150/BJ150*100</f>
        <v>100</v>
      </c>
      <c r="Y150" s="495" t="s">
        <v>342</v>
      </c>
      <c r="Z150" s="489"/>
      <c r="AA150" s="484"/>
      <c r="AB150" s="484"/>
      <c r="AC150" s="484"/>
      <c r="AD150" s="484"/>
      <c r="AE150" s="484"/>
      <c r="AF150" s="484"/>
      <c r="AG150" s="484"/>
      <c r="AH150" s="492">
        <f>SUM(Z150:AG150)</f>
        <v>0</v>
      </c>
      <c r="AI150" s="70">
        <f>+AH150/BJ150*100</f>
        <v>0</v>
      </c>
      <c r="AJ150" s="480" t="s">
        <v>342</v>
      </c>
      <c r="AK150" s="482"/>
      <c r="AL150" s="483"/>
      <c r="AM150" s="484"/>
      <c r="AN150" s="484"/>
      <c r="AO150" s="484"/>
      <c r="AP150" s="484"/>
      <c r="AQ150" s="484"/>
      <c r="AR150" s="484"/>
      <c r="AS150" s="484"/>
      <c r="AT150" s="492">
        <f>SUM(AL150:AS150)</f>
        <v>0</v>
      </c>
      <c r="AU150" s="219">
        <f>+AT150/BJ150*100</f>
        <v>0</v>
      </c>
      <c r="AV150" s="480" t="s">
        <v>342</v>
      </c>
      <c r="AW150" s="482"/>
      <c r="AX150" s="483"/>
      <c r="AY150" s="484"/>
      <c r="AZ150" s="484"/>
      <c r="BA150" s="484"/>
      <c r="BB150" s="484"/>
      <c r="BC150" s="484"/>
      <c r="BD150" s="484"/>
      <c r="BE150" s="484"/>
      <c r="BF150" s="492">
        <f>SUM(AX150:BE150)</f>
        <v>0</v>
      </c>
      <c r="BG150" s="195">
        <f>+BF150/BJ150*100</f>
        <v>0</v>
      </c>
      <c r="BH150" s="480" t="s">
        <v>342</v>
      </c>
      <c r="BI150" s="476">
        <f t="shared" si="206"/>
        <v>1</v>
      </c>
      <c r="BJ150" s="507">
        <f t="shared" ref="BJ150" si="215">+BF150+AT150+AH150+W150</f>
        <v>22610</v>
      </c>
      <c r="BK150" s="593"/>
      <c r="BL150" s="221"/>
      <c r="BM150" s="221"/>
      <c r="BN150" s="221"/>
      <c r="BO150" s="209"/>
      <c r="BP150" s="267"/>
      <c r="BQ150" s="611"/>
    </row>
    <row r="151" spans="1:69" s="196" customFormat="1" ht="25.5" customHeight="1">
      <c r="C151" s="638"/>
      <c r="D151" s="641"/>
      <c r="E151" s="642"/>
      <c r="F151" s="558"/>
      <c r="G151" s="440"/>
      <c r="H151" s="403"/>
      <c r="I151" s="480"/>
      <c r="J151" s="495"/>
      <c r="K151" s="956"/>
      <c r="L151" s="912"/>
      <c r="M151" s="497"/>
      <c r="N151" s="497"/>
      <c r="O151" s="484"/>
      <c r="P151" s="484"/>
      <c r="Q151" s="484"/>
      <c r="R151" s="484"/>
      <c r="S151" s="484"/>
      <c r="T151" s="484"/>
      <c r="U151" s="484"/>
      <c r="V151" s="484"/>
      <c r="W151" s="492"/>
      <c r="X151" s="70">
        <f>+X150*0.01</f>
        <v>1</v>
      </c>
      <c r="Y151" s="495"/>
      <c r="Z151" s="489"/>
      <c r="AA151" s="484"/>
      <c r="AB151" s="484"/>
      <c r="AC151" s="484"/>
      <c r="AD151" s="484"/>
      <c r="AE151" s="484"/>
      <c r="AF151" s="484"/>
      <c r="AG151" s="484"/>
      <c r="AH151" s="492"/>
      <c r="AI151" s="70">
        <f>+AI150*17232/100</f>
        <v>0</v>
      </c>
      <c r="AJ151" s="480"/>
      <c r="AK151" s="482"/>
      <c r="AL151" s="483"/>
      <c r="AM151" s="484"/>
      <c r="AN151" s="484"/>
      <c r="AO151" s="484"/>
      <c r="AP151" s="484"/>
      <c r="AQ151" s="484"/>
      <c r="AR151" s="484"/>
      <c r="AS151" s="484"/>
      <c r="AT151" s="492"/>
      <c r="AU151" s="219">
        <f>+AU150*0.1</f>
        <v>0</v>
      </c>
      <c r="AV151" s="480"/>
      <c r="AW151" s="482"/>
      <c r="AX151" s="483"/>
      <c r="AY151" s="484"/>
      <c r="AZ151" s="484"/>
      <c r="BA151" s="484"/>
      <c r="BB151" s="484"/>
      <c r="BC151" s="484"/>
      <c r="BD151" s="484"/>
      <c r="BE151" s="484"/>
      <c r="BF151" s="492"/>
      <c r="BG151" s="195">
        <f>+BG150*0.1</f>
        <v>0</v>
      </c>
      <c r="BH151" s="480"/>
      <c r="BI151" s="476"/>
      <c r="BJ151" s="507"/>
      <c r="BK151" s="593"/>
      <c r="BL151" s="221"/>
      <c r="BM151" s="221"/>
      <c r="BN151" s="221"/>
      <c r="BO151" s="209"/>
      <c r="BP151" s="267"/>
      <c r="BQ151" s="611"/>
    </row>
    <row r="152" spans="1:69" s="196" customFormat="1" ht="18.75" customHeight="1">
      <c r="A152" s="208"/>
      <c r="B152" s="208"/>
      <c r="C152" s="638"/>
      <c r="D152" s="641"/>
      <c r="E152" s="642"/>
      <c r="F152" s="558"/>
      <c r="G152" s="440"/>
      <c r="H152" s="403"/>
      <c r="I152" s="480"/>
      <c r="J152" s="495" t="s">
        <v>255</v>
      </c>
      <c r="K152" s="956">
        <f>+BJ152*100/BJ194</f>
        <v>6.1010863542007347E-2</v>
      </c>
      <c r="L152" s="912"/>
      <c r="M152" s="497" t="s">
        <v>320</v>
      </c>
      <c r="N152" s="497" t="s">
        <v>323</v>
      </c>
      <c r="O152" s="484">
        <v>3000</v>
      </c>
      <c r="P152" s="484">
        <v>0</v>
      </c>
      <c r="Q152" s="484"/>
      <c r="R152" s="484"/>
      <c r="S152" s="484"/>
      <c r="T152" s="484"/>
      <c r="U152" s="484"/>
      <c r="V152" s="484"/>
      <c r="W152" s="492">
        <f>SUM(O152:V152)</f>
        <v>3000</v>
      </c>
      <c r="X152" s="70">
        <f>+W152/BJ152*100</f>
        <v>37.5</v>
      </c>
      <c r="Y152" s="495" t="s">
        <v>342</v>
      </c>
      <c r="Z152" s="483">
        <v>5000</v>
      </c>
      <c r="AA152" s="484"/>
      <c r="AB152" s="484"/>
      <c r="AC152" s="484"/>
      <c r="AD152" s="484"/>
      <c r="AE152" s="484"/>
      <c r="AF152" s="484"/>
      <c r="AG152" s="484"/>
      <c r="AH152" s="492">
        <f>SUM(Z152:AG152)</f>
        <v>5000</v>
      </c>
      <c r="AI152" s="219">
        <f>+AH152/BJ152*100</f>
        <v>62.5</v>
      </c>
      <c r="AJ152" s="480" t="s">
        <v>348</v>
      </c>
      <c r="AK152" s="482"/>
      <c r="AL152" s="483"/>
      <c r="AM152" s="484"/>
      <c r="AN152" s="484"/>
      <c r="AO152" s="484"/>
      <c r="AP152" s="484"/>
      <c r="AQ152" s="484"/>
      <c r="AR152" s="484"/>
      <c r="AS152" s="484"/>
      <c r="AT152" s="492">
        <f>SUM(AL152:AS152)</f>
        <v>0</v>
      </c>
      <c r="AU152" s="219">
        <f>+AT152/BJ152*100</f>
        <v>0</v>
      </c>
      <c r="AV152" s="480" t="s">
        <v>349</v>
      </c>
      <c r="AW152" s="482"/>
      <c r="AX152" s="483"/>
      <c r="AY152" s="484"/>
      <c r="AZ152" s="484"/>
      <c r="BA152" s="484"/>
      <c r="BB152" s="484"/>
      <c r="BC152" s="484"/>
      <c r="BD152" s="484"/>
      <c r="BE152" s="484"/>
      <c r="BF152" s="492">
        <f>SUM(AX152:BE152)</f>
        <v>0</v>
      </c>
      <c r="BG152" s="195">
        <f>+BF152/BJ152*100</f>
        <v>0</v>
      </c>
      <c r="BH152" s="480" t="s">
        <v>348</v>
      </c>
      <c r="BI152" s="476">
        <f t="shared" si="206"/>
        <v>1</v>
      </c>
      <c r="BJ152" s="507">
        <f t="shared" ref="BJ152" si="216">+BF152+AT152+AH152+W152</f>
        <v>8000</v>
      </c>
      <c r="BK152" s="593"/>
      <c r="BL152" s="221"/>
      <c r="BM152" s="221"/>
      <c r="BN152" s="221"/>
      <c r="BO152" s="209"/>
      <c r="BP152" s="267"/>
      <c r="BQ152" s="611"/>
    </row>
    <row r="153" spans="1:69" s="196" customFormat="1" ht="16.5" customHeight="1">
      <c r="C153" s="638"/>
      <c r="D153" s="641"/>
      <c r="E153" s="642"/>
      <c r="F153" s="558"/>
      <c r="G153" s="440"/>
      <c r="H153" s="403"/>
      <c r="I153" s="480"/>
      <c r="J153" s="495"/>
      <c r="K153" s="956"/>
      <c r="L153" s="912"/>
      <c r="M153" s="497"/>
      <c r="N153" s="497"/>
      <c r="O153" s="484"/>
      <c r="P153" s="484"/>
      <c r="Q153" s="484"/>
      <c r="R153" s="484"/>
      <c r="S153" s="484"/>
      <c r="T153" s="484"/>
      <c r="U153" s="484"/>
      <c r="V153" s="484"/>
      <c r="W153" s="492"/>
      <c r="X153" s="70">
        <f>+X152*0.01</f>
        <v>0.375</v>
      </c>
      <c r="Y153" s="495"/>
      <c r="Z153" s="483"/>
      <c r="AA153" s="484"/>
      <c r="AB153" s="484"/>
      <c r="AC153" s="484"/>
      <c r="AD153" s="484"/>
      <c r="AE153" s="484"/>
      <c r="AF153" s="484"/>
      <c r="AG153" s="484"/>
      <c r="AH153" s="492"/>
      <c r="AI153" s="219">
        <f>+AI152*0.01</f>
        <v>0.625</v>
      </c>
      <c r="AJ153" s="480"/>
      <c r="AK153" s="482"/>
      <c r="AL153" s="483"/>
      <c r="AM153" s="484"/>
      <c r="AN153" s="484"/>
      <c r="AO153" s="484"/>
      <c r="AP153" s="484"/>
      <c r="AQ153" s="484"/>
      <c r="AR153" s="484"/>
      <c r="AS153" s="484"/>
      <c r="AT153" s="492"/>
      <c r="AU153" s="219">
        <f>+AU152*2000/100</f>
        <v>0</v>
      </c>
      <c r="AV153" s="480"/>
      <c r="AW153" s="482"/>
      <c r="AX153" s="483"/>
      <c r="AY153" s="484"/>
      <c r="AZ153" s="484"/>
      <c r="BA153" s="484"/>
      <c r="BB153" s="484"/>
      <c r="BC153" s="484"/>
      <c r="BD153" s="484"/>
      <c r="BE153" s="484"/>
      <c r="BF153" s="492"/>
      <c r="BG153" s="195">
        <f>+BG152*2000/100</f>
        <v>0</v>
      </c>
      <c r="BH153" s="480"/>
      <c r="BI153" s="476"/>
      <c r="BJ153" s="507"/>
      <c r="BK153" s="593"/>
      <c r="BL153" s="210"/>
      <c r="BM153" s="210"/>
      <c r="BN153" s="210"/>
      <c r="BO153" s="211"/>
      <c r="BP153" s="267"/>
      <c r="BQ153" s="611"/>
    </row>
    <row r="154" spans="1:69" s="196" customFormat="1" ht="15" customHeight="1" thickBot="1">
      <c r="A154" s="208"/>
      <c r="B154" s="208"/>
      <c r="C154" s="638"/>
      <c r="D154" s="641"/>
      <c r="E154" s="642"/>
      <c r="F154" s="558"/>
      <c r="G154" s="440"/>
      <c r="H154" s="403"/>
      <c r="I154" s="480"/>
      <c r="J154" s="495" t="s">
        <v>256</v>
      </c>
      <c r="K154" s="956">
        <f>+BJ154*100/BJ194</f>
        <v>7.6263579427509184E-3</v>
      </c>
      <c r="L154" s="912"/>
      <c r="M154" s="497" t="s">
        <v>321</v>
      </c>
      <c r="N154" s="497" t="s">
        <v>322</v>
      </c>
      <c r="O154" s="484"/>
      <c r="P154" s="484">
        <v>0</v>
      </c>
      <c r="Q154" s="484"/>
      <c r="R154" s="484"/>
      <c r="S154" s="484"/>
      <c r="T154" s="484"/>
      <c r="U154" s="484"/>
      <c r="V154" s="484"/>
      <c r="W154" s="492">
        <f>SUM(O154:V154)</f>
        <v>0</v>
      </c>
      <c r="X154" s="70">
        <f>+W154/BJ154*100</f>
        <v>0</v>
      </c>
      <c r="Y154" s="765" t="s">
        <v>342</v>
      </c>
      <c r="Z154" s="483"/>
      <c r="AA154" s="484">
        <v>1000</v>
      </c>
      <c r="AB154" s="484"/>
      <c r="AC154" s="484"/>
      <c r="AD154" s="484"/>
      <c r="AE154" s="484"/>
      <c r="AF154" s="484"/>
      <c r="AG154" s="484"/>
      <c r="AH154" s="492">
        <f>SUM(Z154:AG154)</f>
        <v>1000</v>
      </c>
      <c r="AI154" s="70">
        <f>+AH154/BJ154*100</f>
        <v>100</v>
      </c>
      <c r="AJ154" s="765" t="s">
        <v>342</v>
      </c>
      <c r="AK154" s="482"/>
      <c r="AL154" s="483"/>
      <c r="AM154" s="484"/>
      <c r="AN154" s="484"/>
      <c r="AO154" s="484"/>
      <c r="AP154" s="484"/>
      <c r="AQ154" s="484"/>
      <c r="AR154" s="484"/>
      <c r="AS154" s="484"/>
      <c r="AT154" s="492">
        <f>SUM(AL154:AS154)</f>
        <v>0</v>
      </c>
      <c r="AU154" s="70">
        <f>+AT154/BJ154*100</f>
        <v>0</v>
      </c>
      <c r="AV154" s="765" t="s">
        <v>342</v>
      </c>
      <c r="AW154" s="482"/>
      <c r="AX154" s="483"/>
      <c r="AY154" s="484"/>
      <c r="AZ154" s="484"/>
      <c r="BA154" s="484"/>
      <c r="BB154" s="484"/>
      <c r="BC154" s="484"/>
      <c r="BD154" s="484"/>
      <c r="BE154" s="484"/>
      <c r="BF154" s="492">
        <f>SUM(AX154:BE154)</f>
        <v>0</v>
      </c>
      <c r="BG154" s="70">
        <f>+BF154/BJ154*100</f>
        <v>0</v>
      </c>
      <c r="BH154" s="765" t="s">
        <v>342</v>
      </c>
      <c r="BI154" s="476">
        <f t="shared" si="206"/>
        <v>1</v>
      </c>
      <c r="BJ154" s="507">
        <f t="shared" ref="BJ154" si="217">+BF154+AT154+AH154+W154</f>
        <v>1000</v>
      </c>
      <c r="BK154" s="593"/>
      <c r="BL154" s="212"/>
      <c r="BM154" s="212"/>
      <c r="BN154" s="212"/>
      <c r="BO154" s="213"/>
      <c r="BP154" s="267"/>
      <c r="BQ154" s="611"/>
    </row>
    <row r="155" spans="1:69" s="196" customFormat="1" ht="21" customHeight="1" thickBot="1">
      <c r="A155" s="208"/>
      <c r="B155" s="208"/>
      <c r="C155" s="639"/>
      <c r="D155" s="641"/>
      <c r="E155" s="642"/>
      <c r="F155" s="559"/>
      <c r="G155" s="441"/>
      <c r="H155" s="404"/>
      <c r="I155" s="481"/>
      <c r="J155" s="585"/>
      <c r="K155" s="957"/>
      <c r="L155" s="935"/>
      <c r="M155" s="564"/>
      <c r="N155" s="564"/>
      <c r="O155" s="565"/>
      <c r="P155" s="565"/>
      <c r="Q155" s="565"/>
      <c r="R155" s="565"/>
      <c r="S155" s="565"/>
      <c r="T155" s="565"/>
      <c r="U155" s="565"/>
      <c r="V155" s="565"/>
      <c r="W155" s="670"/>
      <c r="X155" s="87">
        <f>+X154*0.01</f>
        <v>0</v>
      </c>
      <c r="Y155" s="766"/>
      <c r="Z155" s="676"/>
      <c r="AA155" s="565"/>
      <c r="AB155" s="565"/>
      <c r="AC155" s="565"/>
      <c r="AD155" s="565"/>
      <c r="AE155" s="565"/>
      <c r="AF155" s="565"/>
      <c r="AG155" s="565"/>
      <c r="AH155" s="670"/>
      <c r="AI155" s="87">
        <f>+AI154*0.01</f>
        <v>1</v>
      </c>
      <c r="AJ155" s="766"/>
      <c r="AK155" s="688"/>
      <c r="AL155" s="676"/>
      <c r="AM155" s="565"/>
      <c r="AN155" s="565"/>
      <c r="AO155" s="565"/>
      <c r="AP155" s="565"/>
      <c r="AQ155" s="565"/>
      <c r="AR155" s="565"/>
      <c r="AS155" s="565"/>
      <c r="AT155" s="670"/>
      <c r="AU155" s="87">
        <f>+AU154*0.01</f>
        <v>0</v>
      </c>
      <c r="AV155" s="766"/>
      <c r="AW155" s="688"/>
      <c r="AX155" s="676"/>
      <c r="AY155" s="565"/>
      <c r="AZ155" s="565"/>
      <c r="BA155" s="565"/>
      <c r="BB155" s="565"/>
      <c r="BC155" s="565"/>
      <c r="BD155" s="565"/>
      <c r="BE155" s="565"/>
      <c r="BF155" s="670"/>
      <c r="BG155" s="87">
        <f>+BG154*0.01</f>
        <v>0</v>
      </c>
      <c r="BH155" s="766"/>
      <c r="BI155" s="625"/>
      <c r="BJ155" s="685"/>
      <c r="BK155" s="594"/>
      <c r="BL155" s="214"/>
      <c r="BM155" s="214"/>
      <c r="BN155" s="214"/>
      <c r="BO155" s="215"/>
      <c r="BP155" s="268"/>
      <c r="BQ155" s="613"/>
    </row>
    <row r="156" spans="1:69" s="172" customFormat="1" ht="31.5" customHeight="1">
      <c r="C156" s="297" t="s">
        <v>213</v>
      </c>
      <c r="D156" s="254">
        <f>+SUM(G156:G193)</f>
        <v>6.4016055666438199</v>
      </c>
      <c r="E156" s="533"/>
      <c r="F156" s="450" t="s">
        <v>260</v>
      </c>
      <c r="G156" s="447">
        <f>SUM(K156:K161)</f>
        <v>4.4598941249207371</v>
      </c>
      <c r="H156" s="446" t="s">
        <v>261</v>
      </c>
      <c r="I156" s="446" t="s">
        <v>262</v>
      </c>
      <c r="J156" s="889" t="s">
        <v>263</v>
      </c>
      <c r="K156" s="986">
        <f>+BJ156*100/BJ194</f>
        <v>1.2438589804626747</v>
      </c>
      <c r="L156" s="936"/>
      <c r="M156" s="446" t="s">
        <v>266</v>
      </c>
      <c r="N156" s="444" t="s">
        <v>324</v>
      </c>
      <c r="O156" s="752">
        <v>30000</v>
      </c>
      <c r="P156" s="752">
        <v>9000</v>
      </c>
      <c r="Q156" s="752"/>
      <c r="R156" s="752"/>
      <c r="S156" s="752"/>
      <c r="T156" s="752"/>
      <c r="U156" s="752"/>
      <c r="V156" s="752"/>
      <c r="W156" s="753">
        <f>SUM(O156:V156)</f>
        <v>39000</v>
      </c>
      <c r="X156" s="173">
        <f>+W156/BJ156*100</f>
        <v>23.91171060698958</v>
      </c>
      <c r="Y156" s="756" t="s">
        <v>350</v>
      </c>
      <c r="Z156" s="757">
        <v>34000</v>
      </c>
      <c r="AA156" s="752">
        <v>6000</v>
      </c>
      <c r="AB156" s="752"/>
      <c r="AC156" s="752"/>
      <c r="AD156" s="752"/>
      <c r="AE156" s="752"/>
      <c r="AF156" s="752"/>
      <c r="AG156" s="752"/>
      <c r="AH156" s="753">
        <f>SUM(Z156:AG156)</f>
        <v>40000</v>
      </c>
      <c r="AI156" s="174">
        <f>+AH156/BJ156*100</f>
        <v>24.524831391784183</v>
      </c>
      <c r="AJ156" s="576" t="s">
        <v>351</v>
      </c>
      <c r="AK156" s="577"/>
      <c r="AL156" s="757">
        <v>36000</v>
      </c>
      <c r="AM156" s="752">
        <v>6000</v>
      </c>
      <c r="AN156" s="752"/>
      <c r="AO156" s="752"/>
      <c r="AP156" s="752"/>
      <c r="AQ156" s="752"/>
      <c r="AR156" s="752"/>
      <c r="AS156" s="752"/>
      <c r="AT156" s="753">
        <f>SUM(AL156:AS156)</f>
        <v>42000</v>
      </c>
      <c r="AU156" s="174">
        <f>+AT156/BJ156*100</f>
        <v>25.751072961373389</v>
      </c>
      <c r="AV156" s="576" t="s">
        <v>352</v>
      </c>
      <c r="AW156" s="577"/>
      <c r="AX156" s="757">
        <v>39000</v>
      </c>
      <c r="AY156" s="752">
        <v>3100</v>
      </c>
      <c r="AZ156" s="752"/>
      <c r="BA156" s="752"/>
      <c r="BB156" s="752"/>
      <c r="BC156" s="752"/>
      <c r="BD156" s="752"/>
      <c r="BE156" s="752"/>
      <c r="BF156" s="753">
        <f>SUM(AX156:BE156)</f>
        <v>42100</v>
      </c>
      <c r="BG156" s="175">
        <f>+BF156/BJ156*100</f>
        <v>25.812385039852852</v>
      </c>
      <c r="BH156" s="576" t="s">
        <v>353</v>
      </c>
      <c r="BI156" s="758">
        <f t="shared" si="206"/>
        <v>50</v>
      </c>
      <c r="BJ156" s="759">
        <f t="shared" ref="BJ156:BJ160" si="218">+BF156+AT156+AH156+W156</f>
        <v>163100</v>
      </c>
      <c r="BK156" s="289">
        <f>+SUM(BJ156:BJ193)</f>
        <v>839405.33799999999</v>
      </c>
      <c r="BL156" s="176"/>
      <c r="BM156" s="176"/>
      <c r="BN156" s="176"/>
      <c r="BO156" s="177"/>
      <c r="BP156" s="274">
        <f>+G156</f>
        <v>4.4598941249207371</v>
      </c>
      <c r="BQ156" s="247" t="str">
        <f>+C156</f>
        <v>DESARROLLO SOCIAL Y COMUNITARIO</v>
      </c>
    </row>
    <row r="157" spans="1:69" s="172" customFormat="1" ht="57" customHeight="1">
      <c r="C157" s="298"/>
      <c r="D157" s="255"/>
      <c r="E157" s="534"/>
      <c r="F157" s="451"/>
      <c r="G157" s="448"/>
      <c r="H157" s="444"/>
      <c r="I157" s="444"/>
      <c r="J157" s="890"/>
      <c r="K157" s="987"/>
      <c r="L157" s="937"/>
      <c r="M157" s="444"/>
      <c r="N157" s="444"/>
      <c r="O157" s="456"/>
      <c r="P157" s="456"/>
      <c r="Q157" s="456"/>
      <c r="R157" s="456"/>
      <c r="S157" s="456"/>
      <c r="T157" s="456"/>
      <c r="U157" s="456"/>
      <c r="V157" s="456"/>
      <c r="W157" s="457"/>
      <c r="X157" s="178">
        <f>+X156*0.5</f>
        <v>11.95585530349479</v>
      </c>
      <c r="Y157" s="468"/>
      <c r="Z157" s="462"/>
      <c r="AA157" s="456"/>
      <c r="AB157" s="456"/>
      <c r="AC157" s="456"/>
      <c r="AD157" s="456"/>
      <c r="AE157" s="456"/>
      <c r="AF157" s="456"/>
      <c r="AG157" s="456"/>
      <c r="AH157" s="457"/>
      <c r="AI157" s="179">
        <f>+AI156*0.5</f>
        <v>12.262415695892091</v>
      </c>
      <c r="AJ157" s="442"/>
      <c r="AK157" s="460"/>
      <c r="AL157" s="462"/>
      <c r="AM157" s="456"/>
      <c r="AN157" s="456"/>
      <c r="AO157" s="456"/>
      <c r="AP157" s="456"/>
      <c r="AQ157" s="456"/>
      <c r="AR157" s="456"/>
      <c r="AS157" s="456"/>
      <c r="AT157" s="457"/>
      <c r="AU157" s="180">
        <f>+AU156*0.5</f>
        <v>12.875536480686694</v>
      </c>
      <c r="AV157" s="442"/>
      <c r="AW157" s="460"/>
      <c r="AX157" s="462"/>
      <c r="AY157" s="456"/>
      <c r="AZ157" s="456"/>
      <c r="BA157" s="456"/>
      <c r="BB157" s="456"/>
      <c r="BC157" s="456"/>
      <c r="BD157" s="456"/>
      <c r="BE157" s="456"/>
      <c r="BF157" s="457"/>
      <c r="BG157" s="181">
        <f>+BG156*0.5</f>
        <v>12.906192519926426</v>
      </c>
      <c r="BH157" s="442"/>
      <c r="BI157" s="458"/>
      <c r="BJ157" s="459"/>
      <c r="BK157" s="290"/>
      <c r="BL157" s="182"/>
      <c r="BM157" s="182"/>
      <c r="BN157" s="182"/>
      <c r="BO157" s="183"/>
      <c r="BP157" s="275"/>
      <c r="BQ157" s="248"/>
    </row>
    <row r="158" spans="1:69" s="172" customFormat="1" ht="27.75" customHeight="1">
      <c r="C158" s="298"/>
      <c r="D158" s="255"/>
      <c r="E158" s="534"/>
      <c r="F158" s="451"/>
      <c r="G158" s="448"/>
      <c r="H158" s="444"/>
      <c r="I158" s="444"/>
      <c r="J158" s="468" t="s">
        <v>264</v>
      </c>
      <c r="K158" s="987">
        <f>+BJ158*100/BJ194</f>
        <v>1.2438589804626747</v>
      </c>
      <c r="L158" s="938"/>
      <c r="M158" s="444" t="s">
        <v>267</v>
      </c>
      <c r="N158" s="444" t="s">
        <v>324</v>
      </c>
      <c r="O158" s="456">
        <v>30000</v>
      </c>
      <c r="P158" s="456">
        <v>9000</v>
      </c>
      <c r="Q158" s="456"/>
      <c r="R158" s="456"/>
      <c r="S158" s="456"/>
      <c r="T158" s="456"/>
      <c r="U158" s="456"/>
      <c r="V158" s="456"/>
      <c r="W158" s="457">
        <f>SUM(O158:V158)</f>
        <v>39000</v>
      </c>
      <c r="X158" s="178">
        <f>+W158/BJ158*100</f>
        <v>23.91171060698958</v>
      </c>
      <c r="Y158" s="468" t="s">
        <v>350</v>
      </c>
      <c r="Z158" s="462">
        <v>34000</v>
      </c>
      <c r="AA158" s="456">
        <v>6000</v>
      </c>
      <c r="AB158" s="456"/>
      <c r="AC158" s="456"/>
      <c r="AD158" s="456"/>
      <c r="AE158" s="456"/>
      <c r="AF158" s="456"/>
      <c r="AG158" s="456"/>
      <c r="AH158" s="457">
        <f>SUM(Z158:AG158)</f>
        <v>40000</v>
      </c>
      <c r="AI158" s="180">
        <f>+AH158/BJ158*100</f>
        <v>24.524831391784183</v>
      </c>
      <c r="AJ158" s="442" t="s">
        <v>351</v>
      </c>
      <c r="AK158" s="460"/>
      <c r="AL158" s="462">
        <v>36000</v>
      </c>
      <c r="AM158" s="456">
        <v>6000</v>
      </c>
      <c r="AN158" s="456"/>
      <c r="AO158" s="456"/>
      <c r="AP158" s="456"/>
      <c r="AQ158" s="456"/>
      <c r="AR158" s="456"/>
      <c r="AS158" s="456"/>
      <c r="AT158" s="457">
        <f>SUM(AL158:AS158)</f>
        <v>42000</v>
      </c>
      <c r="AU158" s="180">
        <f>+AT158/BJ158*100</f>
        <v>25.751072961373389</v>
      </c>
      <c r="AV158" s="442" t="s">
        <v>354</v>
      </c>
      <c r="AW158" s="460"/>
      <c r="AX158" s="462">
        <v>39000</v>
      </c>
      <c r="AY158" s="456">
        <v>3100</v>
      </c>
      <c r="AZ158" s="456"/>
      <c r="BA158" s="456"/>
      <c r="BB158" s="456"/>
      <c r="BC158" s="456"/>
      <c r="BD158" s="456"/>
      <c r="BE158" s="456"/>
      <c r="BF158" s="457">
        <f>SUM(AX158:BE158)</f>
        <v>42100</v>
      </c>
      <c r="BG158" s="181">
        <f>+BF158/BJ158*100</f>
        <v>25.812385039852852</v>
      </c>
      <c r="BH158" s="442" t="s">
        <v>353</v>
      </c>
      <c r="BI158" s="458">
        <f t="shared" ref="BI158" si="219">+BG159+AU159+AI159+X159</f>
        <v>50</v>
      </c>
      <c r="BJ158" s="459">
        <f t="shared" si="218"/>
        <v>163100</v>
      </c>
      <c r="BK158" s="290"/>
      <c r="BL158" s="182"/>
      <c r="BM158" s="182"/>
      <c r="BN158" s="182"/>
      <c r="BO158" s="183"/>
      <c r="BP158" s="275"/>
      <c r="BQ158" s="248"/>
    </row>
    <row r="159" spans="1:69" s="172" customFormat="1" ht="24.75" customHeight="1">
      <c r="C159" s="298"/>
      <c r="D159" s="255"/>
      <c r="E159" s="534"/>
      <c r="F159" s="451"/>
      <c r="G159" s="448"/>
      <c r="H159" s="444"/>
      <c r="I159" s="444"/>
      <c r="J159" s="468"/>
      <c r="K159" s="987"/>
      <c r="L159" s="938"/>
      <c r="M159" s="444"/>
      <c r="N159" s="444"/>
      <c r="O159" s="456"/>
      <c r="P159" s="456"/>
      <c r="Q159" s="456"/>
      <c r="R159" s="456"/>
      <c r="S159" s="456"/>
      <c r="T159" s="456"/>
      <c r="U159" s="456"/>
      <c r="V159" s="456"/>
      <c r="W159" s="457"/>
      <c r="X159" s="178">
        <f>+X158*0.5</f>
        <v>11.95585530349479</v>
      </c>
      <c r="Y159" s="468"/>
      <c r="Z159" s="462"/>
      <c r="AA159" s="456"/>
      <c r="AB159" s="456"/>
      <c r="AC159" s="456"/>
      <c r="AD159" s="456"/>
      <c r="AE159" s="456"/>
      <c r="AF159" s="456"/>
      <c r="AG159" s="456"/>
      <c r="AH159" s="457"/>
      <c r="AI159" s="179">
        <f>+AI158*0.5</f>
        <v>12.262415695892091</v>
      </c>
      <c r="AJ159" s="442"/>
      <c r="AK159" s="460"/>
      <c r="AL159" s="462"/>
      <c r="AM159" s="456"/>
      <c r="AN159" s="456"/>
      <c r="AO159" s="456"/>
      <c r="AP159" s="456"/>
      <c r="AQ159" s="456"/>
      <c r="AR159" s="456"/>
      <c r="AS159" s="456"/>
      <c r="AT159" s="457"/>
      <c r="AU159" s="180">
        <f>+AU158*0.5</f>
        <v>12.875536480686694</v>
      </c>
      <c r="AV159" s="442"/>
      <c r="AW159" s="460"/>
      <c r="AX159" s="462"/>
      <c r="AY159" s="456"/>
      <c r="AZ159" s="456"/>
      <c r="BA159" s="456"/>
      <c r="BB159" s="456"/>
      <c r="BC159" s="456"/>
      <c r="BD159" s="456"/>
      <c r="BE159" s="456"/>
      <c r="BF159" s="457"/>
      <c r="BG159" s="181">
        <f>+BG158*0.5</f>
        <v>12.906192519926426</v>
      </c>
      <c r="BH159" s="442"/>
      <c r="BI159" s="458"/>
      <c r="BJ159" s="459"/>
      <c r="BK159" s="290"/>
      <c r="BL159" s="182"/>
      <c r="BM159" s="182"/>
      <c r="BN159" s="182"/>
      <c r="BO159" s="183"/>
      <c r="BP159" s="275"/>
      <c r="BQ159" s="248"/>
    </row>
    <row r="160" spans="1:69" s="172" customFormat="1" ht="24.75" customHeight="1">
      <c r="C160" s="298"/>
      <c r="D160" s="255"/>
      <c r="E160" s="534"/>
      <c r="F160" s="451"/>
      <c r="G160" s="448"/>
      <c r="H160" s="444"/>
      <c r="I160" s="444"/>
      <c r="J160" s="468" t="s">
        <v>265</v>
      </c>
      <c r="K160" s="987">
        <f>+BJ160*100/BJ194</f>
        <v>1.9721761639953874</v>
      </c>
      <c r="L160" s="938"/>
      <c r="M160" s="444" t="s">
        <v>268</v>
      </c>
      <c r="N160" s="444" t="s">
        <v>325</v>
      </c>
      <c r="O160" s="456">
        <v>40000</v>
      </c>
      <c r="P160" s="456">
        <v>20000</v>
      </c>
      <c r="Q160" s="456"/>
      <c r="R160" s="456"/>
      <c r="S160" s="456"/>
      <c r="T160" s="456"/>
      <c r="U160" s="456"/>
      <c r="V160" s="456"/>
      <c r="W160" s="457">
        <f>SUM(O160:V160)</f>
        <v>60000</v>
      </c>
      <c r="X160" s="178">
        <f>+W160/BJ160*100</f>
        <v>23.201856148491878</v>
      </c>
      <c r="Y160" s="468" t="s">
        <v>355</v>
      </c>
      <c r="Z160" s="462">
        <f>+W160*1.05</f>
        <v>63000</v>
      </c>
      <c r="AA160" s="456"/>
      <c r="AB160" s="456"/>
      <c r="AC160" s="456"/>
      <c r="AD160" s="456"/>
      <c r="AE160" s="456"/>
      <c r="AF160" s="456"/>
      <c r="AG160" s="456"/>
      <c r="AH160" s="457">
        <f>SUM(Z160:AG160)</f>
        <v>63000</v>
      </c>
      <c r="AI160" s="180">
        <f>+AH160/BJ160*100</f>
        <v>24.361948955916475</v>
      </c>
      <c r="AJ160" s="442" t="s">
        <v>356</v>
      </c>
      <c r="AK160" s="460"/>
      <c r="AL160" s="462">
        <v>60000</v>
      </c>
      <c r="AM160" s="456">
        <v>6150</v>
      </c>
      <c r="AN160" s="456"/>
      <c r="AO160" s="456"/>
      <c r="AP160" s="456"/>
      <c r="AQ160" s="456"/>
      <c r="AR160" s="456"/>
      <c r="AS160" s="456"/>
      <c r="AT160" s="457">
        <f>SUM(AL160:AS160)</f>
        <v>66150</v>
      </c>
      <c r="AU160" s="180">
        <f>+AT160/BJ160*100</f>
        <v>25.580046403712299</v>
      </c>
      <c r="AV160" s="442" t="s">
        <v>357</v>
      </c>
      <c r="AW160" s="460"/>
      <c r="AX160" s="462">
        <v>60000</v>
      </c>
      <c r="AY160" s="456">
        <v>9450</v>
      </c>
      <c r="AZ160" s="456"/>
      <c r="BA160" s="456"/>
      <c r="BB160" s="456"/>
      <c r="BC160" s="456"/>
      <c r="BD160" s="456"/>
      <c r="BE160" s="456"/>
      <c r="BF160" s="457">
        <f>SUM(AX160:BE160)</f>
        <v>69450</v>
      </c>
      <c r="BG160" s="181">
        <f>+BF160/BJ160*100</f>
        <v>26.856148491879349</v>
      </c>
      <c r="BH160" s="442" t="s">
        <v>358</v>
      </c>
      <c r="BI160" s="458">
        <f t="shared" ref="BI160" si="220">+BG161+AU161+AI161+X161</f>
        <v>100</v>
      </c>
      <c r="BJ160" s="459">
        <f t="shared" si="218"/>
        <v>258600</v>
      </c>
      <c r="BK160" s="290"/>
      <c r="BL160" s="182"/>
      <c r="BM160" s="182"/>
      <c r="BN160" s="182"/>
      <c r="BO160" s="183"/>
      <c r="BP160" s="275"/>
      <c r="BQ160" s="248"/>
    </row>
    <row r="161" spans="3:69" s="172" customFormat="1" ht="24.75" customHeight="1" thickBot="1">
      <c r="C161" s="298"/>
      <c r="D161" s="255"/>
      <c r="E161" s="534"/>
      <c r="F161" s="452"/>
      <c r="G161" s="449"/>
      <c r="H161" s="445"/>
      <c r="I161" s="445"/>
      <c r="J161" s="469"/>
      <c r="K161" s="988"/>
      <c r="L161" s="939"/>
      <c r="M161" s="445"/>
      <c r="N161" s="445"/>
      <c r="O161" s="464"/>
      <c r="P161" s="464"/>
      <c r="Q161" s="464"/>
      <c r="R161" s="464"/>
      <c r="S161" s="464"/>
      <c r="T161" s="464"/>
      <c r="U161" s="464"/>
      <c r="V161" s="464"/>
      <c r="W161" s="465"/>
      <c r="X161" s="184">
        <f>+X160*1</f>
        <v>23.201856148491878</v>
      </c>
      <c r="Y161" s="469"/>
      <c r="Z161" s="463"/>
      <c r="AA161" s="464"/>
      <c r="AB161" s="464"/>
      <c r="AC161" s="464"/>
      <c r="AD161" s="464"/>
      <c r="AE161" s="464"/>
      <c r="AF161" s="464"/>
      <c r="AG161" s="464"/>
      <c r="AH161" s="465"/>
      <c r="AI161" s="185">
        <f>+AI160*1</f>
        <v>24.361948955916475</v>
      </c>
      <c r="AJ161" s="443"/>
      <c r="AK161" s="461"/>
      <c r="AL161" s="463"/>
      <c r="AM161" s="464"/>
      <c r="AN161" s="464"/>
      <c r="AO161" s="464"/>
      <c r="AP161" s="464"/>
      <c r="AQ161" s="464"/>
      <c r="AR161" s="464"/>
      <c r="AS161" s="464"/>
      <c r="AT161" s="465"/>
      <c r="AU161" s="186">
        <f>+AU160*1</f>
        <v>25.580046403712299</v>
      </c>
      <c r="AV161" s="443"/>
      <c r="AW161" s="461"/>
      <c r="AX161" s="463"/>
      <c r="AY161" s="464"/>
      <c r="AZ161" s="464"/>
      <c r="BA161" s="464"/>
      <c r="BB161" s="464"/>
      <c r="BC161" s="464"/>
      <c r="BD161" s="464"/>
      <c r="BE161" s="464"/>
      <c r="BF161" s="465"/>
      <c r="BG161" s="187">
        <f>+BG160*1</f>
        <v>26.856148491879349</v>
      </c>
      <c r="BH161" s="443"/>
      <c r="BI161" s="466"/>
      <c r="BJ161" s="467"/>
      <c r="BK161" s="290"/>
      <c r="BL161" s="182"/>
      <c r="BM161" s="182"/>
      <c r="BN161" s="182"/>
      <c r="BO161" s="183"/>
      <c r="BP161" s="276"/>
      <c r="BQ161" s="248"/>
    </row>
    <row r="162" spans="3:69" s="156" customFormat="1" ht="47.25" customHeight="1">
      <c r="C162" s="298"/>
      <c r="D162" s="255"/>
      <c r="E162" s="534"/>
      <c r="F162" s="555" t="s">
        <v>22</v>
      </c>
      <c r="G162" s="432">
        <f>+K162</f>
        <v>0</v>
      </c>
      <c r="H162" s="430" t="s">
        <v>270</v>
      </c>
      <c r="I162" s="410" t="s">
        <v>271</v>
      </c>
      <c r="J162" s="422" t="s">
        <v>272</v>
      </c>
      <c r="K162" s="989">
        <f>+BJ162*100/BJ194</f>
        <v>0</v>
      </c>
      <c r="L162" s="940"/>
      <c r="M162" s="434" t="s">
        <v>273</v>
      </c>
      <c r="N162" s="434"/>
      <c r="O162" s="406"/>
      <c r="P162" s="406"/>
      <c r="Q162" s="406"/>
      <c r="R162" s="406"/>
      <c r="S162" s="406"/>
      <c r="T162" s="406"/>
      <c r="U162" s="406"/>
      <c r="V162" s="406"/>
      <c r="W162" s="408">
        <f>SUM(O162:V162)</f>
        <v>0</v>
      </c>
      <c r="X162" s="151" t="e">
        <f>+W162/BJ162*100</f>
        <v>#DIV/0!</v>
      </c>
      <c r="Y162" s="422" t="s">
        <v>37</v>
      </c>
      <c r="Z162" s="418"/>
      <c r="AA162" s="406"/>
      <c r="AB162" s="406"/>
      <c r="AC162" s="406"/>
      <c r="AD162" s="406"/>
      <c r="AE162" s="406"/>
      <c r="AF162" s="406"/>
      <c r="AG162" s="406"/>
      <c r="AH162" s="408">
        <f>SUM(Z162:AG162)</f>
        <v>0</v>
      </c>
      <c r="AI162" s="152" t="e">
        <f>+AH162/BJ162*100</f>
        <v>#DIV/0!</v>
      </c>
      <c r="AJ162" s="410" t="s">
        <v>38</v>
      </c>
      <c r="AK162" s="420"/>
      <c r="AL162" s="418"/>
      <c r="AM162" s="406"/>
      <c r="AN162" s="406"/>
      <c r="AO162" s="406"/>
      <c r="AP162" s="406"/>
      <c r="AQ162" s="406"/>
      <c r="AR162" s="406"/>
      <c r="AS162" s="406"/>
      <c r="AT162" s="408">
        <f>SUM(AL162:AS162)</f>
        <v>0</v>
      </c>
      <c r="AU162" s="152" t="e">
        <f>+AT162/BJ162*100</f>
        <v>#DIV/0!</v>
      </c>
      <c r="AV162" s="410" t="s">
        <v>39</v>
      </c>
      <c r="AW162" s="420"/>
      <c r="AX162" s="418"/>
      <c r="AY162" s="406"/>
      <c r="AZ162" s="406"/>
      <c r="BA162" s="406"/>
      <c r="BB162" s="406"/>
      <c r="BC162" s="406"/>
      <c r="BD162" s="406"/>
      <c r="BE162" s="406"/>
      <c r="BF162" s="408">
        <f>SUM(AX162:BE162)</f>
        <v>0</v>
      </c>
      <c r="BG162" s="153" t="e">
        <f>+BF162/BJ162*100</f>
        <v>#DIV/0!</v>
      </c>
      <c r="BH162" s="410" t="s">
        <v>40</v>
      </c>
      <c r="BI162" s="412" t="e">
        <f t="shared" ref="BI162" si="221">+BG163+AU163+AI163+X163</f>
        <v>#DIV/0!</v>
      </c>
      <c r="BJ162" s="414">
        <f t="shared" ref="BJ162" si="222">+BF162+AT162+AH162+W162</f>
        <v>0</v>
      </c>
      <c r="BK162" s="290"/>
      <c r="BL162" s="154"/>
      <c r="BM162" s="154"/>
      <c r="BN162" s="154"/>
      <c r="BO162" s="155"/>
      <c r="BP162" s="277">
        <f>+G162</f>
        <v>0</v>
      </c>
      <c r="BQ162" s="248"/>
    </row>
    <row r="163" spans="3:69" s="156" customFormat="1" ht="55.5" customHeight="1" thickBot="1">
      <c r="C163" s="298"/>
      <c r="D163" s="255"/>
      <c r="E163" s="534"/>
      <c r="F163" s="556"/>
      <c r="G163" s="433"/>
      <c r="H163" s="431"/>
      <c r="I163" s="411"/>
      <c r="J163" s="423"/>
      <c r="K163" s="990"/>
      <c r="L163" s="941"/>
      <c r="M163" s="435"/>
      <c r="N163" s="435"/>
      <c r="O163" s="407"/>
      <c r="P163" s="407"/>
      <c r="Q163" s="407"/>
      <c r="R163" s="407"/>
      <c r="S163" s="407"/>
      <c r="T163" s="407"/>
      <c r="U163" s="407"/>
      <c r="V163" s="407"/>
      <c r="W163" s="409"/>
      <c r="X163" s="157" t="e">
        <f>+X162*20000/100</f>
        <v>#DIV/0!</v>
      </c>
      <c r="Y163" s="423"/>
      <c r="Z163" s="419"/>
      <c r="AA163" s="407"/>
      <c r="AB163" s="407"/>
      <c r="AC163" s="407"/>
      <c r="AD163" s="407"/>
      <c r="AE163" s="407"/>
      <c r="AF163" s="407"/>
      <c r="AG163" s="407"/>
      <c r="AH163" s="409"/>
      <c r="AI163" s="158" t="e">
        <f>+AI162*200</f>
        <v>#DIV/0!</v>
      </c>
      <c r="AJ163" s="411"/>
      <c r="AK163" s="421"/>
      <c r="AL163" s="419"/>
      <c r="AM163" s="407"/>
      <c r="AN163" s="407"/>
      <c r="AO163" s="407"/>
      <c r="AP163" s="407"/>
      <c r="AQ163" s="407"/>
      <c r="AR163" s="407"/>
      <c r="AS163" s="407"/>
      <c r="AT163" s="409"/>
      <c r="AU163" s="159" t="e">
        <f>+AU162*20000/100</f>
        <v>#DIV/0!</v>
      </c>
      <c r="AV163" s="411"/>
      <c r="AW163" s="421"/>
      <c r="AX163" s="419"/>
      <c r="AY163" s="407"/>
      <c r="AZ163" s="407"/>
      <c r="BA163" s="407"/>
      <c r="BB163" s="407"/>
      <c r="BC163" s="407"/>
      <c r="BD163" s="407"/>
      <c r="BE163" s="407"/>
      <c r="BF163" s="409"/>
      <c r="BG163" s="160" t="e">
        <f>+BG162*20000/100</f>
        <v>#DIV/0!</v>
      </c>
      <c r="BH163" s="411"/>
      <c r="BI163" s="413"/>
      <c r="BJ163" s="415"/>
      <c r="BK163" s="290"/>
      <c r="BL163" s="154"/>
      <c r="BM163" s="154"/>
      <c r="BN163" s="154"/>
      <c r="BO163" s="155"/>
      <c r="BP163" s="278"/>
      <c r="BQ163" s="248"/>
    </row>
    <row r="164" spans="3:69" s="167" customFormat="1" ht="24.75" customHeight="1">
      <c r="C164" s="298"/>
      <c r="D164" s="255"/>
      <c r="E164" s="534"/>
      <c r="F164" s="436" t="s">
        <v>274</v>
      </c>
      <c r="G164" s="439">
        <f>+SUM(K164:K169)</f>
        <v>0</v>
      </c>
      <c r="H164" s="416" t="s">
        <v>275</v>
      </c>
      <c r="I164" s="397" t="s">
        <v>274</v>
      </c>
      <c r="J164" s="417" t="s">
        <v>276</v>
      </c>
      <c r="K164" s="991">
        <f>+BJ164*100/BJ194</f>
        <v>0</v>
      </c>
      <c r="L164" s="942"/>
      <c r="M164" s="416"/>
      <c r="N164" s="416"/>
      <c r="O164" s="395"/>
      <c r="P164" s="395"/>
      <c r="Q164" s="395"/>
      <c r="R164" s="395"/>
      <c r="S164" s="395"/>
      <c r="T164" s="395"/>
      <c r="U164" s="395"/>
      <c r="V164" s="395"/>
      <c r="W164" s="396">
        <f>SUM(O164:V164)</f>
        <v>0</v>
      </c>
      <c r="X164" s="92" t="e">
        <f>+W164/BJ164*100</f>
        <v>#DIV/0!</v>
      </c>
      <c r="Y164" s="417" t="s">
        <v>37</v>
      </c>
      <c r="Z164" s="399"/>
      <c r="AA164" s="395"/>
      <c r="AB164" s="395"/>
      <c r="AC164" s="395"/>
      <c r="AD164" s="395"/>
      <c r="AE164" s="395"/>
      <c r="AF164" s="395"/>
      <c r="AG164" s="395"/>
      <c r="AH164" s="396">
        <f>SUM(Z164:AG164)</f>
        <v>0</v>
      </c>
      <c r="AI164" s="89" t="e">
        <f>+AH164/BJ164*100</f>
        <v>#DIV/0!</v>
      </c>
      <c r="AJ164" s="397" t="s">
        <v>38</v>
      </c>
      <c r="AK164" s="398"/>
      <c r="AL164" s="399"/>
      <c r="AM164" s="395"/>
      <c r="AN164" s="395"/>
      <c r="AO164" s="395"/>
      <c r="AP164" s="395"/>
      <c r="AQ164" s="395"/>
      <c r="AR164" s="395"/>
      <c r="AS164" s="395"/>
      <c r="AT164" s="396">
        <f>SUM(AL164:AS164)</f>
        <v>0</v>
      </c>
      <c r="AU164" s="89" t="e">
        <f>+AT164/BJ164*100</f>
        <v>#DIV/0!</v>
      </c>
      <c r="AV164" s="397" t="s">
        <v>39</v>
      </c>
      <c r="AW164" s="398"/>
      <c r="AX164" s="399"/>
      <c r="AY164" s="395"/>
      <c r="AZ164" s="395"/>
      <c r="BA164" s="395"/>
      <c r="BB164" s="395"/>
      <c r="BC164" s="395"/>
      <c r="BD164" s="395"/>
      <c r="BE164" s="395"/>
      <c r="BF164" s="396">
        <f>SUM(AX164:BE164)</f>
        <v>0</v>
      </c>
      <c r="BG164" s="164" t="e">
        <f>+BF164/BJ164*100</f>
        <v>#DIV/0!</v>
      </c>
      <c r="BH164" s="397" t="s">
        <v>40</v>
      </c>
      <c r="BI164" s="400" t="e">
        <f t="shared" ref="BI164" si="223">+BG165+AU165+AI165+X165</f>
        <v>#DIV/0!</v>
      </c>
      <c r="BJ164" s="401">
        <f t="shared" ref="BJ164" si="224">+BF164+AT164+AH164+W164</f>
        <v>0</v>
      </c>
      <c r="BK164" s="290"/>
      <c r="BL164" s="165"/>
      <c r="BM164" s="165"/>
      <c r="BN164" s="165"/>
      <c r="BO164" s="166"/>
      <c r="BP164" s="279">
        <f>+G164</f>
        <v>0</v>
      </c>
      <c r="BQ164" s="248"/>
    </row>
    <row r="165" spans="3:69" s="167" customFormat="1" ht="24.75" customHeight="1">
      <c r="C165" s="298"/>
      <c r="D165" s="255"/>
      <c r="E165" s="534"/>
      <c r="F165" s="437"/>
      <c r="G165" s="440"/>
      <c r="H165" s="403"/>
      <c r="I165" s="385"/>
      <c r="J165" s="402"/>
      <c r="K165" s="992"/>
      <c r="L165" s="943"/>
      <c r="M165" s="403"/>
      <c r="N165" s="403"/>
      <c r="O165" s="381"/>
      <c r="P165" s="381"/>
      <c r="Q165" s="381"/>
      <c r="R165" s="381"/>
      <c r="S165" s="381"/>
      <c r="T165" s="381"/>
      <c r="U165" s="381"/>
      <c r="V165" s="381"/>
      <c r="W165" s="383"/>
      <c r="X165" s="96" t="e">
        <f>+X164*20000/100</f>
        <v>#DIV/0!</v>
      </c>
      <c r="Y165" s="402"/>
      <c r="Z165" s="389"/>
      <c r="AA165" s="381"/>
      <c r="AB165" s="381"/>
      <c r="AC165" s="381"/>
      <c r="AD165" s="381"/>
      <c r="AE165" s="381"/>
      <c r="AF165" s="381"/>
      <c r="AG165" s="381"/>
      <c r="AH165" s="383"/>
      <c r="AI165" s="168" t="e">
        <f>+AI164*200</f>
        <v>#DIV/0!</v>
      </c>
      <c r="AJ165" s="385"/>
      <c r="AK165" s="387"/>
      <c r="AL165" s="389"/>
      <c r="AM165" s="381"/>
      <c r="AN165" s="381"/>
      <c r="AO165" s="381"/>
      <c r="AP165" s="381"/>
      <c r="AQ165" s="381"/>
      <c r="AR165" s="381"/>
      <c r="AS165" s="381"/>
      <c r="AT165" s="383"/>
      <c r="AU165" s="94" t="e">
        <f>+AU164*20000/100</f>
        <v>#DIV/0!</v>
      </c>
      <c r="AV165" s="385"/>
      <c r="AW165" s="387"/>
      <c r="AX165" s="389"/>
      <c r="AY165" s="381"/>
      <c r="AZ165" s="381"/>
      <c r="BA165" s="381"/>
      <c r="BB165" s="381"/>
      <c r="BC165" s="381"/>
      <c r="BD165" s="381"/>
      <c r="BE165" s="381"/>
      <c r="BF165" s="383"/>
      <c r="BG165" s="169" t="e">
        <f>+BG164*20000/100</f>
        <v>#DIV/0!</v>
      </c>
      <c r="BH165" s="385"/>
      <c r="BI165" s="391"/>
      <c r="BJ165" s="393"/>
      <c r="BK165" s="290"/>
      <c r="BL165" s="165"/>
      <c r="BM165" s="165"/>
      <c r="BN165" s="165"/>
      <c r="BO165" s="166"/>
      <c r="BP165" s="280"/>
      <c r="BQ165" s="248"/>
    </row>
    <row r="166" spans="3:69" s="167" customFormat="1" ht="24.75" customHeight="1">
      <c r="C166" s="298"/>
      <c r="D166" s="255"/>
      <c r="E166" s="534"/>
      <c r="F166" s="437"/>
      <c r="G166" s="440"/>
      <c r="H166" s="403"/>
      <c r="I166" s="385"/>
      <c r="J166" s="402" t="s">
        <v>277</v>
      </c>
      <c r="K166" s="992">
        <f>+BJ166*100/BJ194</f>
        <v>0</v>
      </c>
      <c r="L166" s="943"/>
      <c r="M166" s="403"/>
      <c r="N166" s="403"/>
      <c r="O166" s="381"/>
      <c r="P166" s="381"/>
      <c r="Q166" s="381"/>
      <c r="R166" s="381"/>
      <c r="S166" s="381"/>
      <c r="T166" s="381"/>
      <c r="U166" s="381"/>
      <c r="V166" s="381"/>
      <c r="W166" s="383">
        <f>SUM(O166:V166)</f>
        <v>0</v>
      </c>
      <c r="X166" s="96" t="e">
        <f>+W166/BJ166*100</f>
        <v>#DIV/0!</v>
      </c>
      <c r="Y166" s="402" t="s">
        <v>37</v>
      </c>
      <c r="Z166" s="389"/>
      <c r="AA166" s="381"/>
      <c r="AB166" s="381"/>
      <c r="AC166" s="381"/>
      <c r="AD166" s="381"/>
      <c r="AE166" s="381"/>
      <c r="AF166" s="381"/>
      <c r="AG166" s="381"/>
      <c r="AH166" s="383">
        <f>SUM(Z166:AG166)</f>
        <v>0</v>
      </c>
      <c r="AI166" s="94" t="e">
        <f>+AH166/BJ166*100</f>
        <v>#DIV/0!</v>
      </c>
      <c r="AJ166" s="385" t="s">
        <v>38</v>
      </c>
      <c r="AK166" s="387"/>
      <c r="AL166" s="389"/>
      <c r="AM166" s="381"/>
      <c r="AN166" s="381"/>
      <c r="AO166" s="381"/>
      <c r="AP166" s="381"/>
      <c r="AQ166" s="381"/>
      <c r="AR166" s="381"/>
      <c r="AS166" s="381"/>
      <c r="AT166" s="383">
        <f>SUM(AL166:AS166)</f>
        <v>0</v>
      </c>
      <c r="AU166" s="94" t="e">
        <f>+AT166/BJ166*100</f>
        <v>#DIV/0!</v>
      </c>
      <c r="AV166" s="385" t="s">
        <v>39</v>
      </c>
      <c r="AW166" s="387"/>
      <c r="AX166" s="389"/>
      <c r="AY166" s="381"/>
      <c r="AZ166" s="381"/>
      <c r="BA166" s="381"/>
      <c r="BB166" s="381"/>
      <c r="BC166" s="381"/>
      <c r="BD166" s="381"/>
      <c r="BE166" s="381"/>
      <c r="BF166" s="383">
        <f>SUM(AX166:BE166)</f>
        <v>0</v>
      </c>
      <c r="BG166" s="169" t="e">
        <f>+BF166/BJ166*100</f>
        <v>#DIV/0!</v>
      </c>
      <c r="BH166" s="385" t="s">
        <v>40</v>
      </c>
      <c r="BI166" s="391" t="e">
        <f t="shared" ref="BI166" si="225">+BG167+AU167+AI167+X167</f>
        <v>#DIV/0!</v>
      </c>
      <c r="BJ166" s="393">
        <f t="shared" ref="BJ166" si="226">+BF166+AT166+AH166+W166</f>
        <v>0</v>
      </c>
      <c r="BK166" s="290"/>
      <c r="BL166" s="165"/>
      <c r="BM166" s="165"/>
      <c r="BN166" s="165"/>
      <c r="BO166" s="166"/>
      <c r="BP166" s="280"/>
      <c r="BQ166" s="248"/>
    </row>
    <row r="167" spans="3:69" s="167" customFormat="1" ht="24.75" customHeight="1">
      <c r="C167" s="298"/>
      <c r="D167" s="255"/>
      <c r="E167" s="534"/>
      <c r="F167" s="437"/>
      <c r="G167" s="440"/>
      <c r="H167" s="403"/>
      <c r="I167" s="385"/>
      <c r="J167" s="402"/>
      <c r="K167" s="992"/>
      <c r="L167" s="943"/>
      <c r="M167" s="403"/>
      <c r="N167" s="403"/>
      <c r="O167" s="381"/>
      <c r="P167" s="381"/>
      <c r="Q167" s="381"/>
      <c r="R167" s="381"/>
      <c r="S167" s="381"/>
      <c r="T167" s="381"/>
      <c r="U167" s="381"/>
      <c r="V167" s="381"/>
      <c r="W167" s="383"/>
      <c r="X167" s="96" t="e">
        <f>+X166*20000/100</f>
        <v>#DIV/0!</v>
      </c>
      <c r="Y167" s="402"/>
      <c r="Z167" s="389"/>
      <c r="AA167" s="381"/>
      <c r="AB167" s="381"/>
      <c r="AC167" s="381"/>
      <c r="AD167" s="381"/>
      <c r="AE167" s="381"/>
      <c r="AF167" s="381"/>
      <c r="AG167" s="381"/>
      <c r="AH167" s="383"/>
      <c r="AI167" s="168" t="e">
        <f>+AI166*200</f>
        <v>#DIV/0!</v>
      </c>
      <c r="AJ167" s="385"/>
      <c r="AK167" s="387"/>
      <c r="AL167" s="389"/>
      <c r="AM167" s="381"/>
      <c r="AN167" s="381"/>
      <c r="AO167" s="381"/>
      <c r="AP167" s="381"/>
      <c r="AQ167" s="381"/>
      <c r="AR167" s="381"/>
      <c r="AS167" s="381"/>
      <c r="AT167" s="383"/>
      <c r="AU167" s="94" t="e">
        <f>+AU166*20000/100</f>
        <v>#DIV/0!</v>
      </c>
      <c r="AV167" s="385"/>
      <c r="AW167" s="387"/>
      <c r="AX167" s="389"/>
      <c r="AY167" s="381"/>
      <c r="AZ167" s="381"/>
      <c r="BA167" s="381"/>
      <c r="BB167" s="381"/>
      <c r="BC167" s="381"/>
      <c r="BD167" s="381"/>
      <c r="BE167" s="381"/>
      <c r="BF167" s="383"/>
      <c r="BG167" s="169" t="e">
        <f>+BG166*20000/100</f>
        <v>#DIV/0!</v>
      </c>
      <c r="BH167" s="385"/>
      <c r="BI167" s="391"/>
      <c r="BJ167" s="393"/>
      <c r="BK167" s="290"/>
      <c r="BL167" s="165"/>
      <c r="BM167" s="165"/>
      <c r="BN167" s="165"/>
      <c r="BO167" s="166"/>
      <c r="BP167" s="280"/>
      <c r="BQ167" s="248"/>
    </row>
    <row r="168" spans="3:69" s="167" customFormat="1" ht="24.75" customHeight="1">
      <c r="C168" s="298"/>
      <c r="D168" s="255"/>
      <c r="E168" s="534"/>
      <c r="F168" s="437"/>
      <c r="G168" s="440"/>
      <c r="H168" s="403"/>
      <c r="I168" s="385"/>
      <c r="J168" s="402" t="s">
        <v>278</v>
      </c>
      <c r="K168" s="992">
        <f>+BJ168*100/BJ194</f>
        <v>0</v>
      </c>
      <c r="L168" s="943"/>
      <c r="M168" s="403"/>
      <c r="N168" s="403"/>
      <c r="O168" s="381"/>
      <c r="P168" s="381"/>
      <c r="Q168" s="381"/>
      <c r="R168" s="381"/>
      <c r="S168" s="381"/>
      <c r="T168" s="381"/>
      <c r="U168" s="381"/>
      <c r="V168" s="381"/>
      <c r="W168" s="383">
        <f>SUM(O168:V168)</f>
        <v>0</v>
      </c>
      <c r="X168" s="96" t="e">
        <f>+W168/BJ168*100</f>
        <v>#DIV/0!</v>
      </c>
      <c r="Y168" s="402" t="s">
        <v>37</v>
      </c>
      <c r="Z168" s="389"/>
      <c r="AA168" s="381"/>
      <c r="AB168" s="381"/>
      <c r="AC168" s="381"/>
      <c r="AD168" s="381"/>
      <c r="AE168" s="381"/>
      <c r="AF168" s="381"/>
      <c r="AG168" s="381"/>
      <c r="AH168" s="383">
        <f>SUM(Z168:AG168)</f>
        <v>0</v>
      </c>
      <c r="AI168" s="94" t="e">
        <f>+AH168/BJ168*100</f>
        <v>#DIV/0!</v>
      </c>
      <c r="AJ168" s="385" t="s">
        <v>38</v>
      </c>
      <c r="AK168" s="387"/>
      <c r="AL168" s="389"/>
      <c r="AM168" s="381"/>
      <c r="AN168" s="381"/>
      <c r="AO168" s="381"/>
      <c r="AP168" s="381"/>
      <c r="AQ168" s="381"/>
      <c r="AR168" s="381"/>
      <c r="AS168" s="381"/>
      <c r="AT168" s="383">
        <f>SUM(AL168:AS168)</f>
        <v>0</v>
      </c>
      <c r="AU168" s="94" t="e">
        <f>+AT168/BJ168*100</f>
        <v>#DIV/0!</v>
      </c>
      <c r="AV168" s="385" t="s">
        <v>39</v>
      </c>
      <c r="AW168" s="387"/>
      <c r="AX168" s="389"/>
      <c r="AY168" s="381"/>
      <c r="AZ168" s="381"/>
      <c r="BA168" s="381"/>
      <c r="BB168" s="381"/>
      <c r="BC168" s="381"/>
      <c r="BD168" s="381"/>
      <c r="BE168" s="381"/>
      <c r="BF168" s="383">
        <f>SUM(AX168:BE168)</f>
        <v>0</v>
      </c>
      <c r="BG168" s="169" t="e">
        <f>+BF168/BJ168*100</f>
        <v>#DIV/0!</v>
      </c>
      <c r="BH168" s="385" t="s">
        <v>40</v>
      </c>
      <c r="BI168" s="391" t="e">
        <f t="shared" ref="BI168" si="227">+BG169+AU169+AI169+X169</f>
        <v>#DIV/0!</v>
      </c>
      <c r="BJ168" s="393">
        <f t="shared" ref="BJ168" si="228">+BF168+AT168+AH168+W168</f>
        <v>0</v>
      </c>
      <c r="BK168" s="290"/>
      <c r="BL168" s="165"/>
      <c r="BM168" s="165"/>
      <c r="BN168" s="165"/>
      <c r="BO168" s="166"/>
      <c r="BP168" s="280"/>
      <c r="BQ168" s="248"/>
    </row>
    <row r="169" spans="3:69" s="167" customFormat="1" ht="24.75" customHeight="1" thickBot="1">
      <c r="C169" s="298"/>
      <c r="D169" s="255"/>
      <c r="E169" s="534"/>
      <c r="F169" s="438"/>
      <c r="G169" s="441"/>
      <c r="H169" s="404"/>
      <c r="I169" s="386"/>
      <c r="J169" s="405"/>
      <c r="K169" s="993"/>
      <c r="L169" s="944"/>
      <c r="M169" s="404"/>
      <c r="N169" s="404"/>
      <c r="O169" s="382"/>
      <c r="P169" s="382"/>
      <c r="Q169" s="382"/>
      <c r="R169" s="382"/>
      <c r="S169" s="382"/>
      <c r="T169" s="382"/>
      <c r="U169" s="382"/>
      <c r="V169" s="382"/>
      <c r="W169" s="384"/>
      <c r="X169" s="100" t="e">
        <f>+X168*20000/100</f>
        <v>#DIV/0!</v>
      </c>
      <c r="Y169" s="405"/>
      <c r="Z169" s="390"/>
      <c r="AA169" s="382"/>
      <c r="AB169" s="382"/>
      <c r="AC169" s="382"/>
      <c r="AD169" s="382"/>
      <c r="AE169" s="382"/>
      <c r="AF169" s="382"/>
      <c r="AG169" s="382"/>
      <c r="AH169" s="384"/>
      <c r="AI169" s="170" t="e">
        <f>+AI168*200</f>
        <v>#DIV/0!</v>
      </c>
      <c r="AJ169" s="386"/>
      <c r="AK169" s="388"/>
      <c r="AL169" s="390"/>
      <c r="AM169" s="382"/>
      <c r="AN169" s="382"/>
      <c r="AO169" s="382"/>
      <c r="AP169" s="382"/>
      <c r="AQ169" s="382"/>
      <c r="AR169" s="382"/>
      <c r="AS169" s="382"/>
      <c r="AT169" s="384"/>
      <c r="AU169" s="98" t="e">
        <f>+AU168*20000/100</f>
        <v>#DIV/0!</v>
      </c>
      <c r="AV169" s="386"/>
      <c r="AW169" s="388"/>
      <c r="AX169" s="390"/>
      <c r="AY169" s="382"/>
      <c r="AZ169" s="382"/>
      <c r="BA169" s="382"/>
      <c r="BB169" s="382"/>
      <c r="BC169" s="382"/>
      <c r="BD169" s="382"/>
      <c r="BE169" s="382"/>
      <c r="BF169" s="384"/>
      <c r="BG169" s="171" t="e">
        <f>+BG168*20000/100</f>
        <v>#DIV/0!</v>
      </c>
      <c r="BH169" s="386"/>
      <c r="BI169" s="392"/>
      <c r="BJ169" s="394"/>
      <c r="BK169" s="290"/>
      <c r="BL169" s="165"/>
      <c r="BM169" s="165"/>
      <c r="BN169" s="165"/>
      <c r="BO169" s="166"/>
      <c r="BP169" s="281"/>
      <c r="BQ169" s="248"/>
    </row>
    <row r="170" spans="3:69" s="163" customFormat="1" ht="42" customHeight="1">
      <c r="C170" s="298"/>
      <c r="D170" s="255"/>
      <c r="E170" s="534"/>
      <c r="F170" s="375" t="s">
        <v>279</v>
      </c>
      <c r="G170" s="373">
        <f>+K170</f>
        <v>0</v>
      </c>
      <c r="H170" s="454" t="s">
        <v>280</v>
      </c>
      <c r="I170" s="363" t="s">
        <v>281</v>
      </c>
      <c r="J170" s="379" t="s">
        <v>282</v>
      </c>
      <c r="K170" s="994">
        <f>+BJ170*100/BJ194</f>
        <v>0</v>
      </c>
      <c r="L170" s="945"/>
      <c r="M170" s="377"/>
      <c r="N170" s="377"/>
      <c r="O170" s="359"/>
      <c r="P170" s="359"/>
      <c r="Q170" s="359"/>
      <c r="R170" s="359"/>
      <c r="S170" s="359"/>
      <c r="T170" s="359"/>
      <c r="U170" s="359"/>
      <c r="V170" s="359"/>
      <c r="W170" s="361">
        <f>SUM(O170:V170)</f>
        <v>0</v>
      </c>
      <c r="X170" s="188" t="e">
        <f>+W170/BJ170*100</f>
        <v>#DIV/0!</v>
      </c>
      <c r="Y170" s="379" t="s">
        <v>37</v>
      </c>
      <c r="Z170" s="367"/>
      <c r="AA170" s="359"/>
      <c r="AB170" s="359"/>
      <c r="AC170" s="359"/>
      <c r="AD170" s="359"/>
      <c r="AE170" s="359"/>
      <c r="AF170" s="359"/>
      <c r="AG170" s="359"/>
      <c r="AH170" s="361">
        <f>SUM(Z170:AG170)</f>
        <v>0</v>
      </c>
      <c r="AI170" s="189" t="e">
        <f>+AH170/BJ170*100</f>
        <v>#DIV/0!</v>
      </c>
      <c r="AJ170" s="363" t="s">
        <v>38</v>
      </c>
      <c r="AK170" s="365"/>
      <c r="AL170" s="367"/>
      <c r="AM170" s="359"/>
      <c r="AN170" s="359"/>
      <c r="AO170" s="359"/>
      <c r="AP170" s="359"/>
      <c r="AQ170" s="359"/>
      <c r="AR170" s="359"/>
      <c r="AS170" s="359"/>
      <c r="AT170" s="361">
        <f>SUM(AL170:AS170)</f>
        <v>0</v>
      </c>
      <c r="AU170" s="189" t="e">
        <f>+AT170/BJ170*100</f>
        <v>#DIV/0!</v>
      </c>
      <c r="AV170" s="363" t="s">
        <v>39</v>
      </c>
      <c r="AW170" s="365"/>
      <c r="AX170" s="367"/>
      <c r="AY170" s="359"/>
      <c r="AZ170" s="359"/>
      <c r="BA170" s="359"/>
      <c r="BB170" s="359"/>
      <c r="BC170" s="359"/>
      <c r="BD170" s="359"/>
      <c r="BE170" s="359"/>
      <c r="BF170" s="361">
        <f>SUM(AX170:BE170)</f>
        <v>0</v>
      </c>
      <c r="BG170" s="190" t="e">
        <f>+BF170/BJ170*100</f>
        <v>#DIV/0!</v>
      </c>
      <c r="BH170" s="363" t="s">
        <v>40</v>
      </c>
      <c r="BI170" s="369" t="e">
        <f t="shared" ref="BI170" si="229">+BG171+AU171+AI171+X171</f>
        <v>#DIV/0!</v>
      </c>
      <c r="BJ170" s="371">
        <f t="shared" ref="BJ170" si="230">+BF170+AT170+AH170+W170</f>
        <v>0</v>
      </c>
      <c r="BK170" s="290"/>
      <c r="BL170" s="161"/>
      <c r="BM170" s="161"/>
      <c r="BN170" s="161"/>
      <c r="BO170" s="162"/>
      <c r="BP170" s="282">
        <f>+G170</f>
        <v>0</v>
      </c>
      <c r="BQ170" s="248"/>
    </row>
    <row r="171" spans="3:69" s="163" customFormat="1" ht="59.25" customHeight="1" thickBot="1">
      <c r="C171" s="298"/>
      <c r="D171" s="255"/>
      <c r="E171" s="534"/>
      <c r="F171" s="376"/>
      <c r="G171" s="374"/>
      <c r="H171" s="455"/>
      <c r="I171" s="364"/>
      <c r="J171" s="380"/>
      <c r="K171" s="995"/>
      <c r="L171" s="946"/>
      <c r="M171" s="378"/>
      <c r="N171" s="378"/>
      <c r="O171" s="360"/>
      <c r="P171" s="360"/>
      <c r="Q171" s="360"/>
      <c r="R171" s="360"/>
      <c r="S171" s="360"/>
      <c r="T171" s="360"/>
      <c r="U171" s="360"/>
      <c r="V171" s="360"/>
      <c r="W171" s="362"/>
      <c r="X171" s="191" t="e">
        <f>+X170*20000/100</f>
        <v>#DIV/0!</v>
      </c>
      <c r="Y171" s="380"/>
      <c r="Z171" s="368"/>
      <c r="AA171" s="360"/>
      <c r="AB171" s="360"/>
      <c r="AC171" s="360"/>
      <c r="AD171" s="360"/>
      <c r="AE171" s="360"/>
      <c r="AF171" s="360"/>
      <c r="AG171" s="360"/>
      <c r="AH171" s="362"/>
      <c r="AI171" s="192" t="e">
        <f>+AI170*200</f>
        <v>#DIV/0!</v>
      </c>
      <c r="AJ171" s="364"/>
      <c r="AK171" s="366"/>
      <c r="AL171" s="368"/>
      <c r="AM171" s="360"/>
      <c r="AN171" s="360"/>
      <c r="AO171" s="360"/>
      <c r="AP171" s="360"/>
      <c r="AQ171" s="360"/>
      <c r="AR171" s="360"/>
      <c r="AS171" s="360"/>
      <c r="AT171" s="362"/>
      <c r="AU171" s="193" t="e">
        <f>+AU170*20000/100</f>
        <v>#DIV/0!</v>
      </c>
      <c r="AV171" s="364"/>
      <c r="AW171" s="366"/>
      <c r="AX171" s="368"/>
      <c r="AY171" s="360"/>
      <c r="AZ171" s="360"/>
      <c r="BA171" s="360"/>
      <c r="BB171" s="360"/>
      <c r="BC171" s="360"/>
      <c r="BD171" s="360"/>
      <c r="BE171" s="360"/>
      <c r="BF171" s="362"/>
      <c r="BG171" s="194" t="e">
        <f>+BG170*20000/100</f>
        <v>#DIV/0!</v>
      </c>
      <c r="BH171" s="364"/>
      <c r="BI171" s="370"/>
      <c r="BJ171" s="372"/>
      <c r="BK171" s="290"/>
      <c r="BL171" s="161"/>
      <c r="BM171" s="161"/>
      <c r="BN171" s="161"/>
      <c r="BO171" s="162"/>
      <c r="BP171" s="283"/>
      <c r="BQ171" s="248"/>
    </row>
    <row r="172" spans="3:69" s="201" customFormat="1" ht="67.5" customHeight="1">
      <c r="C172" s="298"/>
      <c r="D172" s="255"/>
      <c r="E172" s="534"/>
      <c r="F172" s="474" t="s">
        <v>283</v>
      </c>
      <c r="G172" s="472">
        <f>+K172</f>
        <v>0</v>
      </c>
      <c r="H172" s="470" t="s">
        <v>285</v>
      </c>
      <c r="I172" s="453" t="s">
        <v>284</v>
      </c>
      <c r="J172" s="891" t="s">
        <v>284</v>
      </c>
      <c r="K172" s="996">
        <f>+BJ172*100/BJ194</f>
        <v>0</v>
      </c>
      <c r="L172" s="947"/>
      <c r="M172" s="355"/>
      <c r="N172" s="355"/>
      <c r="O172" s="341"/>
      <c r="P172" s="341"/>
      <c r="Q172" s="341"/>
      <c r="R172" s="341"/>
      <c r="S172" s="341"/>
      <c r="T172" s="341"/>
      <c r="U172" s="341"/>
      <c r="V172" s="341"/>
      <c r="W172" s="343">
        <f>SUM(O172:V172)</f>
        <v>0</v>
      </c>
      <c r="X172" s="197" t="e">
        <f>+W172/BJ172*100</f>
        <v>#DIV/0!</v>
      </c>
      <c r="Y172" s="357" t="s">
        <v>37</v>
      </c>
      <c r="Z172" s="349"/>
      <c r="AA172" s="341"/>
      <c r="AB172" s="341"/>
      <c r="AC172" s="341"/>
      <c r="AD172" s="341"/>
      <c r="AE172" s="341"/>
      <c r="AF172" s="341"/>
      <c r="AG172" s="341"/>
      <c r="AH172" s="343">
        <f>SUM(Z172:AG172)</f>
        <v>0</v>
      </c>
      <c r="AI172" s="198" t="e">
        <f>+AH172/BJ172*100</f>
        <v>#DIV/0!</v>
      </c>
      <c r="AJ172" s="345" t="s">
        <v>38</v>
      </c>
      <c r="AK172" s="347"/>
      <c r="AL172" s="349"/>
      <c r="AM172" s="341"/>
      <c r="AN172" s="341"/>
      <c r="AO172" s="341"/>
      <c r="AP172" s="341"/>
      <c r="AQ172" s="341"/>
      <c r="AR172" s="341"/>
      <c r="AS172" s="341"/>
      <c r="AT172" s="343">
        <f>SUM(AL172:AS172)</f>
        <v>0</v>
      </c>
      <c r="AU172" s="198" t="e">
        <f>+AT172/BJ172*100</f>
        <v>#DIV/0!</v>
      </c>
      <c r="AV172" s="345" t="s">
        <v>39</v>
      </c>
      <c r="AW172" s="347"/>
      <c r="AX172" s="349"/>
      <c r="AY172" s="341"/>
      <c r="AZ172" s="341"/>
      <c r="BA172" s="341"/>
      <c r="BB172" s="341"/>
      <c r="BC172" s="341"/>
      <c r="BD172" s="341"/>
      <c r="BE172" s="341"/>
      <c r="BF172" s="343">
        <f>SUM(AX172:BE172)</f>
        <v>0</v>
      </c>
      <c r="BG172" s="199" t="e">
        <f>+BF172/BJ172*100</f>
        <v>#DIV/0!</v>
      </c>
      <c r="BH172" s="345" t="s">
        <v>40</v>
      </c>
      <c r="BI172" s="351" t="e">
        <f t="shared" ref="BI172" si="231">+BG173+AU173+AI173+X173</f>
        <v>#DIV/0!</v>
      </c>
      <c r="BJ172" s="353">
        <f t="shared" ref="BJ172" si="232">+BF172+AT172+AH172+W172</f>
        <v>0</v>
      </c>
      <c r="BK172" s="290"/>
      <c r="BL172" s="200"/>
      <c r="BM172" s="200"/>
      <c r="BN172" s="200"/>
      <c r="BO172" s="200"/>
      <c r="BP172" s="284">
        <f>+G172</f>
        <v>0</v>
      </c>
      <c r="BQ172" s="248"/>
    </row>
    <row r="173" spans="3:69" s="201" customFormat="1" ht="78" customHeight="1" thickBot="1">
      <c r="C173" s="298"/>
      <c r="D173" s="255"/>
      <c r="E173" s="534"/>
      <c r="F173" s="475"/>
      <c r="G173" s="473"/>
      <c r="H173" s="471"/>
      <c r="I173" s="346"/>
      <c r="J173" s="358"/>
      <c r="K173" s="997"/>
      <c r="L173" s="948"/>
      <c r="M173" s="356"/>
      <c r="N173" s="356"/>
      <c r="O173" s="342"/>
      <c r="P173" s="342"/>
      <c r="Q173" s="342"/>
      <c r="R173" s="342"/>
      <c r="S173" s="342"/>
      <c r="T173" s="342"/>
      <c r="U173" s="342"/>
      <c r="V173" s="342"/>
      <c r="W173" s="344"/>
      <c r="X173" s="202" t="e">
        <f>+X172*20000/100</f>
        <v>#DIV/0!</v>
      </c>
      <c r="Y173" s="358"/>
      <c r="Z173" s="350"/>
      <c r="AA173" s="342"/>
      <c r="AB173" s="342"/>
      <c r="AC173" s="342"/>
      <c r="AD173" s="342"/>
      <c r="AE173" s="342"/>
      <c r="AF173" s="342"/>
      <c r="AG173" s="342"/>
      <c r="AH173" s="344"/>
      <c r="AI173" s="203" t="e">
        <f>+AI172*200</f>
        <v>#DIV/0!</v>
      </c>
      <c r="AJ173" s="346"/>
      <c r="AK173" s="348"/>
      <c r="AL173" s="350"/>
      <c r="AM173" s="342"/>
      <c r="AN173" s="342"/>
      <c r="AO173" s="342"/>
      <c r="AP173" s="342"/>
      <c r="AQ173" s="342"/>
      <c r="AR173" s="342"/>
      <c r="AS173" s="342"/>
      <c r="AT173" s="344"/>
      <c r="AU173" s="204" t="e">
        <f>+AU172*20000/100</f>
        <v>#DIV/0!</v>
      </c>
      <c r="AV173" s="346"/>
      <c r="AW173" s="348"/>
      <c r="AX173" s="350"/>
      <c r="AY173" s="342"/>
      <c r="AZ173" s="342"/>
      <c r="BA173" s="342"/>
      <c r="BB173" s="342"/>
      <c r="BC173" s="342"/>
      <c r="BD173" s="342"/>
      <c r="BE173" s="342"/>
      <c r="BF173" s="344"/>
      <c r="BG173" s="205" t="e">
        <f>+BG172*20000/100</f>
        <v>#DIV/0!</v>
      </c>
      <c r="BH173" s="346"/>
      <c r="BI173" s="352"/>
      <c r="BJ173" s="354"/>
      <c r="BK173" s="290"/>
      <c r="BL173" s="200"/>
      <c r="BM173" s="200"/>
      <c r="BN173" s="200"/>
      <c r="BO173" s="200"/>
      <c r="BP173" s="285"/>
      <c r="BQ173" s="248"/>
    </row>
    <row r="174" spans="3:69" s="207" customFormat="1" ht="24.75" customHeight="1">
      <c r="C174" s="298"/>
      <c r="D174" s="255"/>
      <c r="E174" s="534"/>
      <c r="F174" s="311" t="s">
        <v>213</v>
      </c>
      <c r="G174" s="308">
        <f>SUM(K174:K193)</f>
        <v>1.9417114417230823</v>
      </c>
      <c r="H174" s="305" t="s">
        <v>214</v>
      </c>
      <c r="I174" s="334" t="s">
        <v>215</v>
      </c>
      <c r="J174" s="335" t="s">
        <v>216</v>
      </c>
      <c r="K174" s="958">
        <f>+BJ174*100/BJ194</f>
        <v>0.57560956979605293</v>
      </c>
      <c r="L174" s="949"/>
      <c r="M174" s="334" t="s">
        <v>63</v>
      </c>
      <c r="N174" s="335" t="s">
        <v>61</v>
      </c>
      <c r="O174" s="336">
        <v>17724</v>
      </c>
      <c r="P174" s="338"/>
      <c r="Q174" s="338"/>
      <c r="R174" s="338"/>
      <c r="S174" s="338"/>
      <c r="T174" s="338"/>
      <c r="U174" s="338"/>
      <c r="V174" s="338"/>
      <c r="W174" s="331">
        <f t="shared" ref="W174" si="233">SUM(O174:V174)</f>
        <v>17724</v>
      </c>
      <c r="X174" s="112">
        <f>+W174/BJ174*100</f>
        <v>23.482856309218398</v>
      </c>
      <c r="Y174" s="340" t="s">
        <v>84</v>
      </c>
      <c r="Z174" s="333">
        <v>18528</v>
      </c>
      <c r="AA174" s="326"/>
      <c r="AB174" s="326"/>
      <c r="AC174" s="326"/>
      <c r="AD174" s="326"/>
      <c r="AE174" s="326"/>
      <c r="AF174" s="326"/>
      <c r="AG174" s="326"/>
      <c r="AH174" s="331">
        <f t="shared" ref="AH174" si="234">SUM(Z174:AG174)</f>
        <v>18528</v>
      </c>
      <c r="AI174" s="75">
        <f>+AH174/BJ174*100</f>
        <v>24.548090820198514</v>
      </c>
      <c r="AJ174" s="328" t="s">
        <v>112</v>
      </c>
      <c r="AK174" s="332"/>
      <c r="AL174" s="333">
        <v>15435.918</v>
      </c>
      <c r="AM174" s="326"/>
      <c r="AN174" s="326"/>
      <c r="AO174" s="326"/>
      <c r="AP174" s="326"/>
      <c r="AQ174" s="326"/>
      <c r="AR174" s="326"/>
      <c r="AS174" s="326"/>
      <c r="AT174" s="331">
        <f t="shared" ref="AT174" si="235">SUM(AL174:AS174)</f>
        <v>15435.918</v>
      </c>
      <c r="AU174" s="112">
        <f>+AT174/BJ174*100</f>
        <v>20.451334032660675</v>
      </c>
      <c r="AV174" s="328" t="s">
        <v>85</v>
      </c>
      <c r="AW174" s="332"/>
      <c r="AX174" s="333">
        <v>23788.42</v>
      </c>
      <c r="AY174" s="326"/>
      <c r="AZ174" s="326"/>
      <c r="BA174" s="326"/>
      <c r="BB174" s="326"/>
      <c r="BC174" s="326"/>
      <c r="BD174" s="326"/>
      <c r="BE174" s="326"/>
      <c r="BF174" s="327">
        <f t="shared" ref="BF174" si="236">SUM(AX174:BE174)</f>
        <v>23788.42</v>
      </c>
      <c r="BG174" s="113">
        <f>+BF174/BJ174*100</f>
        <v>31.517718837922427</v>
      </c>
      <c r="BH174" s="328" t="s">
        <v>86</v>
      </c>
      <c r="BI174" s="329">
        <f t="shared" ref="BI174" si="237">+BG175+AU175+AI175+X175</f>
        <v>334.26244580122585</v>
      </c>
      <c r="BJ174" s="330">
        <f t="shared" ref="BJ174" si="238">+BF174+AT174+AH174+W174</f>
        <v>75476.337999999989</v>
      </c>
      <c r="BK174" s="290"/>
      <c r="BL174" s="116"/>
      <c r="BM174" s="116"/>
      <c r="BN174" s="116"/>
      <c r="BO174" s="206"/>
      <c r="BP174" s="286">
        <f>+G174</f>
        <v>1.9417114417230823</v>
      </c>
      <c r="BQ174" s="248"/>
    </row>
    <row r="175" spans="3:69" s="207" customFormat="1" ht="24.75" customHeight="1">
      <c r="C175" s="298"/>
      <c r="D175" s="255"/>
      <c r="E175" s="534"/>
      <c r="F175" s="312"/>
      <c r="G175" s="309"/>
      <c r="H175" s="306"/>
      <c r="I175" s="324"/>
      <c r="J175" s="325"/>
      <c r="K175" s="960"/>
      <c r="L175" s="934"/>
      <c r="M175" s="324"/>
      <c r="N175" s="325"/>
      <c r="O175" s="337"/>
      <c r="P175" s="339"/>
      <c r="Q175" s="339"/>
      <c r="R175" s="339"/>
      <c r="S175" s="339"/>
      <c r="T175" s="339"/>
      <c r="U175" s="339"/>
      <c r="V175" s="339"/>
      <c r="W175" s="313"/>
      <c r="X175" s="114">
        <f>+X174*4.3</f>
        <v>100.9762821296391</v>
      </c>
      <c r="Y175" s="321"/>
      <c r="Z175" s="293"/>
      <c r="AA175" s="295"/>
      <c r="AB175" s="295"/>
      <c r="AC175" s="295"/>
      <c r="AD175" s="295"/>
      <c r="AE175" s="295"/>
      <c r="AF175" s="295"/>
      <c r="AG175" s="295"/>
      <c r="AH175" s="313"/>
      <c r="AI175" s="73">
        <f>+AI174*0.4</f>
        <v>9.8192363280794055</v>
      </c>
      <c r="AJ175" s="315"/>
      <c r="AK175" s="317"/>
      <c r="AL175" s="293"/>
      <c r="AM175" s="295"/>
      <c r="AN175" s="295"/>
      <c r="AO175" s="295"/>
      <c r="AP175" s="295"/>
      <c r="AQ175" s="295"/>
      <c r="AR175" s="295"/>
      <c r="AS175" s="295"/>
      <c r="AT175" s="313"/>
      <c r="AU175" s="114">
        <f>+AU174*4.3</f>
        <v>87.940736340440893</v>
      </c>
      <c r="AV175" s="315"/>
      <c r="AW175" s="317"/>
      <c r="AX175" s="293"/>
      <c r="AY175" s="295"/>
      <c r="AZ175" s="295"/>
      <c r="BA175" s="295"/>
      <c r="BB175" s="295"/>
      <c r="BC175" s="295"/>
      <c r="BD175" s="295"/>
      <c r="BE175" s="295"/>
      <c r="BF175" s="323"/>
      <c r="BG175" s="115">
        <f>+BG174*4.3</f>
        <v>135.52619100306643</v>
      </c>
      <c r="BH175" s="315"/>
      <c r="BI175" s="299"/>
      <c r="BJ175" s="301"/>
      <c r="BK175" s="290"/>
      <c r="BL175" s="116"/>
      <c r="BM175" s="116"/>
      <c r="BN175" s="116"/>
      <c r="BO175" s="206"/>
      <c r="BP175" s="287"/>
      <c r="BQ175" s="248"/>
    </row>
    <row r="176" spans="3:69" s="207" customFormat="1" ht="24.75" customHeight="1">
      <c r="C176" s="298"/>
      <c r="D176" s="255"/>
      <c r="E176" s="534"/>
      <c r="F176" s="312"/>
      <c r="G176" s="309"/>
      <c r="H176" s="306"/>
      <c r="I176" s="324"/>
      <c r="J176" s="325" t="s">
        <v>217</v>
      </c>
      <c r="K176" s="959">
        <f>+BJ176*100/BJ194</f>
        <v>0</v>
      </c>
      <c r="L176" s="950"/>
      <c r="M176" s="324"/>
      <c r="N176" s="325"/>
      <c r="O176" s="293"/>
      <c r="P176" s="295"/>
      <c r="Q176" s="295"/>
      <c r="R176" s="295"/>
      <c r="S176" s="295"/>
      <c r="T176" s="295"/>
      <c r="U176" s="295"/>
      <c r="V176" s="295"/>
      <c r="W176" s="323">
        <f>SUM(O176:V176)</f>
        <v>0</v>
      </c>
      <c r="X176" s="73" t="e">
        <f>+W176/BJ176*100</f>
        <v>#DIV/0!</v>
      </c>
      <c r="Y176" s="321" t="s">
        <v>111</v>
      </c>
      <c r="Z176" s="293"/>
      <c r="AA176" s="295"/>
      <c r="AB176" s="295"/>
      <c r="AC176" s="295"/>
      <c r="AD176" s="295"/>
      <c r="AE176" s="295"/>
      <c r="AF176" s="295"/>
      <c r="AG176" s="295"/>
      <c r="AH176" s="313">
        <f t="shared" ref="AH176" si="239">SUM(Z176:AG176)</f>
        <v>0</v>
      </c>
      <c r="AI176" s="73" t="e">
        <f>+AH176/BJ176*100</f>
        <v>#DIV/0!</v>
      </c>
      <c r="AJ176" s="315" t="s">
        <v>112</v>
      </c>
      <c r="AK176" s="317"/>
      <c r="AL176" s="293"/>
      <c r="AM176" s="295"/>
      <c r="AN176" s="295"/>
      <c r="AO176" s="295"/>
      <c r="AP176" s="295"/>
      <c r="AQ176" s="295"/>
      <c r="AR176" s="295"/>
      <c r="AS176" s="295"/>
      <c r="AT176" s="323">
        <f>SUM(AL176:AS176)</f>
        <v>0</v>
      </c>
      <c r="AU176" s="73" t="e">
        <f>+AT176/BJ176*100</f>
        <v>#DIV/0!</v>
      </c>
      <c r="AV176" s="315" t="s">
        <v>111</v>
      </c>
      <c r="AW176" s="317"/>
      <c r="AX176" s="293"/>
      <c r="AY176" s="295"/>
      <c r="AZ176" s="295"/>
      <c r="BA176" s="295"/>
      <c r="BB176" s="295"/>
      <c r="BC176" s="295"/>
      <c r="BD176" s="295"/>
      <c r="BE176" s="295"/>
      <c r="BF176" s="323">
        <f>SUM(AX176:BE176)</f>
        <v>0</v>
      </c>
      <c r="BG176" s="73" t="e">
        <f>+BF176/BJ176*100</f>
        <v>#DIV/0!</v>
      </c>
      <c r="BH176" s="315" t="s">
        <v>111</v>
      </c>
      <c r="BI176" s="299" t="e">
        <f>+BG177+AU177+AI177+X177</f>
        <v>#DIV/0!</v>
      </c>
      <c r="BJ176" s="301">
        <f t="shared" ref="BJ176" si="240">+BF176+AT176+AH176+W176</f>
        <v>0</v>
      </c>
      <c r="BK176" s="290"/>
      <c r="BL176" s="116"/>
      <c r="BM176" s="116"/>
      <c r="BN176" s="116"/>
      <c r="BO176" s="206"/>
      <c r="BP176" s="287"/>
      <c r="BQ176" s="248"/>
    </row>
    <row r="177" spans="3:69" s="207" customFormat="1" ht="24.75" customHeight="1">
      <c r="C177" s="298"/>
      <c r="D177" s="255"/>
      <c r="E177" s="534"/>
      <c r="F177" s="312"/>
      <c r="G177" s="309"/>
      <c r="H177" s="306"/>
      <c r="I177" s="324"/>
      <c r="J177" s="325"/>
      <c r="K177" s="960"/>
      <c r="L177" s="950"/>
      <c r="M177" s="324"/>
      <c r="N177" s="325"/>
      <c r="O177" s="293"/>
      <c r="P177" s="295"/>
      <c r="Q177" s="295"/>
      <c r="R177" s="295"/>
      <c r="S177" s="295"/>
      <c r="T177" s="295"/>
      <c r="U177" s="295"/>
      <c r="V177" s="295"/>
      <c r="W177" s="323"/>
      <c r="X177" s="73" t="e">
        <f>+X176*0.4</f>
        <v>#DIV/0!</v>
      </c>
      <c r="Y177" s="321"/>
      <c r="Z177" s="293"/>
      <c r="AA177" s="295"/>
      <c r="AB177" s="295"/>
      <c r="AC177" s="295"/>
      <c r="AD177" s="295"/>
      <c r="AE177" s="295"/>
      <c r="AF177" s="295"/>
      <c r="AG177" s="295"/>
      <c r="AH177" s="313"/>
      <c r="AI177" s="73" t="e">
        <f>+AI176*0.4</f>
        <v>#DIV/0!</v>
      </c>
      <c r="AJ177" s="315"/>
      <c r="AK177" s="317"/>
      <c r="AL177" s="293"/>
      <c r="AM177" s="295"/>
      <c r="AN177" s="295"/>
      <c r="AO177" s="295"/>
      <c r="AP177" s="295"/>
      <c r="AQ177" s="295"/>
      <c r="AR177" s="295"/>
      <c r="AS177" s="295"/>
      <c r="AT177" s="323"/>
      <c r="AU177" s="73" t="e">
        <f>+AU176*0.4</f>
        <v>#DIV/0!</v>
      </c>
      <c r="AV177" s="315"/>
      <c r="AW177" s="317"/>
      <c r="AX177" s="293"/>
      <c r="AY177" s="295"/>
      <c r="AZ177" s="295"/>
      <c r="BA177" s="295"/>
      <c r="BB177" s="295"/>
      <c r="BC177" s="295"/>
      <c r="BD177" s="295"/>
      <c r="BE177" s="295"/>
      <c r="BF177" s="323"/>
      <c r="BG177" s="73" t="e">
        <f>+BG176*0.4</f>
        <v>#DIV/0!</v>
      </c>
      <c r="BH177" s="315"/>
      <c r="BI177" s="299"/>
      <c r="BJ177" s="301"/>
      <c r="BK177" s="290"/>
      <c r="BL177" s="116"/>
      <c r="BM177" s="116"/>
      <c r="BN177" s="116"/>
      <c r="BO177" s="206"/>
      <c r="BP177" s="287"/>
      <c r="BQ177" s="248"/>
    </row>
    <row r="178" spans="3:69" s="207" customFormat="1" ht="24.75" customHeight="1">
      <c r="C178" s="298"/>
      <c r="D178" s="255"/>
      <c r="E178" s="534"/>
      <c r="F178" s="312"/>
      <c r="G178" s="309"/>
      <c r="H178" s="306"/>
      <c r="I178" s="315" t="s">
        <v>227</v>
      </c>
      <c r="J178" s="321" t="s">
        <v>226</v>
      </c>
      <c r="K178" s="959">
        <f>+BJ178*100/BJ194</f>
        <v>0</v>
      </c>
      <c r="L178" s="950"/>
      <c r="M178" s="324"/>
      <c r="N178" s="325"/>
      <c r="O178" s="293"/>
      <c r="P178" s="295"/>
      <c r="Q178" s="295"/>
      <c r="R178" s="295"/>
      <c r="S178" s="295"/>
      <c r="T178" s="295"/>
      <c r="U178" s="295"/>
      <c r="V178" s="295"/>
      <c r="W178" s="323">
        <f>SUM(O178:V178)</f>
        <v>0</v>
      </c>
      <c r="X178" s="73" t="e">
        <f>+W178/BJ178*100</f>
        <v>#DIV/0!</v>
      </c>
      <c r="Y178" s="321" t="s">
        <v>111</v>
      </c>
      <c r="Z178" s="293"/>
      <c r="AA178" s="295"/>
      <c r="AB178" s="295"/>
      <c r="AC178" s="295"/>
      <c r="AD178" s="295"/>
      <c r="AE178" s="295"/>
      <c r="AF178" s="295"/>
      <c r="AG178" s="295"/>
      <c r="AH178" s="313">
        <f t="shared" ref="AH178" si="241">SUM(Z178:AG178)</f>
        <v>0</v>
      </c>
      <c r="AI178" s="73" t="e">
        <f>+AH178/BJ178*100</f>
        <v>#DIV/0!</v>
      </c>
      <c r="AJ178" s="315" t="s">
        <v>112</v>
      </c>
      <c r="AK178" s="317"/>
      <c r="AL178" s="293"/>
      <c r="AM178" s="295"/>
      <c r="AN178" s="295"/>
      <c r="AO178" s="295"/>
      <c r="AP178" s="295"/>
      <c r="AQ178" s="295"/>
      <c r="AR178" s="295"/>
      <c r="AS178" s="295"/>
      <c r="AT178" s="323">
        <f>SUM(AL178:AS178)</f>
        <v>0</v>
      </c>
      <c r="AU178" s="73" t="e">
        <f>+AT178/BJ178*100</f>
        <v>#DIV/0!</v>
      </c>
      <c r="AV178" s="315" t="s">
        <v>111</v>
      </c>
      <c r="AW178" s="317"/>
      <c r="AX178" s="293"/>
      <c r="AY178" s="295"/>
      <c r="AZ178" s="295"/>
      <c r="BA178" s="295"/>
      <c r="BB178" s="295"/>
      <c r="BC178" s="295"/>
      <c r="BD178" s="295"/>
      <c r="BE178" s="295"/>
      <c r="BF178" s="323">
        <f>SUM(AX178:BE178)</f>
        <v>0</v>
      </c>
      <c r="BG178" s="73" t="e">
        <f>+BF178/BJ178*100</f>
        <v>#DIV/0!</v>
      </c>
      <c r="BH178" s="315" t="s">
        <v>111</v>
      </c>
      <c r="BI178" s="299" t="e">
        <f>+BG179+AU179+AI179+X179</f>
        <v>#DIV/0!</v>
      </c>
      <c r="BJ178" s="301">
        <f t="shared" ref="BJ178" si="242">+BF178+AT178+AH178+W178</f>
        <v>0</v>
      </c>
      <c r="BK178" s="290"/>
      <c r="BL178" s="116"/>
      <c r="BM178" s="116"/>
      <c r="BN178" s="116"/>
      <c r="BO178" s="206"/>
      <c r="BP178" s="287"/>
      <c r="BQ178" s="248"/>
    </row>
    <row r="179" spans="3:69" s="207" customFormat="1" ht="24.75" customHeight="1">
      <c r="C179" s="298"/>
      <c r="D179" s="255"/>
      <c r="E179" s="534"/>
      <c r="F179" s="312"/>
      <c r="G179" s="309"/>
      <c r="H179" s="306"/>
      <c r="I179" s="315"/>
      <c r="J179" s="321"/>
      <c r="K179" s="960"/>
      <c r="L179" s="950"/>
      <c r="M179" s="324"/>
      <c r="N179" s="325"/>
      <c r="O179" s="293"/>
      <c r="P179" s="295"/>
      <c r="Q179" s="295"/>
      <c r="R179" s="295"/>
      <c r="S179" s="295"/>
      <c r="T179" s="295"/>
      <c r="U179" s="295"/>
      <c r="V179" s="295"/>
      <c r="W179" s="323"/>
      <c r="X179" s="73" t="e">
        <f>+X178*0.4</f>
        <v>#DIV/0!</v>
      </c>
      <c r="Y179" s="321"/>
      <c r="Z179" s="293"/>
      <c r="AA179" s="295"/>
      <c r="AB179" s="295"/>
      <c r="AC179" s="295"/>
      <c r="AD179" s="295"/>
      <c r="AE179" s="295"/>
      <c r="AF179" s="295"/>
      <c r="AG179" s="295"/>
      <c r="AH179" s="313"/>
      <c r="AI179" s="73" t="e">
        <f>+AI178*0.4</f>
        <v>#DIV/0!</v>
      </c>
      <c r="AJ179" s="315"/>
      <c r="AK179" s="317"/>
      <c r="AL179" s="293"/>
      <c r="AM179" s="295"/>
      <c r="AN179" s="295"/>
      <c r="AO179" s="295"/>
      <c r="AP179" s="295"/>
      <c r="AQ179" s="295"/>
      <c r="AR179" s="295"/>
      <c r="AS179" s="295"/>
      <c r="AT179" s="323"/>
      <c r="AU179" s="73" t="e">
        <f>+AU178*0.4</f>
        <v>#DIV/0!</v>
      </c>
      <c r="AV179" s="315"/>
      <c r="AW179" s="317"/>
      <c r="AX179" s="293"/>
      <c r="AY179" s="295"/>
      <c r="AZ179" s="295"/>
      <c r="BA179" s="295"/>
      <c r="BB179" s="295"/>
      <c r="BC179" s="295"/>
      <c r="BD179" s="295"/>
      <c r="BE179" s="295"/>
      <c r="BF179" s="323"/>
      <c r="BG179" s="73" t="e">
        <f>+BG178*0.4</f>
        <v>#DIV/0!</v>
      </c>
      <c r="BH179" s="315"/>
      <c r="BI179" s="299"/>
      <c r="BJ179" s="301"/>
      <c r="BK179" s="290"/>
      <c r="BL179" s="116"/>
      <c r="BM179" s="116"/>
      <c r="BN179" s="116"/>
      <c r="BO179" s="206"/>
      <c r="BP179" s="287"/>
      <c r="BQ179" s="248"/>
    </row>
    <row r="180" spans="3:69" s="207" customFormat="1" ht="24.75" customHeight="1">
      <c r="C180" s="298"/>
      <c r="D180" s="255"/>
      <c r="E180" s="534"/>
      <c r="F180" s="312"/>
      <c r="G180" s="309"/>
      <c r="H180" s="306"/>
      <c r="I180" s="315"/>
      <c r="J180" s="321" t="s">
        <v>218</v>
      </c>
      <c r="K180" s="959">
        <f>+BJ180*100/BJ194</f>
        <v>0</v>
      </c>
      <c r="L180" s="950"/>
      <c r="M180" s="324"/>
      <c r="N180" s="325"/>
      <c r="O180" s="293"/>
      <c r="P180" s="295"/>
      <c r="Q180" s="295"/>
      <c r="R180" s="295"/>
      <c r="S180" s="295"/>
      <c r="T180" s="295"/>
      <c r="U180" s="295"/>
      <c r="V180" s="295"/>
      <c r="W180" s="323">
        <f>SUM(O180:V180)</f>
        <v>0</v>
      </c>
      <c r="X180" s="73" t="e">
        <f>+W180/BJ180*100</f>
        <v>#DIV/0!</v>
      </c>
      <c r="Y180" s="321" t="s">
        <v>111</v>
      </c>
      <c r="Z180" s="293"/>
      <c r="AA180" s="295"/>
      <c r="AB180" s="295"/>
      <c r="AC180" s="295"/>
      <c r="AD180" s="295"/>
      <c r="AE180" s="295"/>
      <c r="AF180" s="295"/>
      <c r="AG180" s="295"/>
      <c r="AH180" s="313">
        <f t="shared" ref="AH180" si="243">SUM(Z180:AG180)</f>
        <v>0</v>
      </c>
      <c r="AI180" s="73" t="e">
        <f>+AH180/BJ180*100</f>
        <v>#DIV/0!</v>
      </c>
      <c r="AJ180" s="315" t="s">
        <v>112</v>
      </c>
      <c r="AK180" s="317"/>
      <c r="AL180" s="293"/>
      <c r="AM180" s="295"/>
      <c r="AN180" s="295"/>
      <c r="AO180" s="295"/>
      <c r="AP180" s="295"/>
      <c r="AQ180" s="295"/>
      <c r="AR180" s="295"/>
      <c r="AS180" s="295"/>
      <c r="AT180" s="323">
        <f>SUM(AL180:AS180)</f>
        <v>0</v>
      </c>
      <c r="AU180" s="73" t="e">
        <f>+AT180/BJ180*100</f>
        <v>#DIV/0!</v>
      </c>
      <c r="AV180" s="315" t="s">
        <v>111</v>
      </c>
      <c r="AW180" s="317"/>
      <c r="AX180" s="293"/>
      <c r="AY180" s="295"/>
      <c r="AZ180" s="295"/>
      <c r="BA180" s="295"/>
      <c r="BB180" s="295"/>
      <c r="BC180" s="295"/>
      <c r="BD180" s="295"/>
      <c r="BE180" s="295"/>
      <c r="BF180" s="323">
        <f>SUM(AX180:BE180)</f>
        <v>0</v>
      </c>
      <c r="BG180" s="73" t="e">
        <f>+BF180/BJ180*100</f>
        <v>#DIV/0!</v>
      </c>
      <c r="BH180" s="315" t="s">
        <v>111</v>
      </c>
      <c r="BI180" s="299" t="e">
        <f>+BG181+AU181+AI181+X181</f>
        <v>#DIV/0!</v>
      </c>
      <c r="BJ180" s="301">
        <f t="shared" ref="BJ180" si="244">+BF180+AT180+AH180+W180</f>
        <v>0</v>
      </c>
      <c r="BK180" s="290"/>
      <c r="BL180" s="116"/>
      <c r="BM180" s="116"/>
      <c r="BN180" s="116"/>
      <c r="BO180" s="206"/>
      <c r="BP180" s="287"/>
      <c r="BQ180" s="248"/>
    </row>
    <row r="181" spans="3:69" s="207" customFormat="1" ht="24.75" customHeight="1">
      <c r="C181" s="298"/>
      <c r="D181" s="255"/>
      <c r="E181" s="534"/>
      <c r="F181" s="312"/>
      <c r="G181" s="309"/>
      <c r="H181" s="306"/>
      <c r="I181" s="315"/>
      <c r="J181" s="321"/>
      <c r="K181" s="960"/>
      <c r="L181" s="950"/>
      <c r="M181" s="324"/>
      <c r="N181" s="325"/>
      <c r="O181" s="293"/>
      <c r="P181" s="295"/>
      <c r="Q181" s="295"/>
      <c r="R181" s="295"/>
      <c r="S181" s="295"/>
      <c r="T181" s="295"/>
      <c r="U181" s="295"/>
      <c r="V181" s="295"/>
      <c r="W181" s="323"/>
      <c r="X181" s="73" t="e">
        <f>+X180*0.4</f>
        <v>#DIV/0!</v>
      </c>
      <c r="Y181" s="321"/>
      <c r="Z181" s="293"/>
      <c r="AA181" s="295"/>
      <c r="AB181" s="295"/>
      <c r="AC181" s="295"/>
      <c r="AD181" s="295"/>
      <c r="AE181" s="295"/>
      <c r="AF181" s="295"/>
      <c r="AG181" s="295"/>
      <c r="AH181" s="313"/>
      <c r="AI181" s="73" t="e">
        <f>+AI180*0.4</f>
        <v>#DIV/0!</v>
      </c>
      <c r="AJ181" s="315"/>
      <c r="AK181" s="317"/>
      <c r="AL181" s="293"/>
      <c r="AM181" s="295"/>
      <c r="AN181" s="295"/>
      <c r="AO181" s="295"/>
      <c r="AP181" s="295"/>
      <c r="AQ181" s="295"/>
      <c r="AR181" s="295"/>
      <c r="AS181" s="295"/>
      <c r="AT181" s="323"/>
      <c r="AU181" s="73" t="e">
        <f>+AU180*0.4</f>
        <v>#DIV/0!</v>
      </c>
      <c r="AV181" s="315"/>
      <c r="AW181" s="317"/>
      <c r="AX181" s="293"/>
      <c r="AY181" s="295"/>
      <c r="AZ181" s="295"/>
      <c r="BA181" s="295"/>
      <c r="BB181" s="295"/>
      <c r="BC181" s="295"/>
      <c r="BD181" s="295"/>
      <c r="BE181" s="295"/>
      <c r="BF181" s="323"/>
      <c r="BG181" s="73" t="e">
        <f>+BG180*0.4</f>
        <v>#DIV/0!</v>
      </c>
      <c r="BH181" s="315"/>
      <c r="BI181" s="299"/>
      <c r="BJ181" s="301"/>
      <c r="BK181" s="290"/>
      <c r="BL181" s="116"/>
      <c r="BM181" s="116"/>
      <c r="BN181" s="116"/>
      <c r="BO181" s="206"/>
      <c r="BP181" s="287"/>
      <c r="BQ181" s="248"/>
    </row>
    <row r="182" spans="3:69" s="207" customFormat="1" ht="24.75" customHeight="1">
      <c r="C182" s="298"/>
      <c r="D182" s="255"/>
      <c r="E182" s="534"/>
      <c r="F182" s="312"/>
      <c r="G182" s="309"/>
      <c r="H182" s="306"/>
      <c r="I182" s="315"/>
      <c r="J182" s="321" t="s">
        <v>219</v>
      </c>
      <c r="K182" s="959">
        <f>+BJ182*100/BJ194</f>
        <v>0</v>
      </c>
      <c r="L182" s="950"/>
      <c r="M182" s="324"/>
      <c r="N182" s="325"/>
      <c r="O182" s="293"/>
      <c r="P182" s="295"/>
      <c r="Q182" s="295"/>
      <c r="R182" s="295"/>
      <c r="S182" s="295"/>
      <c r="T182" s="295"/>
      <c r="U182" s="295"/>
      <c r="V182" s="295"/>
      <c r="W182" s="323">
        <f>SUM(O182:V182)</f>
        <v>0</v>
      </c>
      <c r="X182" s="73" t="e">
        <f>+W182/BJ182*100</f>
        <v>#DIV/0!</v>
      </c>
      <c r="Y182" s="321" t="s">
        <v>111</v>
      </c>
      <c r="Z182" s="293"/>
      <c r="AA182" s="295"/>
      <c r="AB182" s="295"/>
      <c r="AC182" s="295"/>
      <c r="AD182" s="295"/>
      <c r="AE182" s="295"/>
      <c r="AF182" s="295"/>
      <c r="AG182" s="295"/>
      <c r="AH182" s="313">
        <f t="shared" ref="AH182" si="245">SUM(Z182:AG182)</f>
        <v>0</v>
      </c>
      <c r="AI182" s="73" t="e">
        <f>+AH182/BJ182*100</f>
        <v>#DIV/0!</v>
      </c>
      <c r="AJ182" s="315" t="s">
        <v>112</v>
      </c>
      <c r="AK182" s="317"/>
      <c r="AL182" s="293"/>
      <c r="AM182" s="295"/>
      <c r="AN182" s="295"/>
      <c r="AO182" s="295"/>
      <c r="AP182" s="295"/>
      <c r="AQ182" s="295"/>
      <c r="AR182" s="295"/>
      <c r="AS182" s="295"/>
      <c r="AT182" s="323">
        <f>SUM(AL182:AS182)</f>
        <v>0</v>
      </c>
      <c r="AU182" s="73" t="e">
        <f>+AT182/BJ182*100</f>
        <v>#DIV/0!</v>
      </c>
      <c r="AV182" s="315" t="s">
        <v>111</v>
      </c>
      <c r="AW182" s="317"/>
      <c r="AX182" s="293"/>
      <c r="AY182" s="295"/>
      <c r="AZ182" s="295"/>
      <c r="BA182" s="295"/>
      <c r="BB182" s="295"/>
      <c r="BC182" s="295"/>
      <c r="BD182" s="295"/>
      <c r="BE182" s="295"/>
      <c r="BF182" s="323">
        <f>SUM(AX182:BE182)</f>
        <v>0</v>
      </c>
      <c r="BG182" s="73" t="e">
        <f>+BF182/BJ182*100</f>
        <v>#DIV/0!</v>
      </c>
      <c r="BH182" s="315" t="s">
        <v>111</v>
      </c>
      <c r="BI182" s="299" t="e">
        <f>+BG183+AU183+AI183+X183</f>
        <v>#DIV/0!</v>
      </c>
      <c r="BJ182" s="301">
        <f t="shared" ref="BJ182" si="246">+BF182+AT182+AH182+W182</f>
        <v>0</v>
      </c>
      <c r="BK182" s="290"/>
      <c r="BL182" s="116"/>
      <c r="BM182" s="116"/>
      <c r="BN182" s="116"/>
      <c r="BO182" s="206"/>
      <c r="BP182" s="287"/>
      <c r="BQ182" s="248"/>
    </row>
    <row r="183" spans="3:69" s="207" customFormat="1" ht="24.75" customHeight="1">
      <c r="C183" s="298"/>
      <c r="D183" s="255"/>
      <c r="E183" s="534"/>
      <c r="F183" s="312"/>
      <c r="G183" s="309"/>
      <c r="H183" s="306"/>
      <c r="I183" s="315"/>
      <c r="J183" s="321"/>
      <c r="K183" s="960"/>
      <c r="L183" s="950"/>
      <c r="M183" s="324"/>
      <c r="N183" s="325"/>
      <c r="O183" s="293"/>
      <c r="P183" s="295"/>
      <c r="Q183" s="295"/>
      <c r="R183" s="295"/>
      <c r="S183" s="295"/>
      <c r="T183" s="295"/>
      <c r="U183" s="295"/>
      <c r="V183" s="295"/>
      <c r="W183" s="323"/>
      <c r="X183" s="73" t="e">
        <f>+X182*0.4</f>
        <v>#DIV/0!</v>
      </c>
      <c r="Y183" s="321"/>
      <c r="Z183" s="293"/>
      <c r="AA183" s="295"/>
      <c r="AB183" s="295"/>
      <c r="AC183" s="295"/>
      <c r="AD183" s="295"/>
      <c r="AE183" s="295"/>
      <c r="AF183" s="295"/>
      <c r="AG183" s="295"/>
      <c r="AH183" s="313"/>
      <c r="AI183" s="73" t="e">
        <f>+AI182*0.4</f>
        <v>#DIV/0!</v>
      </c>
      <c r="AJ183" s="315"/>
      <c r="AK183" s="317"/>
      <c r="AL183" s="293"/>
      <c r="AM183" s="295"/>
      <c r="AN183" s="295"/>
      <c r="AO183" s="295"/>
      <c r="AP183" s="295"/>
      <c r="AQ183" s="295"/>
      <c r="AR183" s="295"/>
      <c r="AS183" s="295"/>
      <c r="AT183" s="323"/>
      <c r="AU183" s="73" t="e">
        <f>+AU182*0.4</f>
        <v>#DIV/0!</v>
      </c>
      <c r="AV183" s="315"/>
      <c r="AW183" s="317"/>
      <c r="AX183" s="293"/>
      <c r="AY183" s="295"/>
      <c r="AZ183" s="295"/>
      <c r="BA183" s="295"/>
      <c r="BB183" s="295"/>
      <c r="BC183" s="295"/>
      <c r="BD183" s="295"/>
      <c r="BE183" s="295"/>
      <c r="BF183" s="323"/>
      <c r="BG183" s="73" t="e">
        <f>+BG182*0.4</f>
        <v>#DIV/0!</v>
      </c>
      <c r="BH183" s="315"/>
      <c r="BI183" s="299"/>
      <c r="BJ183" s="301"/>
      <c r="BK183" s="290"/>
      <c r="BL183" s="116"/>
      <c r="BM183" s="116"/>
      <c r="BN183" s="116"/>
      <c r="BO183" s="206"/>
      <c r="BP183" s="287"/>
      <c r="BQ183" s="248"/>
    </row>
    <row r="184" spans="3:69" s="207" customFormat="1" ht="24.75" customHeight="1">
      <c r="C184" s="298"/>
      <c r="D184" s="255"/>
      <c r="E184" s="534"/>
      <c r="F184" s="312"/>
      <c r="G184" s="309"/>
      <c r="H184" s="306"/>
      <c r="I184" s="315"/>
      <c r="J184" s="321" t="s">
        <v>220</v>
      </c>
      <c r="K184" s="959">
        <f>+BJ184*100/BJ194</f>
        <v>0</v>
      </c>
      <c r="L184" s="950"/>
      <c r="M184" s="324"/>
      <c r="N184" s="325"/>
      <c r="O184" s="293"/>
      <c r="P184" s="295"/>
      <c r="Q184" s="295"/>
      <c r="R184" s="295"/>
      <c r="S184" s="295"/>
      <c r="T184" s="295"/>
      <c r="U184" s="295"/>
      <c r="V184" s="295"/>
      <c r="W184" s="323">
        <f>SUM(O184:V184)</f>
        <v>0</v>
      </c>
      <c r="X184" s="73" t="e">
        <f>+W184/BJ184*100</f>
        <v>#DIV/0!</v>
      </c>
      <c r="Y184" s="321" t="s">
        <v>111</v>
      </c>
      <c r="Z184" s="293"/>
      <c r="AA184" s="295"/>
      <c r="AB184" s="295"/>
      <c r="AC184" s="295"/>
      <c r="AD184" s="295"/>
      <c r="AE184" s="295"/>
      <c r="AF184" s="295"/>
      <c r="AG184" s="295"/>
      <c r="AH184" s="313">
        <f t="shared" ref="AH184" si="247">SUM(Z184:AG184)</f>
        <v>0</v>
      </c>
      <c r="AI184" s="73" t="e">
        <f>+AH184/BJ184*100</f>
        <v>#DIV/0!</v>
      </c>
      <c r="AJ184" s="315" t="s">
        <v>112</v>
      </c>
      <c r="AK184" s="317"/>
      <c r="AL184" s="293"/>
      <c r="AM184" s="295"/>
      <c r="AN184" s="295"/>
      <c r="AO184" s="295"/>
      <c r="AP184" s="295"/>
      <c r="AQ184" s="295"/>
      <c r="AR184" s="295"/>
      <c r="AS184" s="295"/>
      <c r="AT184" s="323">
        <f>SUM(AL184:AS184)</f>
        <v>0</v>
      </c>
      <c r="AU184" s="73" t="e">
        <f>+AT184/BJ184*100</f>
        <v>#DIV/0!</v>
      </c>
      <c r="AV184" s="315" t="s">
        <v>111</v>
      </c>
      <c r="AW184" s="317"/>
      <c r="AX184" s="293"/>
      <c r="AY184" s="295"/>
      <c r="AZ184" s="295"/>
      <c r="BA184" s="295"/>
      <c r="BB184" s="295"/>
      <c r="BC184" s="295"/>
      <c r="BD184" s="295"/>
      <c r="BE184" s="295"/>
      <c r="BF184" s="323">
        <f>SUM(AX184:BE184)</f>
        <v>0</v>
      </c>
      <c r="BG184" s="73" t="e">
        <f>+BF184/BJ184*100</f>
        <v>#DIV/0!</v>
      </c>
      <c r="BH184" s="315" t="s">
        <v>111</v>
      </c>
      <c r="BI184" s="299" t="e">
        <f>+BG185+AU185+AI185+X185</f>
        <v>#DIV/0!</v>
      </c>
      <c r="BJ184" s="301">
        <f t="shared" ref="BJ184" si="248">+BF184+AT184+AH184+W184</f>
        <v>0</v>
      </c>
      <c r="BK184" s="290"/>
      <c r="BL184" s="116"/>
      <c r="BM184" s="116"/>
      <c r="BN184" s="116"/>
      <c r="BO184" s="206"/>
      <c r="BP184" s="287"/>
      <c r="BQ184" s="248"/>
    </row>
    <row r="185" spans="3:69" s="207" customFormat="1" ht="24.75" customHeight="1">
      <c r="C185" s="298"/>
      <c r="D185" s="255"/>
      <c r="E185" s="534"/>
      <c r="F185" s="312"/>
      <c r="G185" s="309"/>
      <c r="H185" s="306"/>
      <c r="I185" s="315"/>
      <c r="J185" s="321"/>
      <c r="K185" s="960"/>
      <c r="L185" s="950"/>
      <c r="M185" s="324"/>
      <c r="N185" s="325"/>
      <c r="O185" s="293"/>
      <c r="P185" s="295"/>
      <c r="Q185" s="295"/>
      <c r="R185" s="295"/>
      <c r="S185" s="295"/>
      <c r="T185" s="295"/>
      <c r="U185" s="295"/>
      <c r="V185" s="295"/>
      <c r="W185" s="323"/>
      <c r="X185" s="73" t="e">
        <f>+X184*0.4</f>
        <v>#DIV/0!</v>
      </c>
      <c r="Y185" s="321"/>
      <c r="Z185" s="293"/>
      <c r="AA185" s="295"/>
      <c r="AB185" s="295"/>
      <c r="AC185" s="295"/>
      <c r="AD185" s="295"/>
      <c r="AE185" s="295"/>
      <c r="AF185" s="295"/>
      <c r="AG185" s="295"/>
      <c r="AH185" s="313"/>
      <c r="AI185" s="73" t="e">
        <f>+AI184*0.4</f>
        <v>#DIV/0!</v>
      </c>
      <c r="AJ185" s="315"/>
      <c r="AK185" s="317"/>
      <c r="AL185" s="293"/>
      <c r="AM185" s="295"/>
      <c r="AN185" s="295"/>
      <c r="AO185" s="295"/>
      <c r="AP185" s="295"/>
      <c r="AQ185" s="295"/>
      <c r="AR185" s="295"/>
      <c r="AS185" s="295"/>
      <c r="AT185" s="323"/>
      <c r="AU185" s="73" t="e">
        <f>+AU184*0.4</f>
        <v>#DIV/0!</v>
      </c>
      <c r="AV185" s="315"/>
      <c r="AW185" s="317"/>
      <c r="AX185" s="293"/>
      <c r="AY185" s="295"/>
      <c r="AZ185" s="295"/>
      <c r="BA185" s="295"/>
      <c r="BB185" s="295"/>
      <c r="BC185" s="295"/>
      <c r="BD185" s="295"/>
      <c r="BE185" s="295"/>
      <c r="BF185" s="323"/>
      <c r="BG185" s="73" t="e">
        <f>+BG184*0.4</f>
        <v>#DIV/0!</v>
      </c>
      <c r="BH185" s="315"/>
      <c r="BI185" s="299"/>
      <c r="BJ185" s="301"/>
      <c r="BK185" s="290"/>
      <c r="BL185" s="116"/>
      <c r="BM185" s="116"/>
      <c r="BN185" s="116"/>
      <c r="BO185" s="206"/>
      <c r="BP185" s="287"/>
      <c r="BQ185" s="248"/>
    </row>
    <row r="186" spans="3:69" s="207" customFormat="1" ht="24.75" customHeight="1">
      <c r="C186" s="298"/>
      <c r="D186" s="255"/>
      <c r="E186" s="534"/>
      <c r="F186" s="312"/>
      <c r="G186" s="309"/>
      <c r="H186" s="306"/>
      <c r="I186" s="315"/>
      <c r="J186" s="321" t="s">
        <v>221</v>
      </c>
      <c r="K186" s="959">
        <f>+BJ186*100/BJ194</f>
        <v>0</v>
      </c>
      <c r="L186" s="950"/>
      <c r="M186" s="324"/>
      <c r="N186" s="325"/>
      <c r="O186" s="293"/>
      <c r="P186" s="295"/>
      <c r="Q186" s="295"/>
      <c r="R186" s="295"/>
      <c r="S186" s="295"/>
      <c r="T186" s="295"/>
      <c r="U186" s="295"/>
      <c r="V186" s="295"/>
      <c r="W186" s="323">
        <f>SUM(O186:V186)</f>
        <v>0</v>
      </c>
      <c r="X186" s="73" t="e">
        <f>+W186/BJ186*100</f>
        <v>#DIV/0!</v>
      </c>
      <c r="Y186" s="321" t="s">
        <v>111</v>
      </c>
      <c r="Z186" s="293"/>
      <c r="AA186" s="295"/>
      <c r="AB186" s="295"/>
      <c r="AC186" s="295"/>
      <c r="AD186" s="295"/>
      <c r="AE186" s="295"/>
      <c r="AF186" s="295"/>
      <c r="AG186" s="295"/>
      <c r="AH186" s="313">
        <f t="shared" ref="AH186" si="249">SUM(Z186:AG186)</f>
        <v>0</v>
      </c>
      <c r="AI186" s="73" t="e">
        <f>+AH186/BJ186*100</f>
        <v>#DIV/0!</v>
      </c>
      <c r="AJ186" s="315" t="s">
        <v>112</v>
      </c>
      <c r="AK186" s="317"/>
      <c r="AL186" s="293"/>
      <c r="AM186" s="295"/>
      <c r="AN186" s="295"/>
      <c r="AO186" s="295"/>
      <c r="AP186" s="295"/>
      <c r="AQ186" s="295"/>
      <c r="AR186" s="295"/>
      <c r="AS186" s="295"/>
      <c r="AT186" s="323">
        <f>SUM(AL186:AS186)</f>
        <v>0</v>
      </c>
      <c r="AU186" s="73" t="e">
        <f>+AT186/BJ186*100</f>
        <v>#DIV/0!</v>
      </c>
      <c r="AV186" s="315" t="s">
        <v>111</v>
      </c>
      <c r="AW186" s="317"/>
      <c r="AX186" s="293"/>
      <c r="AY186" s="295"/>
      <c r="AZ186" s="295"/>
      <c r="BA186" s="295"/>
      <c r="BB186" s="295"/>
      <c r="BC186" s="295"/>
      <c r="BD186" s="295"/>
      <c r="BE186" s="295"/>
      <c r="BF186" s="323">
        <f>SUM(AX186:BE186)</f>
        <v>0</v>
      </c>
      <c r="BG186" s="73" t="e">
        <f>+BF186/BJ186*100</f>
        <v>#DIV/0!</v>
      </c>
      <c r="BH186" s="315" t="s">
        <v>111</v>
      </c>
      <c r="BI186" s="299" t="e">
        <f>+BG187+AU187+AI187+X187</f>
        <v>#DIV/0!</v>
      </c>
      <c r="BJ186" s="301">
        <f t="shared" ref="BJ186" si="250">+BF186+AT186+AH186+W186</f>
        <v>0</v>
      </c>
      <c r="BK186" s="290"/>
      <c r="BL186" s="116"/>
      <c r="BM186" s="116"/>
      <c r="BN186" s="116"/>
      <c r="BO186" s="206"/>
      <c r="BP186" s="287"/>
      <c r="BQ186" s="248"/>
    </row>
    <row r="187" spans="3:69" s="207" customFormat="1" ht="24.75" customHeight="1">
      <c r="C187" s="298"/>
      <c r="D187" s="255"/>
      <c r="E187" s="534"/>
      <c r="F187" s="312"/>
      <c r="G187" s="309"/>
      <c r="H187" s="306"/>
      <c r="I187" s="315"/>
      <c r="J187" s="321"/>
      <c r="K187" s="960"/>
      <c r="L187" s="950"/>
      <c r="M187" s="324"/>
      <c r="N187" s="325"/>
      <c r="O187" s="293"/>
      <c r="P187" s="295"/>
      <c r="Q187" s="295"/>
      <c r="R187" s="295"/>
      <c r="S187" s="295"/>
      <c r="T187" s="295"/>
      <c r="U187" s="295"/>
      <c r="V187" s="295"/>
      <c r="W187" s="323"/>
      <c r="X187" s="73" t="e">
        <f>+X186*0.4</f>
        <v>#DIV/0!</v>
      </c>
      <c r="Y187" s="321"/>
      <c r="Z187" s="293"/>
      <c r="AA187" s="295"/>
      <c r="AB187" s="295"/>
      <c r="AC187" s="295"/>
      <c r="AD187" s="295"/>
      <c r="AE187" s="295"/>
      <c r="AF187" s="295"/>
      <c r="AG187" s="295"/>
      <c r="AH187" s="313"/>
      <c r="AI187" s="73" t="e">
        <f>+AI186*0.4</f>
        <v>#DIV/0!</v>
      </c>
      <c r="AJ187" s="315"/>
      <c r="AK187" s="317"/>
      <c r="AL187" s="293"/>
      <c r="AM187" s="295"/>
      <c r="AN187" s="295"/>
      <c r="AO187" s="295"/>
      <c r="AP187" s="295"/>
      <c r="AQ187" s="295"/>
      <c r="AR187" s="295"/>
      <c r="AS187" s="295"/>
      <c r="AT187" s="323"/>
      <c r="AU187" s="73" t="e">
        <f>+AU186*0.4</f>
        <v>#DIV/0!</v>
      </c>
      <c r="AV187" s="315"/>
      <c r="AW187" s="317"/>
      <c r="AX187" s="293"/>
      <c r="AY187" s="295"/>
      <c r="AZ187" s="295"/>
      <c r="BA187" s="295"/>
      <c r="BB187" s="295"/>
      <c r="BC187" s="295"/>
      <c r="BD187" s="295"/>
      <c r="BE187" s="295"/>
      <c r="BF187" s="323"/>
      <c r="BG187" s="73" t="e">
        <f>+BG186*0.4</f>
        <v>#DIV/0!</v>
      </c>
      <c r="BH187" s="315"/>
      <c r="BI187" s="299"/>
      <c r="BJ187" s="301"/>
      <c r="BK187" s="290"/>
      <c r="BL187" s="116"/>
      <c r="BM187" s="116"/>
      <c r="BN187" s="116"/>
      <c r="BO187" s="206"/>
      <c r="BP187" s="287"/>
      <c r="BQ187" s="248"/>
    </row>
    <row r="188" spans="3:69" s="207" customFormat="1" ht="24.75" customHeight="1">
      <c r="C188" s="298"/>
      <c r="D188" s="255"/>
      <c r="E188" s="534"/>
      <c r="F188" s="312"/>
      <c r="G188" s="309"/>
      <c r="H188" s="306"/>
      <c r="I188" s="315"/>
      <c r="J188" s="321" t="s">
        <v>222</v>
      </c>
      <c r="K188" s="959">
        <f>+BJ188*100/BJ194</f>
        <v>0</v>
      </c>
      <c r="L188" s="950"/>
      <c r="M188" s="324"/>
      <c r="N188" s="325"/>
      <c r="O188" s="293"/>
      <c r="P188" s="295"/>
      <c r="Q188" s="295"/>
      <c r="R188" s="295"/>
      <c r="S188" s="295"/>
      <c r="T188" s="295"/>
      <c r="U188" s="295"/>
      <c r="V188" s="295"/>
      <c r="W188" s="323">
        <f>SUM(O188:V188)</f>
        <v>0</v>
      </c>
      <c r="X188" s="73" t="e">
        <f>+W188/BJ188*100</f>
        <v>#DIV/0!</v>
      </c>
      <c r="Y188" s="321" t="s">
        <v>111</v>
      </c>
      <c r="Z188" s="293"/>
      <c r="AA188" s="295"/>
      <c r="AB188" s="295"/>
      <c r="AC188" s="295"/>
      <c r="AD188" s="295"/>
      <c r="AE188" s="295"/>
      <c r="AF188" s="295"/>
      <c r="AG188" s="295"/>
      <c r="AH188" s="313">
        <f t="shared" ref="AH188" si="251">SUM(Z188:AG188)</f>
        <v>0</v>
      </c>
      <c r="AI188" s="73" t="e">
        <f>+AH188/BJ188*100</f>
        <v>#DIV/0!</v>
      </c>
      <c r="AJ188" s="315" t="s">
        <v>112</v>
      </c>
      <c r="AK188" s="317"/>
      <c r="AL188" s="293"/>
      <c r="AM188" s="295"/>
      <c r="AN188" s="295"/>
      <c r="AO188" s="295"/>
      <c r="AP188" s="295"/>
      <c r="AQ188" s="295"/>
      <c r="AR188" s="295"/>
      <c r="AS188" s="295"/>
      <c r="AT188" s="323">
        <f>SUM(AL188:AS188)</f>
        <v>0</v>
      </c>
      <c r="AU188" s="73" t="e">
        <f>+AT188/BJ188*100</f>
        <v>#DIV/0!</v>
      </c>
      <c r="AV188" s="315" t="s">
        <v>111</v>
      </c>
      <c r="AW188" s="317"/>
      <c r="AX188" s="293"/>
      <c r="AY188" s="295"/>
      <c r="AZ188" s="295"/>
      <c r="BA188" s="295"/>
      <c r="BB188" s="295"/>
      <c r="BC188" s="295"/>
      <c r="BD188" s="295"/>
      <c r="BE188" s="295"/>
      <c r="BF188" s="323">
        <f>SUM(AX188:BE188)</f>
        <v>0</v>
      </c>
      <c r="BG188" s="73" t="e">
        <f>+BF188/BJ188*100</f>
        <v>#DIV/0!</v>
      </c>
      <c r="BH188" s="315" t="s">
        <v>111</v>
      </c>
      <c r="BI188" s="299" t="e">
        <f>+BG189+AU189+AI189+X189</f>
        <v>#DIV/0!</v>
      </c>
      <c r="BJ188" s="301">
        <f t="shared" ref="BJ188" si="252">+BF188+AT188+AH188+W188</f>
        <v>0</v>
      </c>
      <c r="BK188" s="290"/>
      <c r="BL188" s="116"/>
      <c r="BM188" s="116"/>
      <c r="BN188" s="116"/>
      <c r="BO188" s="206"/>
      <c r="BP188" s="287"/>
      <c r="BQ188" s="248"/>
    </row>
    <row r="189" spans="3:69" s="207" customFormat="1" ht="24.75" customHeight="1">
      <c r="C189" s="298"/>
      <c r="D189" s="255"/>
      <c r="E189" s="534"/>
      <c r="F189" s="312"/>
      <c r="G189" s="309"/>
      <c r="H189" s="306"/>
      <c r="I189" s="315"/>
      <c r="J189" s="321"/>
      <c r="K189" s="960"/>
      <c r="L189" s="950"/>
      <c r="M189" s="324"/>
      <c r="N189" s="325"/>
      <c r="O189" s="293"/>
      <c r="P189" s="295"/>
      <c r="Q189" s="295"/>
      <c r="R189" s="295"/>
      <c r="S189" s="295"/>
      <c r="T189" s="295"/>
      <c r="U189" s="295"/>
      <c r="V189" s="295"/>
      <c r="W189" s="323"/>
      <c r="X189" s="73" t="e">
        <f>+X188*0.4</f>
        <v>#DIV/0!</v>
      </c>
      <c r="Y189" s="321"/>
      <c r="Z189" s="293"/>
      <c r="AA189" s="295"/>
      <c r="AB189" s="295"/>
      <c r="AC189" s="295"/>
      <c r="AD189" s="295"/>
      <c r="AE189" s="295"/>
      <c r="AF189" s="295"/>
      <c r="AG189" s="295"/>
      <c r="AH189" s="313"/>
      <c r="AI189" s="73" t="e">
        <f>+AI188*0.4</f>
        <v>#DIV/0!</v>
      </c>
      <c r="AJ189" s="315"/>
      <c r="AK189" s="317"/>
      <c r="AL189" s="293"/>
      <c r="AM189" s="295"/>
      <c r="AN189" s="295"/>
      <c r="AO189" s="295"/>
      <c r="AP189" s="295"/>
      <c r="AQ189" s="295"/>
      <c r="AR189" s="295"/>
      <c r="AS189" s="295"/>
      <c r="AT189" s="323"/>
      <c r="AU189" s="73" t="e">
        <f>+AU188*0.4</f>
        <v>#DIV/0!</v>
      </c>
      <c r="AV189" s="315"/>
      <c r="AW189" s="317"/>
      <c r="AX189" s="293"/>
      <c r="AY189" s="295"/>
      <c r="AZ189" s="295"/>
      <c r="BA189" s="295"/>
      <c r="BB189" s="295"/>
      <c r="BC189" s="295"/>
      <c r="BD189" s="295"/>
      <c r="BE189" s="295"/>
      <c r="BF189" s="323"/>
      <c r="BG189" s="73" t="e">
        <f>+BG188*0.4</f>
        <v>#DIV/0!</v>
      </c>
      <c r="BH189" s="315"/>
      <c r="BI189" s="299"/>
      <c r="BJ189" s="301"/>
      <c r="BK189" s="290"/>
      <c r="BL189" s="116"/>
      <c r="BM189" s="116"/>
      <c r="BN189" s="116"/>
      <c r="BO189" s="206"/>
      <c r="BP189" s="287"/>
      <c r="BQ189" s="248"/>
    </row>
    <row r="190" spans="3:69" s="207" customFormat="1" ht="24.75" customHeight="1">
      <c r="C190" s="298"/>
      <c r="D190" s="255"/>
      <c r="E190" s="534"/>
      <c r="F190" s="312"/>
      <c r="G190" s="309"/>
      <c r="H190" s="306"/>
      <c r="I190" s="324" t="s">
        <v>223</v>
      </c>
      <c r="J190" s="325" t="s">
        <v>224</v>
      </c>
      <c r="K190" s="959">
        <f>+BJ190*100/BJ194</f>
        <v>0.40500536490773026</v>
      </c>
      <c r="L190" s="934"/>
      <c r="M190" s="324" t="s">
        <v>62</v>
      </c>
      <c r="N190" s="325" t="s">
        <v>64</v>
      </c>
      <c r="O190" s="293"/>
      <c r="P190" s="295">
        <v>14088</v>
      </c>
      <c r="Q190" s="295"/>
      <c r="R190" s="295"/>
      <c r="S190" s="295"/>
      <c r="T190" s="295"/>
      <c r="U190" s="295"/>
      <c r="V190" s="295"/>
      <c r="W190" s="313">
        <f t="shared" ref="W190" si="253">SUM(O190:V190)</f>
        <v>14088</v>
      </c>
      <c r="X190" s="114">
        <f>+W190/BJ190*100</f>
        <v>26.528075923624449</v>
      </c>
      <c r="Y190" s="321" t="s">
        <v>87</v>
      </c>
      <c r="Z190" s="293"/>
      <c r="AA190" s="295">
        <v>10000</v>
      </c>
      <c r="AB190" s="295"/>
      <c r="AC190" s="295"/>
      <c r="AD190" s="295"/>
      <c r="AE190" s="295"/>
      <c r="AF190" s="295"/>
      <c r="AG190" s="295">
        <v>5000</v>
      </c>
      <c r="AH190" s="313">
        <f t="shared" ref="AH190" si="254">SUM(Z190:AG190)</f>
        <v>15000</v>
      </c>
      <c r="AI190" s="73">
        <f>+AH190/BJ190*100</f>
        <v>28.245396000451926</v>
      </c>
      <c r="AJ190" s="315" t="s">
        <v>112</v>
      </c>
      <c r="AK190" s="317"/>
      <c r="AL190" s="293"/>
      <c r="AM190" s="295">
        <v>6518</v>
      </c>
      <c r="AN190" s="295"/>
      <c r="AO190" s="295"/>
      <c r="AP190" s="295"/>
      <c r="AQ190" s="295"/>
      <c r="AR190" s="295"/>
      <c r="AS190" s="295">
        <v>12000</v>
      </c>
      <c r="AT190" s="319">
        <f t="shared" ref="AT190" si="255">SUM(AL190:AS190)</f>
        <v>18518</v>
      </c>
      <c r="AU190" s="114">
        <f>+AT190/BJ190*100</f>
        <v>34.869882875757916</v>
      </c>
      <c r="AV190" s="315" t="s">
        <v>88</v>
      </c>
      <c r="AW190" s="317"/>
      <c r="AX190" s="293"/>
      <c r="AY190" s="295">
        <v>5500</v>
      </c>
      <c r="AZ190" s="295"/>
      <c r="BA190" s="295"/>
      <c r="BB190" s="295"/>
      <c r="BC190" s="295"/>
      <c r="BD190" s="295"/>
      <c r="BE190" s="295"/>
      <c r="BF190" s="313">
        <f t="shared" ref="BF190" si="256">SUM(AX190:BE190)</f>
        <v>5500</v>
      </c>
      <c r="BG190" s="115">
        <f>+BF190/BJ190*100</f>
        <v>10.356645200165707</v>
      </c>
      <c r="BH190" s="315" t="s">
        <v>88</v>
      </c>
      <c r="BI190" s="299">
        <f t="shared" ref="BI190" si="257">+BG191+AU191+AI191+X191</f>
        <v>14.885888600158175</v>
      </c>
      <c r="BJ190" s="301">
        <f t="shared" ref="BJ190" si="258">+BF190+AT190+AH190+W190</f>
        <v>53106</v>
      </c>
      <c r="BK190" s="290"/>
      <c r="BL190" s="116"/>
      <c r="BM190" s="116"/>
      <c r="BN190" s="116"/>
      <c r="BO190" s="206"/>
      <c r="BP190" s="287"/>
      <c r="BQ190" s="248"/>
    </row>
    <row r="191" spans="3:69" s="207" customFormat="1" ht="24.75" customHeight="1">
      <c r="C191" s="298"/>
      <c r="D191" s="255"/>
      <c r="E191" s="534"/>
      <c r="F191" s="312"/>
      <c r="G191" s="309"/>
      <c r="H191" s="306"/>
      <c r="I191" s="324"/>
      <c r="J191" s="325"/>
      <c r="K191" s="960"/>
      <c r="L191" s="934"/>
      <c r="M191" s="324"/>
      <c r="N191" s="325"/>
      <c r="O191" s="293"/>
      <c r="P191" s="295"/>
      <c r="Q191" s="295"/>
      <c r="R191" s="295"/>
      <c r="S191" s="295"/>
      <c r="T191" s="295"/>
      <c r="U191" s="295"/>
      <c r="V191" s="295"/>
      <c r="W191" s="313"/>
      <c r="X191" s="114">
        <f>+X190*0.05</f>
        <v>1.3264037961812225</v>
      </c>
      <c r="Y191" s="321"/>
      <c r="Z191" s="293"/>
      <c r="AA191" s="295"/>
      <c r="AB191" s="295"/>
      <c r="AC191" s="295"/>
      <c r="AD191" s="295"/>
      <c r="AE191" s="295"/>
      <c r="AF191" s="295"/>
      <c r="AG191" s="295"/>
      <c r="AH191" s="313"/>
      <c r="AI191" s="73">
        <f>+AI190*0.4</f>
        <v>11.298158400180771</v>
      </c>
      <c r="AJ191" s="315"/>
      <c r="AK191" s="317"/>
      <c r="AL191" s="293"/>
      <c r="AM191" s="295"/>
      <c r="AN191" s="295"/>
      <c r="AO191" s="295"/>
      <c r="AP191" s="295"/>
      <c r="AQ191" s="295"/>
      <c r="AR191" s="295"/>
      <c r="AS191" s="295"/>
      <c r="AT191" s="319"/>
      <c r="AU191" s="114">
        <f>+AU190*0.05</f>
        <v>1.7434941437878959</v>
      </c>
      <c r="AV191" s="315"/>
      <c r="AW191" s="317"/>
      <c r="AX191" s="293"/>
      <c r="AY191" s="295"/>
      <c r="AZ191" s="295"/>
      <c r="BA191" s="295"/>
      <c r="BB191" s="295"/>
      <c r="BC191" s="295"/>
      <c r="BD191" s="295"/>
      <c r="BE191" s="295"/>
      <c r="BF191" s="313"/>
      <c r="BG191" s="115">
        <f>+BG190*0.05</f>
        <v>0.51783226000828531</v>
      </c>
      <c r="BH191" s="315"/>
      <c r="BI191" s="299"/>
      <c r="BJ191" s="301"/>
      <c r="BK191" s="290"/>
      <c r="BL191" s="116"/>
      <c r="BM191" s="116"/>
      <c r="BN191" s="116"/>
      <c r="BO191" s="206"/>
      <c r="BP191" s="287"/>
      <c r="BQ191" s="248"/>
    </row>
    <row r="192" spans="3:69" s="207" customFormat="1" ht="24.75" customHeight="1">
      <c r="C192" s="298"/>
      <c r="D192" s="255"/>
      <c r="E192" s="534"/>
      <c r="F192" s="312"/>
      <c r="G192" s="309"/>
      <c r="H192" s="306"/>
      <c r="I192" s="303" t="s">
        <v>225</v>
      </c>
      <c r="J192" s="892" t="s">
        <v>225</v>
      </c>
      <c r="K192" s="959">
        <f>+BJ192*100/BJ194</f>
        <v>0.96109650701929905</v>
      </c>
      <c r="L192" s="951"/>
      <c r="M192" s="303" t="s">
        <v>66</v>
      </c>
      <c r="N192" s="291" t="s">
        <v>65</v>
      </c>
      <c r="O192" s="293"/>
      <c r="P192" s="295">
        <v>35000</v>
      </c>
      <c r="Q192" s="295"/>
      <c r="R192" s="295"/>
      <c r="S192" s="295"/>
      <c r="T192" s="295"/>
      <c r="U192" s="295"/>
      <c r="V192" s="295"/>
      <c r="W192" s="313">
        <f t="shared" ref="W192" si="259">SUM(O192:V192)</f>
        <v>35000</v>
      </c>
      <c r="X192" s="114">
        <f>+W192/BJ192*100</f>
        <v>27.772708156447635</v>
      </c>
      <c r="Y192" s="321" t="s">
        <v>89</v>
      </c>
      <c r="Z192" s="293"/>
      <c r="AA192" s="295">
        <v>43000</v>
      </c>
      <c r="AB192" s="295"/>
      <c r="AC192" s="295"/>
      <c r="AD192" s="295"/>
      <c r="AE192" s="295"/>
      <c r="AF192" s="295"/>
      <c r="AG192" s="295"/>
      <c r="AH192" s="313">
        <f t="shared" ref="AH192" si="260">SUM(Z192:AG192)</f>
        <v>43000</v>
      </c>
      <c r="AI192" s="114">
        <f>+AH192/BJ192*100</f>
        <v>34.120755735064236</v>
      </c>
      <c r="AJ192" s="315" t="s">
        <v>90</v>
      </c>
      <c r="AK192" s="317"/>
      <c r="AL192" s="293"/>
      <c r="AM192" s="295">
        <v>25000</v>
      </c>
      <c r="AN192" s="295"/>
      <c r="AO192" s="295"/>
      <c r="AP192" s="295"/>
      <c r="AQ192" s="295"/>
      <c r="AR192" s="295"/>
      <c r="AS192" s="295"/>
      <c r="AT192" s="319">
        <f t="shared" ref="AT192" si="261">SUM(AL192:AS192)</f>
        <v>25000</v>
      </c>
      <c r="AU192" s="114">
        <f>+AT192/BJ192*100</f>
        <v>19.83764868317688</v>
      </c>
      <c r="AV192" s="315" t="s">
        <v>90</v>
      </c>
      <c r="AW192" s="317"/>
      <c r="AX192" s="293"/>
      <c r="AY192" s="295">
        <v>23023</v>
      </c>
      <c r="AZ192" s="295"/>
      <c r="BA192" s="295"/>
      <c r="BB192" s="295"/>
      <c r="BC192" s="295"/>
      <c r="BD192" s="295"/>
      <c r="BE192" s="295"/>
      <c r="BF192" s="313">
        <f t="shared" ref="BF192" si="262">SUM(AX192:BE192)</f>
        <v>23023</v>
      </c>
      <c r="BG192" s="115">
        <f>+BF192/BJ192*100</f>
        <v>18.268887425311252</v>
      </c>
      <c r="BH192" s="315" t="s">
        <v>88</v>
      </c>
      <c r="BI192" s="299">
        <f t="shared" ref="BI192" si="263">+BG193+AU193+AI193+X193</f>
        <v>19.711600263443977</v>
      </c>
      <c r="BJ192" s="301">
        <f t="shared" ref="BJ192" si="264">+BF192+AT192+AH192+W192</f>
        <v>126023</v>
      </c>
      <c r="BK192" s="290"/>
      <c r="BL192" s="116"/>
      <c r="BM192" s="116"/>
      <c r="BN192" s="116"/>
      <c r="BO192" s="206"/>
      <c r="BP192" s="287"/>
      <c r="BQ192" s="248"/>
    </row>
    <row r="193" spans="1:69" s="207" customFormat="1" ht="24.75" customHeight="1" thickBot="1">
      <c r="C193" s="298"/>
      <c r="D193" s="256"/>
      <c r="E193" s="534"/>
      <c r="F193" s="312"/>
      <c r="G193" s="310"/>
      <c r="H193" s="307"/>
      <c r="I193" s="304"/>
      <c r="J193" s="893"/>
      <c r="K193" s="998"/>
      <c r="L193" s="952"/>
      <c r="M193" s="304"/>
      <c r="N193" s="292"/>
      <c r="O193" s="294"/>
      <c r="P193" s="296"/>
      <c r="Q193" s="296"/>
      <c r="R193" s="296"/>
      <c r="S193" s="296"/>
      <c r="T193" s="296"/>
      <c r="U193" s="296"/>
      <c r="V193" s="296"/>
      <c r="W193" s="314"/>
      <c r="X193" s="117">
        <f>+X192*0.23</f>
        <v>6.3877228759829565</v>
      </c>
      <c r="Y193" s="322"/>
      <c r="Z193" s="294"/>
      <c r="AA193" s="296"/>
      <c r="AB193" s="296"/>
      <c r="AC193" s="296"/>
      <c r="AD193" s="296"/>
      <c r="AE193" s="296"/>
      <c r="AF193" s="296"/>
      <c r="AG193" s="296"/>
      <c r="AH193" s="314"/>
      <c r="AI193" s="117">
        <f>+AI192*0.23</f>
        <v>7.8477738190647743</v>
      </c>
      <c r="AJ193" s="316"/>
      <c r="AK193" s="318"/>
      <c r="AL193" s="294"/>
      <c r="AM193" s="296"/>
      <c r="AN193" s="296"/>
      <c r="AO193" s="296"/>
      <c r="AP193" s="296"/>
      <c r="AQ193" s="296"/>
      <c r="AR193" s="296"/>
      <c r="AS193" s="296"/>
      <c r="AT193" s="320"/>
      <c r="AU193" s="117">
        <f>+AU192*0.23</f>
        <v>4.5626591971306825</v>
      </c>
      <c r="AV193" s="316"/>
      <c r="AW193" s="318"/>
      <c r="AX193" s="294"/>
      <c r="AY193" s="296"/>
      <c r="AZ193" s="296"/>
      <c r="BA193" s="296"/>
      <c r="BB193" s="296"/>
      <c r="BC193" s="296"/>
      <c r="BD193" s="296"/>
      <c r="BE193" s="296"/>
      <c r="BF193" s="314"/>
      <c r="BG193" s="118">
        <f>+BG192*0.05</f>
        <v>0.91344437126556266</v>
      </c>
      <c r="BH193" s="316"/>
      <c r="BI193" s="300"/>
      <c r="BJ193" s="302"/>
      <c r="BK193" s="290"/>
      <c r="BL193" s="116"/>
      <c r="BM193" s="116"/>
      <c r="BN193" s="116"/>
      <c r="BO193" s="206"/>
      <c r="BP193" s="288"/>
      <c r="BQ193" s="249"/>
    </row>
    <row r="194" spans="1:69" ht="57.75" customHeight="1">
      <c r="A194" s="47"/>
      <c r="B194" s="47"/>
      <c r="C194" s="549"/>
      <c r="D194" s="551">
        <f>+SUM(D7:D193)</f>
        <v>87.952941215738278</v>
      </c>
      <c r="E194" s="535"/>
      <c r="F194" s="794"/>
      <c r="G194" s="553">
        <f>SUM(G7:G193)</f>
        <v>87.952941215738264</v>
      </c>
      <c r="H194" s="643"/>
      <c r="I194" s="252"/>
      <c r="J194" s="886"/>
      <c r="K194" s="975"/>
      <c r="L194" s="924"/>
      <c r="M194" s="560"/>
      <c r="N194" s="562"/>
      <c r="O194" s="547"/>
      <c r="P194" s="545"/>
      <c r="Q194" s="545"/>
      <c r="R194" s="545"/>
      <c r="S194" s="545"/>
      <c r="T194" s="545"/>
      <c r="U194" s="545"/>
      <c r="V194" s="545"/>
      <c r="W194" s="802">
        <f>+SUM(W7:W193)</f>
        <v>2600190</v>
      </c>
      <c r="X194" s="540"/>
      <c r="Y194" s="570"/>
      <c r="Z194" s="574"/>
      <c r="AA194" s="540"/>
      <c r="AB194" s="540"/>
      <c r="AC194" s="540"/>
      <c r="AD194" s="540"/>
      <c r="AE194" s="540"/>
      <c r="AF194" s="540"/>
      <c r="AG194" s="570"/>
      <c r="AH194" s="568">
        <f>+SUM(AH7:AH193)</f>
        <v>4290332.5999999996</v>
      </c>
      <c r="AI194" s="540"/>
      <c r="AJ194" s="540"/>
      <c r="AK194" s="572"/>
      <c r="AL194" s="574"/>
      <c r="AM194" s="540"/>
      <c r="AN194" s="540"/>
      <c r="AO194" s="540"/>
      <c r="AP194" s="540"/>
      <c r="AQ194" s="540"/>
      <c r="AR194" s="540"/>
      <c r="AS194" s="540"/>
      <c r="AT194" s="568">
        <f>+SUM(AT7:AT193)</f>
        <v>2676706.3630000004</v>
      </c>
      <c r="AU194" s="540"/>
      <c r="AV194" s="540"/>
      <c r="AW194" s="572"/>
      <c r="AX194" s="574"/>
      <c r="AY194" s="540"/>
      <c r="AZ194" s="540"/>
      <c r="BA194" s="540"/>
      <c r="BB194" s="540"/>
      <c r="BC194" s="540"/>
      <c r="BD194" s="540"/>
      <c r="BE194" s="540"/>
      <c r="BF194" s="568">
        <f>+SUM(BF7:BF193)</f>
        <v>3545189.9334999998</v>
      </c>
      <c r="BG194" s="545"/>
      <c r="BH194" s="545"/>
      <c r="BI194" s="509">
        <f t="shared" si="206"/>
        <v>0</v>
      </c>
      <c r="BJ194" s="528">
        <f>+BF194+AT194+AH194+W194</f>
        <v>13112418.896499999</v>
      </c>
      <c r="BK194" s="589">
        <f>+SUM(BK7:BK193)</f>
        <v>13112418.896499999</v>
      </c>
      <c r="BL194" s="15"/>
      <c r="BM194" s="15"/>
      <c r="BN194" s="15"/>
      <c r="BO194" s="15"/>
      <c r="BP194" s="587" t="e">
        <f>+SUM(#REF!+BP174+BP172+BP170+BP164+BP162+BP133+BP119+BP99+BP75+BP49+BP45+BP27+BP11+BP7)</f>
        <v>#REF!</v>
      </c>
      <c r="BQ194" s="44"/>
    </row>
    <row r="195" spans="1:69" ht="16.5" customHeight="1" thickBot="1">
      <c r="A195" s="47"/>
      <c r="B195" s="47"/>
      <c r="C195" s="550"/>
      <c r="D195" s="552"/>
      <c r="E195" s="536"/>
      <c r="F195" s="798"/>
      <c r="G195" s="554"/>
      <c r="H195" s="783"/>
      <c r="I195" s="253"/>
      <c r="J195" s="894"/>
      <c r="K195" s="999"/>
      <c r="L195" s="933"/>
      <c r="M195" s="561"/>
      <c r="N195" s="563"/>
      <c r="O195" s="548"/>
      <c r="P195" s="546"/>
      <c r="Q195" s="546"/>
      <c r="R195" s="546"/>
      <c r="S195" s="546"/>
      <c r="T195" s="546"/>
      <c r="U195" s="546"/>
      <c r="V195" s="546"/>
      <c r="W195" s="803"/>
      <c r="X195" s="541"/>
      <c r="Y195" s="571"/>
      <c r="Z195" s="575"/>
      <c r="AA195" s="541"/>
      <c r="AB195" s="541"/>
      <c r="AC195" s="541"/>
      <c r="AD195" s="541"/>
      <c r="AE195" s="541"/>
      <c r="AF195" s="541"/>
      <c r="AG195" s="571"/>
      <c r="AH195" s="569"/>
      <c r="AI195" s="541"/>
      <c r="AJ195" s="541"/>
      <c r="AK195" s="573"/>
      <c r="AL195" s="575"/>
      <c r="AM195" s="541"/>
      <c r="AN195" s="541"/>
      <c r="AO195" s="541"/>
      <c r="AP195" s="541"/>
      <c r="AQ195" s="541"/>
      <c r="AR195" s="541"/>
      <c r="AS195" s="541"/>
      <c r="AT195" s="569"/>
      <c r="AU195" s="541"/>
      <c r="AV195" s="541"/>
      <c r="AW195" s="573"/>
      <c r="AX195" s="575"/>
      <c r="AY195" s="541"/>
      <c r="AZ195" s="541"/>
      <c r="BA195" s="541"/>
      <c r="BB195" s="541"/>
      <c r="BC195" s="541"/>
      <c r="BD195" s="541"/>
      <c r="BE195" s="541"/>
      <c r="BF195" s="569"/>
      <c r="BG195" s="546"/>
      <c r="BH195" s="546"/>
      <c r="BI195" s="510"/>
      <c r="BJ195" s="529"/>
      <c r="BK195" s="590"/>
      <c r="BL195" s="15"/>
      <c r="BM195" s="15"/>
      <c r="BN195" s="15"/>
      <c r="BO195" s="15"/>
      <c r="BP195" s="588"/>
      <c r="BQ195" s="44"/>
    </row>
    <row r="196" spans="1:69" ht="23.25" thickBot="1">
      <c r="C196" s="694" t="s">
        <v>0</v>
      </c>
      <c r="D196" s="689" t="s">
        <v>1</v>
      </c>
      <c r="E196" s="696"/>
      <c r="F196" s="689" t="s">
        <v>2</v>
      </c>
      <c r="G196" s="689" t="s">
        <v>1</v>
      </c>
      <c r="H196" s="689" t="s">
        <v>3</v>
      </c>
      <c r="I196" s="250"/>
      <c r="J196" s="895" t="s">
        <v>4</v>
      </c>
      <c r="K196" s="1000" t="s">
        <v>1</v>
      </c>
      <c r="L196" s="953" t="s">
        <v>5</v>
      </c>
      <c r="M196" s="689" t="s">
        <v>6</v>
      </c>
      <c r="N196" s="689" t="s">
        <v>7</v>
      </c>
      <c r="O196" s="26" t="s">
        <v>8</v>
      </c>
      <c r="P196" s="20" t="s">
        <v>9</v>
      </c>
      <c r="Q196" s="20" t="s">
        <v>98</v>
      </c>
      <c r="R196" s="20" t="s">
        <v>10</v>
      </c>
      <c r="S196" s="20" t="s">
        <v>11</v>
      </c>
      <c r="T196" s="20" t="s">
        <v>12</v>
      </c>
      <c r="U196" s="20" t="s">
        <v>13</v>
      </c>
      <c r="V196" s="20" t="s">
        <v>14</v>
      </c>
      <c r="W196" s="20" t="s">
        <v>15</v>
      </c>
      <c r="X196" s="20" t="s">
        <v>16</v>
      </c>
      <c r="Y196" s="30" t="s">
        <v>7</v>
      </c>
      <c r="Z196" s="27" t="s">
        <v>8</v>
      </c>
      <c r="AA196" s="20" t="s">
        <v>9</v>
      </c>
      <c r="AB196" s="20" t="s">
        <v>98</v>
      </c>
      <c r="AC196" s="20" t="s">
        <v>10</v>
      </c>
      <c r="AD196" s="20" t="s">
        <v>11</v>
      </c>
      <c r="AE196" s="20" t="s">
        <v>12</v>
      </c>
      <c r="AF196" s="20" t="s">
        <v>13</v>
      </c>
      <c r="AG196" s="20" t="s">
        <v>14</v>
      </c>
      <c r="AH196" s="20" t="s">
        <v>15</v>
      </c>
      <c r="AI196" s="20" t="s">
        <v>16</v>
      </c>
      <c r="AJ196" s="22" t="s">
        <v>7</v>
      </c>
      <c r="AK196" s="28" t="s">
        <v>23</v>
      </c>
      <c r="AL196" s="24" t="s">
        <v>8</v>
      </c>
      <c r="AM196" s="21" t="s">
        <v>9</v>
      </c>
      <c r="AN196" s="20" t="s">
        <v>98</v>
      </c>
      <c r="AO196" s="21" t="s">
        <v>10</v>
      </c>
      <c r="AP196" s="21" t="s">
        <v>11</v>
      </c>
      <c r="AQ196" s="21" t="s">
        <v>12</v>
      </c>
      <c r="AR196" s="21" t="s">
        <v>13</v>
      </c>
      <c r="AS196" s="21" t="s">
        <v>14</v>
      </c>
      <c r="AT196" s="21" t="s">
        <v>15</v>
      </c>
      <c r="AU196" s="21" t="s">
        <v>16</v>
      </c>
      <c r="AV196" s="25" t="s">
        <v>7</v>
      </c>
      <c r="AW196" s="23" t="s">
        <v>23</v>
      </c>
      <c r="AX196" s="31" t="s">
        <v>8</v>
      </c>
      <c r="AY196" s="21" t="s">
        <v>9</v>
      </c>
      <c r="AZ196" s="20" t="s">
        <v>98</v>
      </c>
      <c r="BA196" s="21" t="s">
        <v>10</v>
      </c>
      <c r="BB196" s="21" t="s">
        <v>11</v>
      </c>
      <c r="BC196" s="21" t="s">
        <v>12</v>
      </c>
      <c r="BD196" s="21" t="s">
        <v>13</v>
      </c>
      <c r="BE196" s="21" t="s">
        <v>14</v>
      </c>
      <c r="BF196" s="21" t="s">
        <v>15</v>
      </c>
      <c r="BG196" s="21" t="s">
        <v>16</v>
      </c>
      <c r="BH196" s="25" t="s">
        <v>7</v>
      </c>
      <c r="BI196" s="23" t="s">
        <v>23</v>
      </c>
      <c r="BJ196" s="716" t="s">
        <v>17</v>
      </c>
      <c r="BK196" s="715"/>
      <c r="BL196" s="16"/>
      <c r="BM196" s="16"/>
      <c r="BN196" s="16"/>
      <c r="BO196" s="16"/>
      <c r="BP196" s="714" t="s">
        <v>1</v>
      </c>
      <c r="BQ196" s="732" t="s">
        <v>0</v>
      </c>
    </row>
    <row r="197" spans="1:69" ht="17.25" customHeight="1" thickBot="1">
      <c r="C197" s="695"/>
      <c r="D197" s="690"/>
      <c r="E197" s="251"/>
      <c r="F197" s="690"/>
      <c r="G197" s="690"/>
      <c r="H197" s="690"/>
      <c r="I197" s="251"/>
      <c r="J197" s="896"/>
      <c r="K197" s="1001"/>
      <c r="L197" s="954"/>
      <c r="M197" s="690"/>
      <c r="N197" s="690"/>
      <c r="O197" s="754">
        <v>2004</v>
      </c>
      <c r="P197" s="754"/>
      <c r="Q197" s="754"/>
      <c r="R197" s="754"/>
      <c r="S197" s="754"/>
      <c r="T197" s="754"/>
      <c r="U197" s="754"/>
      <c r="V197" s="754"/>
      <c r="W197" s="754"/>
      <c r="X197" s="754"/>
      <c r="Y197" s="754"/>
      <c r="Z197" s="734">
        <v>2005</v>
      </c>
      <c r="AA197" s="754"/>
      <c r="AB197" s="754"/>
      <c r="AC197" s="754"/>
      <c r="AD197" s="754"/>
      <c r="AE197" s="754"/>
      <c r="AF197" s="754"/>
      <c r="AG197" s="754"/>
      <c r="AH197" s="754"/>
      <c r="AI197" s="754"/>
      <c r="AJ197" s="754"/>
      <c r="AK197" s="735"/>
      <c r="AL197" s="755">
        <v>2006</v>
      </c>
      <c r="AM197" s="736"/>
      <c r="AN197" s="736"/>
      <c r="AO197" s="736"/>
      <c r="AP197" s="736"/>
      <c r="AQ197" s="736"/>
      <c r="AR197" s="736"/>
      <c r="AS197" s="736"/>
      <c r="AT197" s="736"/>
      <c r="AU197" s="736"/>
      <c r="AV197" s="736"/>
      <c r="AW197" s="737"/>
      <c r="AX197" s="736">
        <v>2007</v>
      </c>
      <c r="AY197" s="736"/>
      <c r="AZ197" s="736"/>
      <c r="BA197" s="736"/>
      <c r="BB197" s="736"/>
      <c r="BC197" s="736"/>
      <c r="BD197" s="736"/>
      <c r="BE197" s="736"/>
      <c r="BF197" s="736"/>
      <c r="BG197" s="736"/>
      <c r="BH197" s="736"/>
      <c r="BI197" s="737"/>
      <c r="BJ197" s="734"/>
      <c r="BK197" s="735"/>
      <c r="BL197" s="17"/>
      <c r="BM197" s="17"/>
      <c r="BN197" s="17"/>
      <c r="BO197" s="17"/>
      <c r="BP197" s="734"/>
      <c r="BQ197" s="733"/>
    </row>
    <row r="198" spans="1:69">
      <c r="C198" s="5"/>
      <c r="F198" s="5"/>
      <c r="J198" s="5"/>
    </row>
    <row r="199" spans="1:69">
      <c r="C199" s="5"/>
      <c r="F199" s="5"/>
      <c r="J199" s="5"/>
    </row>
    <row r="200" spans="1:69">
      <c r="C200" s="5"/>
      <c r="F200" s="5"/>
      <c r="J200" s="5"/>
    </row>
    <row r="201" spans="1:69">
      <c r="C201" s="5"/>
      <c r="F201" s="5"/>
      <c r="J201" s="5"/>
      <c r="W201" s="1"/>
    </row>
    <row r="202" spans="1:69">
      <c r="C202" s="5"/>
      <c r="F202" s="5"/>
      <c r="J202" s="5"/>
    </row>
    <row r="203" spans="1:69">
      <c r="C203" s="5"/>
      <c r="F203" s="5"/>
      <c r="J203" s="5"/>
    </row>
    <row r="204" spans="1:69">
      <c r="C204" s="5"/>
      <c r="F204" s="5"/>
      <c r="J204" s="5"/>
    </row>
    <row r="205" spans="1:69">
      <c r="C205" s="5"/>
      <c r="F205" s="5"/>
      <c r="J205" s="5"/>
    </row>
    <row r="206" spans="1:69">
      <c r="C206" s="5"/>
      <c r="F206" s="5"/>
      <c r="J206" s="5"/>
    </row>
    <row r="207" spans="1:69">
      <c r="C207" s="5"/>
      <c r="F207" s="5"/>
      <c r="J207" s="5"/>
    </row>
    <row r="208" spans="1:69">
      <c r="C208" s="5"/>
      <c r="F208" s="5"/>
      <c r="J208" s="5"/>
    </row>
    <row r="209" spans="3:10">
      <c r="C209" s="5"/>
      <c r="F209" s="5"/>
      <c r="J209" s="5"/>
    </row>
    <row r="210" spans="3:10">
      <c r="C210" s="5"/>
      <c r="F210" s="5"/>
      <c r="J210" s="5"/>
    </row>
    <row r="211" spans="3:10">
      <c r="C211" s="5"/>
      <c r="F211" s="5"/>
      <c r="J211" s="5"/>
    </row>
    <row r="212" spans="3:10">
      <c r="C212" s="5"/>
      <c r="F212" s="5"/>
      <c r="J212" s="5"/>
    </row>
    <row r="213" spans="3:10">
      <c r="C213" s="5"/>
      <c r="F213" s="5"/>
      <c r="J213" s="5"/>
    </row>
    <row r="214" spans="3:10">
      <c r="C214" s="5"/>
      <c r="J214" s="5"/>
    </row>
    <row r="215" spans="3:10">
      <c r="C215" s="5"/>
      <c r="J215" s="5"/>
    </row>
    <row r="216" spans="3:10">
      <c r="C216" s="5"/>
      <c r="J216" s="5"/>
    </row>
    <row r="217" spans="3:10">
      <c r="C217" s="5"/>
      <c r="J217" s="5"/>
    </row>
    <row r="218" spans="3:10">
      <c r="C218" s="5"/>
      <c r="J218" s="5"/>
    </row>
    <row r="219" spans="3:10">
      <c r="C219" s="5"/>
      <c r="J219" s="5"/>
    </row>
    <row r="220" spans="3:10">
      <c r="C220" s="5"/>
      <c r="J220" s="5"/>
    </row>
    <row r="221" spans="3:10">
      <c r="C221" s="5"/>
      <c r="J221" s="5"/>
    </row>
    <row r="222" spans="3:10">
      <c r="C222" s="5"/>
      <c r="J222" s="5"/>
    </row>
    <row r="223" spans="3:10">
      <c r="C223" s="5"/>
      <c r="J223" s="5"/>
    </row>
    <row r="224" spans="3:10">
      <c r="C224" s="5"/>
      <c r="J224" s="5"/>
    </row>
    <row r="225" spans="3:10">
      <c r="C225" s="5"/>
      <c r="J225" s="5"/>
    </row>
    <row r="226" spans="3:10">
      <c r="C226" s="5"/>
      <c r="J226" s="5"/>
    </row>
    <row r="227" spans="3:10">
      <c r="C227" s="5"/>
      <c r="J227" s="5"/>
    </row>
    <row r="228" spans="3:10">
      <c r="C228" s="5"/>
      <c r="J228" s="5"/>
    </row>
    <row r="229" spans="3:10">
      <c r="C229" s="5"/>
      <c r="J229" s="5"/>
    </row>
    <row r="230" spans="3:10">
      <c r="C230" s="5"/>
      <c r="J230" s="5"/>
    </row>
    <row r="231" spans="3:10">
      <c r="C231" s="5"/>
      <c r="J231" s="5"/>
    </row>
    <row r="232" spans="3:10">
      <c r="C232" s="5"/>
      <c r="J232" s="5"/>
    </row>
    <row r="233" spans="3:10">
      <c r="C233" s="5"/>
      <c r="J233" s="5"/>
    </row>
    <row r="234" spans="3:10">
      <c r="C234" s="5"/>
      <c r="J234" s="5"/>
    </row>
    <row r="235" spans="3:10">
      <c r="C235" s="5"/>
      <c r="J235" s="5"/>
    </row>
    <row r="236" spans="3:10">
      <c r="C236" s="5"/>
      <c r="J236" s="5"/>
    </row>
    <row r="237" spans="3:10">
      <c r="C237" s="5"/>
      <c r="J237" s="5"/>
    </row>
    <row r="238" spans="3:10">
      <c r="C238" s="5"/>
      <c r="J238" s="5"/>
    </row>
    <row r="239" spans="3:10">
      <c r="C239" s="5"/>
      <c r="J239" s="5"/>
    </row>
    <row r="240" spans="3:10">
      <c r="C240" s="5"/>
      <c r="J240" s="5"/>
    </row>
    <row r="241" spans="3:10">
      <c r="C241" s="5"/>
      <c r="J241" s="5"/>
    </row>
    <row r="242" spans="3:10">
      <c r="C242" s="5"/>
      <c r="J242" s="5"/>
    </row>
    <row r="243" spans="3:10">
      <c r="C243" s="5"/>
      <c r="J243" s="5"/>
    </row>
    <row r="244" spans="3:10">
      <c r="C244" s="5"/>
      <c r="J244" s="5"/>
    </row>
    <row r="245" spans="3:10">
      <c r="C245" s="5"/>
      <c r="J245" s="5"/>
    </row>
    <row r="246" spans="3:10">
      <c r="C246" s="5"/>
      <c r="J246" s="5"/>
    </row>
    <row r="247" spans="3:10">
      <c r="C247" s="5"/>
    </row>
    <row r="248" spans="3:10">
      <c r="C248" s="5"/>
    </row>
    <row r="249" spans="3:10">
      <c r="C249" s="5"/>
    </row>
    <row r="250" spans="3:10">
      <c r="C250" s="5"/>
    </row>
    <row r="251" spans="3:10">
      <c r="C251" s="5"/>
    </row>
    <row r="252" spans="3:10">
      <c r="C252" s="5"/>
    </row>
    <row r="253" spans="3:10">
      <c r="C253" s="5"/>
    </row>
    <row r="254" spans="3:10">
      <c r="C254" s="5"/>
    </row>
    <row r="255" spans="3:10">
      <c r="C255" s="5"/>
    </row>
    <row r="256" spans="3:10">
      <c r="C256" s="5"/>
    </row>
    <row r="257" spans="3:3">
      <c r="C257" s="5"/>
    </row>
    <row r="258" spans="3:3">
      <c r="C258" s="5"/>
    </row>
    <row r="259" spans="3:3">
      <c r="C259" s="5"/>
    </row>
    <row r="260" spans="3:3">
      <c r="C260" s="5"/>
    </row>
    <row r="261" spans="3:3">
      <c r="C261" s="5"/>
    </row>
    <row r="262" spans="3:3">
      <c r="C262" s="5"/>
    </row>
    <row r="263" spans="3:3">
      <c r="C263" s="5"/>
    </row>
  </sheetData>
  <sheetProtection formatCells="0"/>
  <mergeCells count="4811">
    <mergeCell ref="O136:O137"/>
    <mergeCell ref="O138:O139"/>
    <mergeCell ref="O140:O141"/>
    <mergeCell ref="O142:O143"/>
    <mergeCell ref="O144:O145"/>
    <mergeCell ref="O146:O147"/>
    <mergeCell ref="O148:O149"/>
    <mergeCell ref="BC115:BC116"/>
    <mergeCell ref="BD115:BD116"/>
    <mergeCell ref="BE115:BE116"/>
    <mergeCell ref="BF115:BF116"/>
    <mergeCell ref="BH115:BH116"/>
    <mergeCell ref="BI115:BI116"/>
    <mergeCell ref="BJ115:BJ116"/>
    <mergeCell ref="AT117:AT118"/>
    <mergeCell ref="BF117:BF118"/>
    <mergeCell ref="BI117:BI118"/>
    <mergeCell ref="AK115:AK116"/>
    <mergeCell ref="AL115:AL116"/>
    <mergeCell ref="AM115:AM116"/>
    <mergeCell ref="AN115:AN116"/>
    <mergeCell ref="AO115:AO116"/>
    <mergeCell ref="AP115:AP116"/>
    <mergeCell ref="AQ115:AQ116"/>
    <mergeCell ref="AR115:AR116"/>
    <mergeCell ref="AS115:AS116"/>
    <mergeCell ref="AT115:AT116"/>
    <mergeCell ref="AV115:AV116"/>
    <mergeCell ref="AW115:AW116"/>
    <mergeCell ref="AX115:AX116"/>
    <mergeCell ref="AY115:AY116"/>
    <mergeCell ref="AZ115:AZ116"/>
    <mergeCell ref="BH113:BH114"/>
    <mergeCell ref="BI113:BI114"/>
    <mergeCell ref="BJ113:BJ114"/>
    <mergeCell ref="BA115:BA116"/>
    <mergeCell ref="BB115:BB116"/>
    <mergeCell ref="BJ117:BJ118"/>
    <mergeCell ref="R115:R116"/>
    <mergeCell ref="S115:S116"/>
    <mergeCell ref="T115:T116"/>
    <mergeCell ref="U115:U116"/>
    <mergeCell ref="V115:V116"/>
    <mergeCell ref="W115:W116"/>
    <mergeCell ref="Y115:Y116"/>
    <mergeCell ref="Z115:Z116"/>
    <mergeCell ref="AA115:AA116"/>
    <mergeCell ref="AB115:AB116"/>
    <mergeCell ref="AC115:AC116"/>
    <mergeCell ref="AD115:AD116"/>
    <mergeCell ref="AE115:AE116"/>
    <mergeCell ref="AF115:AF116"/>
    <mergeCell ref="AG115:AG116"/>
    <mergeCell ref="AH115:AH116"/>
    <mergeCell ref="AJ115:AJ116"/>
    <mergeCell ref="AN113:AN114"/>
    <mergeCell ref="AO113:AO114"/>
    <mergeCell ref="AP113:AP114"/>
    <mergeCell ref="AR113:AR114"/>
    <mergeCell ref="AS113:AS114"/>
    <mergeCell ref="AT113:AT114"/>
    <mergeCell ref="AV113:AV114"/>
    <mergeCell ref="AW113:AW114"/>
    <mergeCell ref="AX113:AX114"/>
    <mergeCell ref="AY113:AY114"/>
    <mergeCell ref="AZ113:AZ114"/>
    <mergeCell ref="BA113:BA114"/>
    <mergeCell ref="BB113:BB114"/>
    <mergeCell ref="BC113:BC114"/>
    <mergeCell ref="BD113:BD114"/>
    <mergeCell ref="BE113:BE114"/>
    <mergeCell ref="BF113:BF114"/>
    <mergeCell ref="BD111:BD112"/>
    <mergeCell ref="BE111:BE112"/>
    <mergeCell ref="BF111:BF112"/>
    <mergeCell ref="BH111:BH112"/>
    <mergeCell ref="BI111:BI112"/>
    <mergeCell ref="BJ111:BJ112"/>
    <mergeCell ref="L113:L114"/>
    <mergeCell ref="M113:M114"/>
    <mergeCell ref="N113:N114"/>
    <mergeCell ref="O113:O114"/>
    <mergeCell ref="P113:P114"/>
    <mergeCell ref="Q113:Q114"/>
    <mergeCell ref="R113:R114"/>
    <mergeCell ref="S113:S114"/>
    <mergeCell ref="T113:T114"/>
    <mergeCell ref="U113:U114"/>
    <mergeCell ref="V113:V114"/>
    <mergeCell ref="W113:W114"/>
    <mergeCell ref="Y113:Y114"/>
    <mergeCell ref="Z113:Z114"/>
    <mergeCell ref="AA113:AA114"/>
    <mergeCell ref="AB113:AB114"/>
    <mergeCell ref="AC113:AC114"/>
    <mergeCell ref="AD113:AD114"/>
    <mergeCell ref="AE113:AE114"/>
    <mergeCell ref="AF113:AF114"/>
    <mergeCell ref="AG113:AG114"/>
    <mergeCell ref="AH113:AH114"/>
    <mergeCell ref="AJ113:AJ114"/>
    <mergeCell ref="AK113:AK114"/>
    <mergeCell ref="AL113:AL114"/>
    <mergeCell ref="AM113:AM114"/>
    <mergeCell ref="AL111:AL112"/>
    <mergeCell ref="AM111:AM112"/>
    <mergeCell ref="AN111:AN112"/>
    <mergeCell ref="AO111:AO112"/>
    <mergeCell ref="AP111:AP112"/>
    <mergeCell ref="AQ111:AQ112"/>
    <mergeCell ref="AR111:AR112"/>
    <mergeCell ref="AS111:AS112"/>
    <mergeCell ref="AT111:AT112"/>
    <mergeCell ref="AV111:AV112"/>
    <mergeCell ref="AW111:AW112"/>
    <mergeCell ref="AX111:AX112"/>
    <mergeCell ref="AY111:AY112"/>
    <mergeCell ref="AZ111:AZ112"/>
    <mergeCell ref="BA111:BA112"/>
    <mergeCell ref="BB111:BB112"/>
    <mergeCell ref="BC111:BC112"/>
    <mergeCell ref="BB109:BB110"/>
    <mergeCell ref="BC109:BC110"/>
    <mergeCell ref="BD109:BD110"/>
    <mergeCell ref="BE109:BE110"/>
    <mergeCell ref="BF109:BF110"/>
    <mergeCell ref="BH109:BH110"/>
    <mergeCell ref="BI109:BI110"/>
    <mergeCell ref="BJ109:BJ110"/>
    <mergeCell ref="L111:L112"/>
    <mergeCell ref="M111:M112"/>
    <mergeCell ref="N111:N112"/>
    <mergeCell ref="O111:O112"/>
    <mergeCell ref="P111:P112"/>
    <mergeCell ref="Q111:Q112"/>
    <mergeCell ref="R111:R112"/>
    <mergeCell ref="S111:S112"/>
    <mergeCell ref="T111:T112"/>
    <mergeCell ref="U111:U112"/>
    <mergeCell ref="V111:V112"/>
    <mergeCell ref="W111:W112"/>
    <mergeCell ref="Y111:Y112"/>
    <mergeCell ref="Z111:Z112"/>
    <mergeCell ref="AA111:AA112"/>
    <mergeCell ref="AB111:AB112"/>
    <mergeCell ref="AC111:AC112"/>
    <mergeCell ref="AD111:AD112"/>
    <mergeCell ref="AE111:AE112"/>
    <mergeCell ref="AF111:AF112"/>
    <mergeCell ref="AG111:AG112"/>
    <mergeCell ref="AH111:AH112"/>
    <mergeCell ref="AJ111:AJ112"/>
    <mergeCell ref="AK111:AK112"/>
    <mergeCell ref="AJ109:AJ110"/>
    <mergeCell ref="AK109:AK110"/>
    <mergeCell ref="AL109:AL110"/>
    <mergeCell ref="AM109:AM110"/>
    <mergeCell ref="AN109:AN110"/>
    <mergeCell ref="AO109:AO110"/>
    <mergeCell ref="AP109:AP110"/>
    <mergeCell ref="AQ109:AQ110"/>
    <mergeCell ref="AR109:AR110"/>
    <mergeCell ref="AS109:AS110"/>
    <mergeCell ref="AT109:AT110"/>
    <mergeCell ref="AV109:AV110"/>
    <mergeCell ref="AW109:AW110"/>
    <mergeCell ref="AX109:AX110"/>
    <mergeCell ref="AY109:AY110"/>
    <mergeCell ref="AZ109:AZ110"/>
    <mergeCell ref="BA109:BA110"/>
    <mergeCell ref="AZ107:AZ108"/>
    <mergeCell ref="BA107:BA108"/>
    <mergeCell ref="BB107:BB108"/>
    <mergeCell ref="BC107:BC108"/>
    <mergeCell ref="BD107:BD108"/>
    <mergeCell ref="BE107:BE108"/>
    <mergeCell ref="BF107:BF108"/>
    <mergeCell ref="BH107:BH108"/>
    <mergeCell ref="BI107:BI108"/>
    <mergeCell ref="BJ107:BJ108"/>
    <mergeCell ref="L109:L110"/>
    <mergeCell ref="M109:M110"/>
    <mergeCell ref="N109:N110"/>
    <mergeCell ref="O109:O110"/>
    <mergeCell ref="P109:P110"/>
    <mergeCell ref="Q109:Q110"/>
    <mergeCell ref="R109:R110"/>
    <mergeCell ref="S109:S110"/>
    <mergeCell ref="T109:T110"/>
    <mergeCell ref="U109:U110"/>
    <mergeCell ref="V109:V110"/>
    <mergeCell ref="W109:W110"/>
    <mergeCell ref="Y109:Y110"/>
    <mergeCell ref="Z109:Z110"/>
    <mergeCell ref="AA109:AA110"/>
    <mergeCell ref="AB109:AB110"/>
    <mergeCell ref="AC109:AC110"/>
    <mergeCell ref="AD109:AD110"/>
    <mergeCell ref="AE109:AE110"/>
    <mergeCell ref="AF109:AF110"/>
    <mergeCell ref="AG109:AG110"/>
    <mergeCell ref="AH109:AH110"/>
    <mergeCell ref="AG107:AG108"/>
    <mergeCell ref="AH107:AH108"/>
    <mergeCell ref="AJ107:AJ108"/>
    <mergeCell ref="AK107:AK108"/>
    <mergeCell ref="AL107:AL108"/>
    <mergeCell ref="AM107:AM108"/>
    <mergeCell ref="AN107:AN108"/>
    <mergeCell ref="AO107:AO108"/>
    <mergeCell ref="AP107:AP108"/>
    <mergeCell ref="AQ107:AQ108"/>
    <mergeCell ref="AR107:AR108"/>
    <mergeCell ref="AS107:AS108"/>
    <mergeCell ref="AT107:AT108"/>
    <mergeCell ref="AV107:AV108"/>
    <mergeCell ref="AW107:AW108"/>
    <mergeCell ref="AX107:AX108"/>
    <mergeCell ref="AY107:AY108"/>
    <mergeCell ref="AS105:AS106"/>
    <mergeCell ref="AQ105:AQ106"/>
    <mergeCell ref="AR105:AR106"/>
    <mergeCell ref="AY105:AY106"/>
    <mergeCell ref="AZ105:AZ106"/>
    <mergeCell ref="BA105:BA106"/>
    <mergeCell ref="BB105:BB106"/>
    <mergeCell ref="BC105:BC106"/>
    <mergeCell ref="BD105:BD106"/>
    <mergeCell ref="BE105:BE106"/>
    <mergeCell ref="BF105:BF106"/>
    <mergeCell ref="BH105:BH106"/>
    <mergeCell ref="BI105:BI106"/>
    <mergeCell ref="BJ105:BJ106"/>
    <mergeCell ref="L107:L108"/>
    <mergeCell ref="M107:M108"/>
    <mergeCell ref="N107:N108"/>
    <mergeCell ref="O107:O108"/>
    <mergeCell ref="P107:P108"/>
    <mergeCell ref="Q107:Q108"/>
    <mergeCell ref="R107:R108"/>
    <mergeCell ref="S107:S108"/>
    <mergeCell ref="T107:T108"/>
    <mergeCell ref="U107:U108"/>
    <mergeCell ref="V107:V108"/>
    <mergeCell ref="W107:W108"/>
    <mergeCell ref="Y107:Y108"/>
    <mergeCell ref="Z107:Z108"/>
    <mergeCell ref="AA107:AA108"/>
    <mergeCell ref="AB107:AB108"/>
    <mergeCell ref="AE107:AE108"/>
    <mergeCell ref="AF107:AF108"/>
    <mergeCell ref="H75:H88"/>
    <mergeCell ref="J95:J96"/>
    <mergeCell ref="K95:K96"/>
    <mergeCell ref="L95:L96"/>
    <mergeCell ref="M95:M96"/>
    <mergeCell ref="I95:I98"/>
    <mergeCell ref="I75:I80"/>
    <mergeCell ref="I81:I90"/>
    <mergeCell ref="Y95:Y96"/>
    <mergeCell ref="W95:W96"/>
    <mergeCell ref="AJ95:AJ96"/>
    <mergeCell ref="AV95:AV96"/>
    <mergeCell ref="AT95:AT96"/>
    <mergeCell ref="BH95:BH96"/>
    <mergeCell ref="BI95:BI96"/>
    <mergeCell ref="BJ95:BJ96"/>
    <mergeCell ref="AW95:AW96"/>
    <mergeCell ref="AX95:AX96"/>
    <mergeCell ref="AY95:AY96"/>
    <mergeCell ref="BH75:BH76"/>
    <mergeCell ref="BI75:BI76"/>
    <mergeCell ref="BJ75:BJ76"/>
    <mergeCell ref="BH77:BH78"/>
    <mergeCell ref="BI77:BI78"/>
    <mergeCell ref="BF85:BF86"/>
    <mergeCell ref="AY79:AY80"/>
    <mergeCell ref="AZ79:AZ80"/>
    <mergeCell ref="BB85:BB86"/>
    <mergeCell ref="BC85:BC86"/>
    <mergeCell ref="BD85:BD86"/>
    <mergeCell ref="BE85:BE86"/>
    <mergeCell ref="BJ77:BJ78"/>
    <mergeCell ref="O105:O106"/>
    <mergeCell ref="P105:P106"/>
    <mergeCell ref="Q105:Q106"/>
    <mergeCell ref="R105:R106"/>
    <mergeCell ref="BJ87:BJ88"/>
    <mergeCell ref="BH89:BH90"/>
    <mergeCell ref="BI89:BI90"/>
    <mergeCell ref="BJ89:BJ90"/>
    <mergeCell ref="BH91:BH92"/>
    <mergeCell ref="BI91:BI92"/>
    <mergeCell ref="BJ91:BJ92"/>
    <mergeCell ref="BF91:BF92"/>
    <mergeCell ref="BH87:BH88"/>
    <mergeCell ref="BI87:BI88"/>
    <mergeCell ref="BF87:BF88"/>
    <mergeCell ref="AV89:AV90"/>
    <mergeCell ref="AW89:AW90"/>
    <mergeCell ref="AX89:AX90"/>
    <mergeCell ref="AY89:AY90"/>
    <mergeCell ref="AZ89:AZ90"/>
    <mergeCell ref="BA89:BA90"/>
    <mergeCell ref="BB89:BB90"/>
    <mergeCell ref="BC89:BC90"/>
    <mergeCell ref="BD89:BD90"/>
    <mergeCell ref="Y105:Y106"/>
    <mergeCell ref="Z105:Z106"/>
    <mergeCell ref="AA105:AA106"/>
    <mergeCell ref="AB105:AB106"/>
    <mergeCell ref="AC105:AC106"/>
    <mergeCell ref="AD105:AD106"/>
    <mergeCell ref="AE105:AE106"/>
    <mergeCell ref="AF105:AF106"/>
    <mergeCell ref="F75:F98"/>
    <mergeCell ref="G75:G98"/>
    <mergeCell ref="AZ95:AZ96"/>
    <mergeCell ref="BA95:BA96"/>
    <mergeCell ref="BB95:BB96"/>
    <mergeCell ref="BC95:BC96"/>
    <mergeCell ref="BD95:BD96"/>
    <mergeCell ref="BE95:BE96"/>
    <mergeCell ref="H89:H98"/>
    <mergeCell ref="AV91:AV92"/>
    <mergeCell ref="AW91:AW92"/>
    <mergeCell ref="AX91:AX92"/>
    <mergeCell ref="AY91:AY92"/>
    <mergeCell ref="AZ91:AZ92"/>
    <mergeCell ref="BA91:BA92"/>
    <mergeCell ref="BB91:BB92"/>
    <mergeCell ref="BC91:BC92"/>
    <mergeCell ref="BD91:BD92"/>
    <mergeCell ref="BE91:BE92"/>
    <mergeCell ref="AV87:AV88"/>
    <mergeCell ref="AW87:AW88"/>
    <mergeCell ref="AX87:AX88"/>
    <mergeCell ref="AY87:AY88"/>
    <mergeCell ref="AZ87:AZ88"/>
    <mergeCell ref="BA87:BA88"/>
    <mergeCell ref="BB87:BB88"/>
    <mergeCell ref="BC87:BC88"/>
    <mergeCell ref="BD87:BD88"/>
    <mergeCell ref="BE87:BE88"/>
    <mergeCell ref="AV79:AV80"/>
    <mergeCell ref="AW79:AW80"/>
    <mergeCell ref="AX79:AX80"/>
    <mergeCell ref="BH79:BH80"/>
    <mergeCell ref="BI79:BI80"/>
    <mergeCell ref="BJ79:BJ80"/>
    <mergeCell ref="BH81:BH82"/>
    <mergeCell ref="BI81:BI82"/>
    <mergeCell ref="BJ81:BJ82"/>
    <mergeCell ref="BH83:BH84"/>
    <mergeCell ref="BI83:BI84"/>
    <mergeCell ref="BJ83:BJ84"/>
    <mergeCell ref="BH85:BH86"/>
    <mergeCell ref="BI85:BI86"/>
    <mergeCell ref="BJ85:BJ86"/>
    <mergeCell ref="BB81:BB82"/>
    <mergeCell ref="BC81:BC82"/>
    <mergeCell ref="BD81:BD82"/>
    <mergeCell ref="BE81:BE82"/>
    <mergeCell ref="BF81:BF82"/>
    <mergeCell ref="BE89:BE90"/>
    <mergeCell ref="BF89:BF90"/>
    <mergeCell ref="AV83:AV84"/>
    <mergeCell ref="AW83:AW84"/>
    <mergeCell ref="AX83:AX84"/>
    <mergeCell ref="AY83:AY84"/>
    <mergeCell ref="AZ83:AZ84"/>
    <mergeCell ref="BA83:BA84"/>
    <mergeCell ref="BB83:BB84"/>
    <mergeCell ref="BC83:BC84"/>
    <mergeCell ref="BD83:BD84"/>
    <mergeCell ref="BE83:BE84"/>
    <mergeCell ref="BF83:BF84"/>
    <mergeCell ref="AV85:AV86"/>
    <mergeCell ref="AW85:AW86"/>
    <mergeCell ref="AX85:AX86"/>
    <mergeCell ref="AY85:AY86"/>
    <mergeCell ref="AZ85:AZ86"/>
    <mergeCell ref="BC75:BC76"/>
    <mergeCell ref="BD75:BD76"/>
    <mergeCell ref="BE75:BE76"/>
    <mergeCell ref="BF75:BF76"/>
    <mergeCell ref="AV77:AV78"/>
    <mergeCell ref="AW77:AW78"/>
    <mergeCell ref="AX77:AX78"/>
    <mergeCell ref="AY77:AY78"/>
    <mergeCell ref="AZ77:AZ78"/>
    <mergeCell ref="BA77:BA78"/>
    <mergeCell ref="BB77:BB78"/>
    <mergeCell ref="BC77:BC78"/>
    <mergeCell ref="BD77:BD78"/>
    <mergeCell ref="BE77:BE78"/>
    <mergeCell ref="BF77:BF78"/>
    <mergeCell ref="BA79:BA80"/>
    <mergeCell ref="BB79:BB80"/>
    <mergeCell ref="BC79:BC80"/>
    <mergeCell ref="BD79:BD80"/>
    <mergeCell ref="BE79:BE80"/>
    <mergeCell ref="BF79:BF80"/>
    <mergeCell ref="AJ91:AJ92"/>
    <mergeCell ref="AK91:AK92"/>
    <mergeCell ref="AL91:AL92"/>
    <mergeCell ref="AM91:AM92"/>
    <mergeCell ref="AN91:AN92"/>
    <mergeCell ref="AO91:AO92"/>
    <mergeCell ref="AP91:AP92"/>
    <mergeCell ref="AQ91:AQ92"/>
    <mergeCell ref="AR91:AR92"/>
    <mergeCell ref="AS91:AS92"/>
    <mergeCell ref="AT91:AT92"/>
    <mergeCell ref="AV75:AV76"/>
    <mergeCell ref="AW75:AW76"/>
    <mergeCell ref="AX75:AX76"/>
    <mergeCell ref="AY75:AY76"/>
    <mergeCell ref="AZ75:AZ76"/>
    <mergeCell ref="BA75:BA76"/>
    <mergeCell ref="AV81:AV82"/>
    <mergeCell ref="AW81:AW82"/>
    <mergeCell ref="AX81:AX82"/>
    <mergeCell ref="AY81:AY82"/>
    <mergeCell ref="AZ81:AZ82"/>
    <mergeCell ref="BA81:BA82"/>
    <mergeCell ref="BA85:BA86"/>
    <mergeCell ref="AJ87:AJ88"/>
    <mergeCell ref="AK87:AK88"/>
    <mergeCell ref="AL87:AL88"/>
    <mergeCell ref="AM87:AM88"/>
    <mergeCell ref="AN87:AN88"/>
    <mergeCell ref="AO87:AO88"/>
    <mergeCell ref="AP87:AP88"/>
    <mergeCell ref="AQ87:AQ88"/>
    <mergeCell ref="AJ89:AJ90"/>
    <mergeCell ref="AK89:AK90"/>
    <mergeCell ref="AL89:AL90"/>
    <mergeCell ref="AM89:AM90"/>
    <mergeCell ref="AN89:AN90"/>
    <mergeCell ref="AO89:AO90"/>
    <mergeCell ref="AP89:AP90"/>
    <mergeCell ref="AQ89:AQ90"/>
    <mergeCell ref="AR89:AR90"/>
    <mergeCell ref="AS89:AS90"/>
    <mergeCell ref="AT89:AT90"/>
    <mergeCell ref="AJ85:AJ86"/>
    <mergeCell ref="AR79:AR80"/>
    <mergeCell ref="AS79:AS80"/>
    <mergeCell ref="AT79:AT80"/>
    <mergeCell ref="AJ81:AJ82"/>
    <mergeCell ref="AK81:AK82"/>
    <mergeCell ref="AL81:AL82"/>
    <mergeCell ref="AM81:AM82"/>
    <mergeCell ref="AN81:AN82"/>
    <mergeCell ref="AO81:AO82"/>
    <mergeCell ref="AP81:AP82"/>
    <mergeCell ref="AQ81:AQ82"/>
    <mergeCell ref="AR81:AR82"/>
    <mergeCell ref="AS81:AS82"/>
    <mergeCell ref="AT81:AT82"/>
    <mergeCell ref="AJ83:AJ84"/>
    <mergeCell ref="AK83:AK84"/>
    <mergeCell ref="AL83:AL84"/>
    <mergeCell ref="AJ75:AJ76"/>
    <mergeCell ref="AK75:AK76"/>
    <mergeCell ref="AL75:AL76"/>
    <mergeCell ref="AM75:AM76"/>
    <mergeCell ref="AN75:AN76"/>
    <mergeCell ref="AO75:AO76"/>
    <mergeCell ref="AP75:AP76"/>
    <mergeCell ref="AJ77:AJ78"/>
    <mergeCell ref="AK77:AK78"/>
    <mergeCell ref="AL77:AL78"/>
    <mergeCell ref="AM77:AM78"/>
    <mergeCell ref="AN77:AN78"/>
    <mergeCell ref="AO77:AO78"/>
    <mergeCell ref="AP77:AP78"/>
    <mergeCell ref="AJ79:AJ80"/>
    <mergeCell ref="AK79:AK80"/>
    <mergeCell ref="AL79:AL80"/>
    <mergeCell ref="AM79:AM80"/>
    <mergeCell ref="AM85:AM86"/>
    <mergeCell ref="AN85:AN86"/>
    <mergeCell ref="AO85:AO86"/>
    <mergeCell ref="AP85:AP86"/>
    <mergeCell ref="AR87:AR88"/>
    <mergeCell ref="AS87:AS88"/>
    <mergeCell ref="AT87:AT88"/>
    <mergeCell ref="AB87:AB88"/>
    <mergeCell ref="AC87:AC88"/>
    <mergeCell ref="AD87:AD88"/>
    <mergeCell ref="AE87:AE88"/>
    <mergeCell ref="AF87:AF88"/>
    <mergeCell ref="AG87:AG88"/>
    <mergeCell ref="AH87:AH88"/>
    <mergeCell ref="AA85:AA86"/>
    <mergeCell ref="AB85:AB86"/>
    <mergeCell ref="AC85:AC86"/>
    <mergeCell ref="AD85:AD86"/>
    <mergeCell ref="AE85:AE86"/>
    <mergeCell ref="AA83:AA84"/>
    <mergeCell ref="AB83:AB84"/>
    <mergeCell ref="AC83:AC84"/>
    <mergeCell ref="AD83:AD84"/>
    <mergeCell ref="AE83:AE84"/>
    <mergeCell ref="AF83:AF84"/>
    <mergeCell ref="AG83:AG84"/>
    <mergeCell ref="AH83:AH84"/>
    <mergeCell ref="AA89:AA90"/>
    <mergeCell ref="AB89:AB90"/>
    <mergeCell ref="AC89:AC90"/>
    <mergeCell ref="AD89:AD90"/>
    <mergeCell ref="AE89:AE90"/>
    <mergeCell ref="AF89:AF90"/>
    <mergeCell ref="AG89:AG90"/>
    <mergeCell ref="AH89:AH90"/>
    <mergeCell ref="Y91:Y92"/>
    <mergeCell ref="Z91:Z92"/>
    <mergeCell ref="AA91:AA92"/>
    <mergeCell ref="AB91:AB92"/>
    <mergeCell ref="AC91:AC92"/>
    <mergeCell ref="AD91:AD92"/>
    <mergeCell ref="AE91:AE92"/>
    <mergeCell ref="AF91:AF92"/>
    <mergeCell ref="AG91:AG92"/>
    <mergeCell ref="AH91:AH92"/>
    <mergeCell ref="Y87:Y88"/>
    <mergeCell ref="Z87:Z88"/>
    <mergeCell ref="AA87:AA88"/>
    <mergeCell ref="AF85:AF86"/>
    <mergeCell ref="AG85:AG86"/>
    <mergeCell ref="Y77:Y78"/>
    <mergeCell ref="Z77:Z78"/>
    <mergeCell ref="AA77:AA78"/>
    <mergeCell ref="AB77:AB78"/>
    <mergeCell ref="AC77:AC78"/>
    <mergeCell ref="AD77:AD78"/>
    <mergeCell ref="AE77:AE78"/>
    <mergeCell ref="AF77:AF78"/>
    <mergeCell ref="AG77:AG78"/>
    <mergeCell ref="AH77:AH78"/>
    <mergeCell ref="Y79:Y80"/>
    <mergeCell ref="Z79:Z80"/>
    <mergeCell ref="AA79:AA80"/>
    <mergeCell ref="AB79:AB80"/>
    <mergeCell ref="AC79:AC80"/>
    <mergeCell ref="AD79:AD80"/>
    <mergeCell ref="AE79:AE80"/>
    <mergeCell ref="AF79:AF80"/>
    <mergeCell ref="AG79:AG80"/>
    <mergeCell ref="AH79:AH80"/>
    <mergeCell ref="AA81:AA82"/>
    <mergeCell ref="AB81:AB82"/>
    <mergeCell ref="AC81:AC82"/>
    <mergeCell ref="AD81:AD82"/>
    <mergeCell ref="AE81:AE82"/>
    <mergeCell ref="AF81:AF82"/>
    <mergeCell ref="AG81:AG82"/>
    <mergeCell ref="AH81:AH82"/>
    <mergeCell ref="Y83:Y84"/>
    <mergeCell ref="Z83:Z84"/>
    <mergeCell ref="I91:I92"/>
    <mergeCell ref="J91:J92"/>
    <mergeCell ref="K91:K92"/>
    <mergeCell ref="L91:L92"/>
    <mergeCell ref="M91:M92"/>
    <mergeCell ref="N91:N92"/>
    <mergeCell ref="O91:O92"/>
    <mergeCell ref="P91:P92"/>
    <mergeCell ref="Q91:Q92"/>
    <mergeCell ref="R91:R92"/>
    <mergeCell ref="S91:S92"/>
    <mergeCell ref="T91:T92"/>
    <mergeCell ref="U91:U92"/>
    <mergeCell ref="V91:V92"/>
    <mergeCell ref="W91:W92"/>
    <mergeCell ref="Y75:Y76"/>
    <mergeCell ref="Z75:Z76"/>
    <mergeCell ref="Y81:Y82"/>
    <mergeCell ref="Z81:Z82"/>
    <mergeCell ref="Y85:Y86"/>
    <mergeCell ref="Z85:Z86"/>
    <mergeCell ref="Y89:Y90"/>
    <mergeCell ref="Z89:Z90"/>
    <mergeCell ref="M87:M88"/>
    <mergeCell ref="N87:N88"/>
    <mergeCell ref="O87:O88"/>
    <mergeCell ref="P87:P88"/>
    <mergeCell ref="Q87:Q88"/>
    <mergeCell ref="R87:R88"/>
    <mergeCell ref="S87:S88"/>
    <mergeCell ref="T87:T88"/>
    <mergeCell ref="U87:U88"/>
    <mergeCell ref="V87:V88"/>
    <mergeCell ref="W87:W88"/>
    <mergeCell ref="J89:J90"/>
    <mergeCell ref="K89:K90"/>
    <mergeCell ref="L89:L90"/>
    <mergeCell ref="M89:M90"/>
    <mergeCell ref="N89:N90"/>
    <mergeCell ref="O89:O90"/>
    <mergeCell ref="P89:P90"/>
    <mergeCell ref="Q89:Q90"/>
    <mergeCell ref="R89:R90"/>
    <mergeCell ref="S89:S90"/>
    <mergeCell ref="T89:T90"/>
    <mergeCell ref="U89:U90"/>
    <mergeCell ref="V89:V90"/>
    <mergeCell ref="W89:W90"/>
    <mergeCell ref="O83:O84"/>
    <mergeCell ref="P83:P84"/>
    <mergeCell ref="Q83:Q84"/>
    <mergeCell ref="R83:R84"/>
    <mergeCell ref="S83:S84"/>
    <mergeCell ref="T83:T84"/>
    <mergeCell ref="U83:U84"/>
    <mergeCell ref="V83:V84"/>
    <mergeCell ref="W83:W84"/>
    <mergeCell ref="J85:J86"/>
    <mergeCell ref="K85:K86"/>
    <mergeCell ref="L85:L86"/>
    <mergeCell ref="M85:M86"/>
    <mergeCell ref="N85:N86"/>
    <mergeCell ref="O85:O86"/>
    <mergeCell ref="P85:P86"/>
    <mergeCell ref="Q85:Q86"/>
    <mergeCell ref="R85:R86"/>
    <mergeCell ref="S85:S86"/>
    <mergeCell ref="T85:T86"/>
    <mergeCell ref="U85:U86"/>
    <mergeCell ref="V85:V86"/>
    <mergeCell ref="W85:W86"/>
    <mergeCell ref="O79:O80"/>
    <mergeCell ref="P79:P80"/>
    <mergeCell ref="Q79:Q80"/>
    <mergeCell ref="R79:R80"/>
    <mergeCell ref="S79:S80"/>
    <mergeCell ref="T79:T80"/>
    <mergeCell ref="U79:U80"/>
    <mergeCell ref="V79:V80"/>
    <mergeCell ref="W79:W80"/>
    <mergeCell ref="J81:J82"/>
    <mergeCell ref="K81:K82"/>
    <mergeCell ref="L81:L82"/>
    <mergeCell ref="M81:M82"/>
    <mergeCell ref="N81:N82"/>
    <mergeCell ref="O81:O82"/>
    <mergeCell ref="P81:P82"/>
    <mergeCell ref="Q81:Q82"/>
    <mergeCell ref="R81:R82"/>
    <mergeCell ref="S81:S82"/>
    <mergeCell ref="T81:T82"/>
    <mergeCell ref="U81:U82"/>
    <mergeCell ref="V81:V82"/>
    <mergeCell ref="W81:W82"/>
    <mergeCell ref="O75:O76"/>
    <mergeCell ref="P75:P76"/>
    <mergeCell ref="Q75:Q76"/>
    <mergeCell ref="R75:R76"/>
    <mergeCell ref="S75:S76"/>
    <mergeCell ref="T75:T76"/>
    <mergeCell ref="U75:U76"/>
    <mergeCell ref="V75:V76"/>
    <mergeCell ref="W75:W76"/>
    <mergeCell ref="AR21:AR22"/>
    <mergeCell ref="AS21:AS22"/>
    <mergeCell ref="AT21:AT22"/>
    <mergeCell ref="J77:J78"/>
    <mergeCell ref="K77:K78"/>
    <mergeCell ref="L77:L78"/>
    <mergeCell ref="M77:M78"/>
    <mergeCell ref="N77:N78"/>
    <mergeCell ref="O77:O78"/>
    <mergeCell ref="P77:P78"/>
    <mergeCell ref="Q77:Q78"/>
    <mergeCell ref="R77:R78"/>
    <mergeCell ref="S77:S78"/>
    <mergeCell ref="T77:T78"/>
    <mergeCell ref="U77:U78"/>
    <mergeCell ref="V77:V78"/>
    <mergeCell ref="W77:W78"/>
    <mergeCell ref="AA75:AA76"/>
    <mergeCell ref="AB75:AB76"/>
    <mergeCell ref="AC75:AC76"/>
    <mergeCell ref="AD75:AD76"/>
    <mergeCell ref="AE75:AE76"/>
    <mergeCell ref="AF75:AF76"/>
    <mergeCell ref="G7:G10"/>
    <mergeCell ref="G11:G26"/>
    <mergeCell ref="J25:J26"/>
    <mergeCell ref="L25:L26"/>
    <mergeCell ref="M25:M26"/>
    <mergeCell ref="N23:N24"/>
    <mergeCell ref="N25:N26"/>
    <mergeCell ref="I11:I14"/>
    <mergeCell ref="I15:I18"/>
    <mergeCell ref="I19:I22"/>
    <mergeCell ref="I23:I26"/>
    <mergeCell ref="H11:H18"/>
    <mergeCell ref="H19:H26"/>
    <mergeCell ref="I93:I94"/>
    <mergeCell ref="J75:J76"/>
    <mergeCell ref="K75:K76"/>
    <mergeCell ref="L75:L76"/>
    <mergeCell ref="M75:M76"/>
    <mergeCell ref="N75:N76"/>
    <mergeCell ref="J79:J80"/>
    <mergeCell ref="K79:K80"/>
    <mergeCell ref="L79:L80"/>
    <mergeCell ref="M79:M80"/>
    <mergeCell ref="N79:N80"/>
    <mergeCell ref="J83:J84"/>
    <mergeCell ref="K83:K84"/>
    <mergeCell ref="L83:L84"/>
    <mergeCell ref="M83:M84"/>
    <mergeCell ref="N83:N84"/>
    <mergeCell ref="J87:J88"/>
    <mergeCell ref="K87:K88"/>
    <mergeCell ref="L87:L88"/>
    <mergeCell ref="AV21:AV22"/>
    <mergeCell ref="AW21:AW22"/>
    <mergeCell ref="AX21:AX22"/>
    <mergeCell ref="AY21:AY22"/>
    <mergeCell ref="AZ21:AZ22"/>
    <mergeCell ref="BA21:BA22"/>
    <mergeCell ref="BB21:BB22"/>
    <mergeCell ref="BC21:BC22"/>
    <mergeCell ref="BD21:BD22"/>
    <mergeCell ref="BE21:BE22"/>
    <mergeCell ref="BF21:BF22"/>
    <mergeCell ref="BH21:BH22"/>
    <mergeCell ref="BI21:BI22"/>
    <mergeCell ref="BJ21:BJ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J21:AJ22"/>
    <mergeCell ref="AK21:AK22"/>
    <mergeCell ref="AL21:AL22"/>
    <mergeCell ref="AM21:AM22"/>
    <mergeCell ref="AN21:AN22"/>
    <mergeCell ref="AO21:AO22"/>
    <mergeCell ref="AP21:AP22"/>
    <mergeCell ref="AQ21:AQ22"/>
    <mergeCell ref="AR19:AR20"/>
    <mergeCell ref="AS19:AS20"/>
    <mergeCell ref="AT19:AT20"/>
    <mergeCell ref="AV19:AV20"/>
    <mergeCell ref="AW19:AW20"/>
    <mergeCell ref="AX19:AX20"/>
    <mergeCell ref="AY19:AY20"/>
    <mergeCell ref="AZ19:AZ20"/>
    <mergeCell ref="BA19:BA20"/>
    <mergeCell ref="BB19:BB20"/>
    <mergeCell ref="BC19:BC20"/>
    <mergeCell ref="BD19:BD20"/>
    <mergeCell ref="BE19:BE20"/>
    <mergeCell ref="BF19:BF20"/>
    <mergeCell ref="BH19:BH20"/>
    <mergeCell ref="BI19:BI20"/>
    <mergeCell ref="BJ19:BJ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J19:AJ20"/>
    <mergeCell ref="AK19:AK20"/>
    <mergeCell ref="AL19:AL20"/>
    <mergeCell ref="AM19:AM20"/>
    <mergeCell ref="AN19:AN20"/>
    <mergeCell ref="AO19:AO20"/>
    <mergeCell ref="AP19:AP20"/>
    <mergeCell ref="AQ19:AQ20"/>
    <mergeCell ref="AR17:AR18"/>
    <mergeCell ref="AS17:AS18"/>
    <mergeCell ref="AT17:AT18"/>
    <mergeCell ref="AV17:AV18"/>
    <mergeCell ref="AW17:AW18"/>
    <mergeCell ref="AX17:AX18"/>
    <mergeCell ref="AY17:AY18"/>
    <mergeCell ref="AZ17:AZ18"/>
    <mergeCell ref="BA17:BA18"/>
    <mergeCell ref="BB17:BB18"/>
    <mergeCell ref="BC17:BC18"/>
    <mergeCell ref="BD17:BD18"/>
    <mergeCell ref="BE17:BE18"/>
    <mergeCell ref="BF17:BF18"/>
    <mergeCell ref="BH17:BH18"/>
    <mergeCell ref="BI17:BI18"/>
    <mergeCell ref="BJ17:BJ18"/>
    <mergeCell ref="Z17:Z18"/>
    <mergeCell ref="AA17:AA18"/>
    <mergeCell ref="AB17:AB18"/>
    <mergeCell ref="AC17:AC18"/>
    <mergeCell ref="AD17:AD18"/>
    <mergeCell ref="AE17:AE18"/>
    <mergeCell ref="AF17:AF18"/>
    <mergeCell ref="AG17:AG18"/>
    <mergeCell ref="AH17:AH18"/>
    <mergeCell ref="AJ17:AJ18"/>
    <mergeCell ref="AK17:AK18"/>
    <mergeCell ref="AL17:AL18"/>
    <mergeCell ref="AM17:AM18"/>
    <mergeCell ref="AN17:AN18"/>
    <mergeCell ref="AO17:AO18"/>
    <mergeCell ref="AP17:AP18"/>
    <mergeCell ref="AQ17:AQ18"/>
    <mergeCell ref="AR15:AR16"/>
    <mergeCell ref="AS15:AS16"/>
    <mergeCell ref="AT15:AT16"/>
    <mergeCell ref="AV15:AV16"/>
    <mergeCell ref="AW15:AW16"/>
    <mergeCell ref="AX15:AX16"/>
    <mergeCell ref="AY15:AY16"/>
    <mergeCell ref="AZ15:AZ16"/>
    <mergeCell ref="BA15:BA16"/>
    <mergeCell ref="BB15:BB16"/>
    <mergeCell ref="BC15:BC16"/>
    <mergeCell ref="BD15:BD16"/>
    <mergeCell ref="BE15:BE16"/>
    <mergeCell ref="BF15:BF16"/>
    <mergeCell ref="BH15:BH16"/>
    <mergeCell ref="BI15:BI16"/>
    <mergeCell ref="BJ15:BJ16"/>
    <mergeCell ref="AT13:AT14"/>
    <mergeCell ref="AV13:AV14"/>
    <mergeCell ref="AW13:AW14"/>
    <mergeCell ref="AX13:AX14"/>
    <mergeCell ref="AY13:AY14"/>
    <mergeCell ref="AZ13:AZ14"/>
    <mergeCell ref="BA13:BA14"/>
    <mergeCell ref="BB13:BB14"/>
    <mergeCell ref="BC13:BC14"/>
    <mergeCell ref="BD13:BD14"/>
    <mergeCell ref="BE13:BE14"/>
    <mergeCell ref="BF13:BF14"/>
    <mergeCell ref="BH13:BH14"/>
    <mergeCell ref="BI13:BI14"/>
    <mergeCell ref="BJ13:BJ14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J15:AJ16"/>
    <mergeCell ref="AK15:AK16"/>
    <mergeCell ref="AL15:AL16"/>
    <mergeCell ref="AM15:AM16"/>
    <mergeCell ref="AN15:AN16"/>
    <mergeCell ref="AO15:AO16"/>
    <mergeCell ref="AP15:AP16"/>
    <mergeCell ref="AQ15:AQ16"/>
    <mergeCell ref="AW11:AW12"/>
    <mergeCell ref="AX11:AX12"/>
    <mergeCell ref="AY11:AY12"/>
    <mergeCell ref="AZ11:AZ12"/>
    <mergeCell ref="BA11:BA12"/>
    <mergeCell ref="BB11:BB12"/>
    <mergeCell ref="BC11:BC12"/>
    <mergeCell ref="BD11:BD12"/>
    <mergeCell ref="BE11:BE12"/>
    <mergeCell ref="BF11:BF12"/>
    <mergeCell ref="BH11:BH12"/>
    <mergeCell ref="BI11:BI12"/>
    <mergeCell ref="BJ11:BJ12"/>
    <mergeCell ref="Z13:Z14"/>
    <mergeCell ref="AA13:AA14"/>
    <mergeCell ref="AB13:AB14"/>
    <mergeCell ref="AC13:AC14"/>
    <mergeCell ref="AD13:AD14"/>
    <mergeCell ref="AE13:AE14"/>
    <mergeCell ref="AF13:AF14"/>
    <mergeCell ref="AG13:AG14"/>
    <mergeCell ref="AH13:AH14"/>
    <mergeCell ref="AJ13:AJ14"/>
    <mergeCell ref="AK13:AK14"/>
    <mergeCell ref="AL13:AL14"/>
    <mergeCell ref="AM13:AM14"/>
    <mergeCell ref="AN13:AN14"/>
    <mergeCell ref="AO13:AO14"/>
    <mergeCell ref="AP13:AP14"/>
    <mergeCell ref="AQ13:AQ14"/>
    <mergeCell ref="AR13:AR14"/>
    <mergeCell ref="AS13:AS14"/>
    <mergeCell ref="Z11:Z12"/>
    <mergeCell ref="AA11:AA12"/>
    <mergeCell ref="AB11:AB12"/>
    <mergeCell ref="AC11:AC12"/>
    <mergeCell ref="AD11:AD12"/>
    <mergeCell ref="AE11:AE12"/>
    <mergeCell ref="AF11:AF12"/>
    <mergeCell ref="AG11:AG12"/>
    <mergeCell ref="AH11:AH12"/>
    <mergeCell ref="AJ11:AJ12"/>
    <mergeCell ref="AK11:AK12"/>
    <mergeCell ref="AL11:AL12"/>
    <mergeCell ref="AM11:AM12"/>
    <mergeCell ref="AN11:AN12"/>
    <mergeCell ref="AO11:AO12"/>
    <mergeCell ref="AP11:AP12"/>
    <mergeCell ref="AQ11:AQ1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Y21:Y22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Y19:Y20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Y17:Y18"/>
    <mergeCell ref="P13:P14"/>
    <mergeCell ref="Q13:Q14"/>
    <mergeCell ref="R13:R14"/>
    <mergeCell ref="S13:S14"/>
    <mergeCell ref="T13:T14"/>
    <mergeCell ref="U13:U14"/>
    <mergeCell ref="V13:V14"/>
    <mergeCell ref="W13:W14"/>
    <mergeCell ref="Y13:Y14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Y15:Y16"/>
    <mergeCell ref="BI23:BI24"/>
    <mergeCell ref="BJ23:BJ24"/>
    <mergeCell ref="BI25:BI26"/>
    <mergeCell ref="BJ25:BJ26"/>
    <mergeCell ref="BP7:BP10"/>
    <mergeCell ref="F11:F26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Y11:Y12"/>
    <mergeCell ref="J13:J14"/>
    <mergeCell ref="K13:K14"/>
    <mergeCell ref="L13:L14"/>
    <mergeCell ref="M13:M14"/>
    <mergeCell ref="N13:N14"/>
    <mergeCell ref="O13:O14"/>
    <mergeCell ref="AZ23:AZ24"/>
    <mergeCell ref="BA23:BA24"/>
    <mergeCell ref="BB23:BB24"/>
    <mergeCell ref="BC23:BC24"/>
    <mergeCell ref="BD23:BD24"/>
    <mergeCell ref="BE23:BE24"/>
    <mergeCell ref="BF23:BF24"/>
    <mergeCell ref="BH23:BH24"/>
    <mergeCell ref="AV25:AV26"/>
    <mergeCell ref="AW25:AW26"/>
    <mergeCell ref="AX25:AX26"/>
    <mergeCell ref="AY25:AY26"/>
    <mergeCell ref="AZ25:AZ26"/>
    <mergeCell ref="BA25:BA26"/>
    <mergeCell ref="BB25:BB26"/>
    <mergeCell ref="BC25:BC26"/>
    <mergeCell ref="BD25:BD26"/>
    <mergeCell ref="BE25:BE26"/>
    <mergeCell ref="BF25:BF26"/>
    <mergeCell ref="BH25:BH26"/>
    <mergeCell ref="AJ23:AJ24"/>
    <mergeCell ref="AK23:AK24"/>
    <mergeCell ref="AL23:AL24"/>
    <mergeCell ref="AM23:AM24"/>
    <mergeCell ref="AN23:AN24"/>
    <mergeCell ref="AO23:AO24"/>
    <mergeCell ref="AP23:AP24"/>
    <mergeCell ref="AQ23:AQ24"/>
    <mergeCell ref="AR23:AR24"/>
    <mergeCell ref="AS23:AS24"/>
    <mergeCell ref="AJ25:AJ26"/>
    <mergeCell ref="AK25:AK26"/>
    <mergeCell ref="AL25:AL26"/>
    <mergeCell ref="AM25:AM26"/>
    <mergeCell ref="AN25:AN26"/>
    <mergeCell ref="AO25:AO26"/>
    <mergeCell ref="AP25:AP26"/>
    <mergeCell ref="AQ25:AQ26"/>
    <mergeCell ref="AR25:AR26"/>
    <mergeCell ref="AS25:AS26"/>
    <mergeCell ref="AT25:AT26"/>
    <mergeCell ref="U25:U26"/>
    <mergeCell ref="V25:V26"/>
    <mergeCell ref="W25:W26"/>
    <mergeCell ref="K25:K26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AH23:AH24"/>
    <mergeCell ref="Z25:Z26"/>
    <mergeCell ref="AA25:AA26"/>
    <mergeCell ref="AB25:AB26"/>
    <mergeCell ref="AC25:AC26"/>
    <mergeCell ref="AD25:AD26"/>
    <mergeCell ref="AE25:AE26"/>
    <mergeCell ref="AF25:AF26"/>
    <mergeCell ref="AH25:AH26"/>
    <mergeCell ref="Y23:Y24"/>
    <mergeCell ref="Y25:Y26"/>
    <mergeCell ref="BB71:BB72"/>
    <mergeCell ref="BC71:BC72"/>
    <mergeCell ref="BD71:BD72"/>
    <mergeCell ref="BE71:BE72"/>
    <mergeCell ref="BF71:BF72"/>
    <mergeCell ref="BH71:BH72"/>
    <mergeCell ref="BI71:BI72"/>
    <mergeCell ref="BJ71:BJ72"/>
    <mergeCell ref="J23:J24"/>
    <mergeCell ref="K23:K24"/>
    <mergeCell ref="L23:L24"/>
    <mergeCell ref="M23:M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O25:O26"/>
    <mergeCell ref="P25:P26"/>
    <mergeCell ref="Q25:Q26"/>
    <mergeCell ref="R25:R26"/>
    <mergeCell ref="S25:S26"/>
    <mergeCell ref="T25:T26"/>
    <mergeCell ref="AJ71:AJ72"/>
    <mergeCell ref="AT23:AT24"/>
    <mergeCell ref="AK71:AK72"/>
    <mergeCell ref="AV71:AV72"/>
    <mergeCell ref="AW71:AW72"/>
    <mergeCell ref="AX71:AX72"/>
    <mergeCell ref="AY71:AY72"/>
    <mergeCell ref="AZ71:AZ72"/>
    <mergeCell ref="BA71:BA72"/>
    <mergeCell ref="Q71:Q72"/>
    <mergeCell ref="R71:R72"/>
    <mergeCell ref="S71:S72"/>
    <mergeCell ref="T71:T72"/>
    <mergeCell ref="U71:U72"/>
    <mergeCell ref="V71:V72"/>
    <mergeCell ref="W71:W72"/>
    <mergeCell ref="Y71:Y72"/>
    <mergeCell ref="Z71:Z72"/>
    <mergeCell ref="AA71:AA72"/>
    <mergeCell ref="AB71:AB72"/>
    <mergeCell ref="AC71:AC72"/>
    <mergeCell ref="AD71:AD72"/>
    <mergeCell ref="AE71:AE72"/>
    <mergeCell ref="AF71:AF72"/>
    <mergeCell ref="AG71:AG72"/>
    <mergeCell ref="BC63:BC64"/>
    <mergeCell ref="BD63:BD64"/>
    <mergeCell ref="BE63:BE64"/>
    <mergeCell ref="AH71:AH72"/>
    <mergeCell ref="I71:I72"/>
    <mergeCell ref="J71:J72"/>
    <mergeCell ref="I49:I62"/>
    <mergeCell ref="I63:I68"/>
    <mergeCell ref="H49:H74"/>
    <mergeCell ref="K71:K72"/>
    <mergeCell ref="L71:L72"/>
    <mergeCell ref="M71:M72"/>
    <mergeCell ref="N71:N72"/>
    <mergeCell ref="O71:O72"/>
    <mergeCell ref="P71:P72"/>
    <mergeCell ref="AW67:AW68"/>
    <mergeCell ref="AX67:AX68"/>
    <mergeCell ref="AY67:AY68"/>
    <mergeCell ref="AZ67:AZ68"/>
    <mergeCell ref="BA67:BA68"/>
    <mergeCell ref="AW65:AW66"/>
    <mergeCell ref="AX65:AX66"/>
    <mergeCell ref="AY65:AY66"/>
    <mergeCell ref="AZ65:AZ66"/>
    <mergeCell ref="BA65:BA66"/>
    <mergeCell ref="Y67:Y68"/>
    <mergeCell ref="Z67:Z68"/>
    <mergeCell ref="AA67:AA68"/>
    <mergeCell ref="AB67:AB68"/>
    <mergeCell ref="AC67:AC68"/>
    <mergeCell ref="AD67:AD68"/>
    <mergeCell ref="AE67:AE68"/>
    <mergeCell ref="AY63:AY64"/>
    <mergeCell ref="AZ63:AZ64"/>
    <mergeCell ref="BA63:BA64"/>
    <mergeCell ref="BB67:BB68"/>
    <mergeCell ref="BC67:BC68"/>
    <mergeCell ref="BD67:BD68"/>
    <mergeCell ref="BE67:BE68"/>
    <mergeCell ref="BF67:BF68"/>
    <mergeCell ref="BH57:BH58"/>
    <mergeCell ref="BI57:BI58"/>
    <mergeCell ref="BJ57:BJ58"/>
    <mergeCell ref="BH59:BH60"/>
    <mergeCell ref="BI59:BI60"/>
    <mergeCell ref="BJ59:BJ60"/>
    <mergeCell ref="BH61:BH62"/>
    <mergeCell ref="BI61:BI62"/>
    <mergeCell ref="BJ61:BJ62"/>
    <mergeCell ref="BH63:BH64"/>
    <mergeCell ref="BI63:BI64"/>
    <mergeCell ref="BJ63:BJ64"/>
    <mergeCell ref="BH65:BH66"/>
    <mergeCell ref="BI65:BI66"/>
    <mergeCell ref="BJ65:BJ66"/>
    <mergeCell ref="BH67:BH68"/>
    <mergeCell ref="BI67:BI68"/>
    <mergeCell ref="BJ67:BJ68"/>
    <mergeCell ref="BB65:BB66"/>
    <mergeCell ref="BC65:BC66"/>
    <mergeCell ref="BD65:BD66"/>
    <mergeCell ref="BE65:BE66"/>
    <mergeCell ref="BF65:BF66"/>
    <mergeCell ref="BB63:BB64"/>
    <mergeCell ref="AE65:AE66"/>
    <mergeCell ref="AF65:AF66"/>
    <mergeCell ref="AG65:AG66"/>
    <mergeCell ref="AH65:AH66"/>
    <mergeCell ref="AJ65:AJ66"/>
    <mergeCell ref="AK65:AK66"/>
    <mergeCell ref="AL65:AL66"/>
    <mergeCell ref="AM65:AM66"/>
    <mergeCell ref="AN65:AN66"/>
    <mergeCell ref="AO65:AO66"/>
    <mergeCell ref="AP65:AP66"/>
    <mergeCell ref="AQ65:AQ66"/>
    <mergeCell ref="AR65:AR66"/>
    <mergeCell ref="AS65:AS66"/>
    <mergeCell ref="AT65:AT66"/>
    <mergeCell ref="AV65:AV66"/>
    <mergeCell ref="AJ67:AJ68"/>
    <mergeCell ref="AK67:AK68"/>
    <mergeCell ref="AL67:AL68"/>
    <mergeCell ref="AM67:AM68"/>
    <mergeCell ref="AN67:AN68"/>
    <mergeCell ref="AO67:AO68"/>
    <mergeCell ref="AP67:AP68"/>
    <mergeCell ref="AQ67:AQ68"/>
    <mergeCell ref="AR67:AR68"/>
    <mergeCell ref="AS67:AS68"/>
    <mergeCell ref="AT67:AT68"/>
    <mergeCell ref="AV67:AV68"/>
    <mergeCell ref="AF67:AF68"/>
    <mergeCell ref="AG67:AG68"/>
    <mergeCell ref="AH67:AH68"/>
    <mergeCell ref="AY61:AY62"/>
    <mergeCell ref="AZ61:AZ62"/>
    <mergeCell ref="BA61:BA62"/>
    <mergeCell ref="BB61:BB62"/>
    <mergeCell ref="BC61:BC62"/>
    <mergeCell ref="BD61:BD62"/>
    <mergeCell ref="BE61:BE62"/>
    <mergeCell ref="BF61:BF62"/>
    <mergeCell ref="Y63:Y64"/>
    <mergeCell ref="Z63:Z64"/>
    <mergeCell ref="AA63:AA64"/>
    <mergeCell ref="AB63:AB64"/>
    <mergeCell ref="AC63:AC64"/>
    <mergeCell ref="AD63:AD64"/>
    <mergeCell ref="AE63:AE64"/>
    <mergeCell ref="AF63:AF64"/>
    <mergeCell ref="AG63:AG64"/>
    <mergeCell ref="AH63:AH64"/>
    <mergeCell ref="AJ63:AJ64"/>
    <mergeCell ref="AK63:AK64"/>
    <mergeCell ref="AL63:AL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V63:AV64"/>
    <mergeCell ref="BF63:BF64"/>
    <mergeCell ref="AW63:AW64"/>
    <mergeCell ref="AY59:AY60"/>
    <mergeCell ref="AZ59:AZ60"/>
    <mergeCell ref="BA59:BA60"/>
    <mergeCell ref="BB59:BB60"/>
    <mergeCell ref="BC59:BC60"/>
    <mergeCell ref="BD59:BD60"/>
    <mergeCell ref="BE59:BE60"/>
    <mergeCell ref="BF59:BF60"/>
    <mergeCell ref="Y61:Y62"/>
    <mergeCell ref="Z61:Z62"/>
    <mergeCell ref="AA61:AA62"/>
    <mergeCell ref="AB61:AB62"/>
    <mergeCell ref="AC61:AC62"/>
    <mergeCell ref="AD61:AD62"/>
    <mergeCell ref="AE61:AE62"/>
    <mergeCell ref="AF61:AF62"/>
    <mergeCell ref="AG61:AG62"/>
    <mergeCell ref="AH61:AH62"/>
    <mergeCell ref="AJ61:AJ62"/>
    <mergeCell ref="AK61:AK62"/>
    <mergeCell ref="AL61:AL62"/>
    <mergeCell ref="AM61:AM62"/>
    <mergeCell ref="AN61:AN62"/>
    <mergeCell ref="AO61:AO62"/>
    <mergeCell ref="AP61:AP62"/>
    <mergeCell ref="AQ61:AQ62"/>
    <mergeCell ref="AR61:AR62"/>
    <mergeCell ref="AS61:AS62"/>
    <mergeCell ref="AT61:AT62"/>
    <mergeCell ref="AV61:AV62"/>
    <mergeCell ref="AW61:AW62"/>
    <mergeCell ref="AX61:AX62"/>
    <mergeCell ref="AY57:AY58"/>
    <mergeCell ref="AZ57:AZ58"/>
    <mergeCell ref="BA57:BA58"/>
    <mergeCell ref="BB57:BB58"/>
    <mergeCell ref="BC57:BC58"/>
    <mergeCell ref="BD57:BD58"/>
    <mergeCell ref="BE57:BE58"/>
    <mergeCell ref="BF57:BF58"/>
    <mergeCell ref="Y59:Y60"/>
    <mergeCell ref="Z59:Z60"/>
    <mergeCell ref="AA59:AA60"/>
    <mergeCell ref="AB59:AB60"/>
    <mergeCell ref="AC59:AC60"/>
    <mergeCell ref="AD59:AD60"/>
    <mergeCell ref="AE59:AE60"/>
    <mergeCell ref="AF59:AF60"/>
    <mergeCell ref="AG59:AG60"/>
    <mergeCell ref="AH59:AH60"/>
    <mergeCell ref="AJ59:AJ60"/>
    <mergeCell ref="AK59:AK60"/>
    <mergeCell ref="AL59:AL60"/>
    <mergeCell ref="AM59:AM60"/>
    <mergeCell ref="AN59:AN60"/>
    <mergeCell ref="AO59:AO60"/>
    <mergeCell ref="AP59:AP60"/>
    <mergeCell ref="AQ59:AQ60"/>
    <mergeCell ref="AR59:AR60"/>
    <mergeCell ref="AS59:AS60"/>
    <mergeCell ref="AT59:AT60"/>
    <mergeCell ref="AV59:AV60"/>
    <mergeCell ref="AW59:AW60"/>
    <mergeCell ref="AX59:AX60"/>
    <mergeCell ref="AE57:AE58"/>
    <mergeCell ref="AF57:AF58"/>
    <mergeCell ref="AG57:AG58"/>
    <mergeCell ref="AH57:AH58"/>
    <mergeCell ref="AJ57:AJ58"/>
    <mergeCell ref="AK57:AK58"/>
    <mergeCell ref="AL57:AL58"/>
    <mergeCell ref="AM57:AM58"/>
    <mergeCell ref="AN57:AN58"/>
    <mergeCell ref="AO57:AO58"/>
    <mergeCell ref="AP57:AP58"/>
    <mergeCell ref="AQ57:AQ58"/>
    <mergeCell ref="AR57:AR58"/>
    <mergeCell ref="AS57:AS58"/>
    <mergeCell ref="AT57:AT58"/>
    <mergeCell ref="AV57:AV58"/>
    <mergeCell ref="AW57:AW58"/>
    <mergeCell ref="AC57:AC58"/>
    <mergeCell ref="Q63:Q64"/>
    <mergeCell ref="R63:R64"/>
    <mergeCell ref="S63:S64"/>
    <mergeCell ref="T63:T64"/>
    <mergeCell ref="U63:U64"/>
    <mergeCell ref="V63:V64"/>
    <mergeCell ref="W63:W64"/>
    <mergeCell ref="L65:L66"/>
    <mergeCell ref="M65:M66"/>
    <mergeCell ref="N65:N66"/>
    <mergeCell ref="O65:O66"/>
    <mergeCell ref="P65:P66"/>
    <mergeCell ref="Q65:Q66"/>
    <mergeCell ref="R65:R66"/>
    <mergeCell ref="S65:S66"/>
    <mergeCell ref="AD57:AD58"/>
    <mergeCell ref="Y65:Y66"/>
    <mergeCell ref="Z65:Z66"/>
    <mergeCell ref="AA65:AA66"/>
    <mergeCell ref="AB65:AB66"/>
    <mergeCell ref="AC65:AC66"/>
    <mergeCell ref="AD65:AD66"/>
    <mergeCell ref="W61:W62"/>
    <mergeCell ref="S59:S60"/>
    <mergeCell ref="T59:T60"/>
    <mergeCell ref="U59:U60"/>
    <mergeCell ref="V59:V60"/>
    <mergeCell ref="W59:W60"/>
    <mergeCell ref="L61:L62"/>
    <mergeCell ref="M61:M62"/>
    <mergeCell ref="N61:N62"/>
    <mergeCell ref="W67:W68"/>
    <mergeCell ref="Y57:Y58"/>
    <mergeCell ref="Z57:Z58"/>
    <mergeCell ref="AA57:AA58"/>
    <mergeCell ref="AB57:AB58"/>
    <mergeCell ref="S57:S58"/>
    <mergeCell ref="T57:T58"/>
    <mergeCell ref="U57:U58"/>
    <mergeCell ref="V57:V58"/>
    <mergeCell ref="T65:T66"/>
    <mergeCell ref="U65:U66"/>
    <mergeCell ref="V65:V66"/>
    <mergeCell ref="W65:W66"/>
    <mergeCell ref="W57:W58"/>
    <mergeCell ref="L59:L60"/>
    <mergeCell ref="M59:M60"/>
    <mergeCell ref="N59:N60"/>
    <mergeCell ref="O59:O60"/>
    <mergeCell ref="P59:P60"/>
    <mergeCell ref="Q59:Q60"/>
    <mergeCell ref="R59:R60"/>
    <mergeCell ref="U61:U62"/>
    <mergeCell ref="V61:V62"/>
    <mergeCell ref="Q67:Q68"/>
    <mergeCell ref="R67:R68"/>
    <mergeCell ref="S67:S68"/>
    <mergeCell ref="T67:T68"/>
    <mergeCell ref="U67:U68"/>
    <mergeCell ref="V67:V68"/>
    <mergeCell ref="J67:J68"/>
    <mergeCell ref="J65:J66"/>
    <mergeCell ref="J57:J58"/>
    <mergeCell ref="J63:J64"/>
    <mergeCell ref="J61:J62"/>
    <mergeCell ref="J59:J60"/>
    <mergeCell ref="K57:K58"/>
    <mergeCell ref="K59:K60"/>
    <mergeCell ref="K61:K62"/>
    <mergeCell ref="K63:K64"/>
    <mergeCell ref="K65:K66"/>
    <mergeCell ref="K67:K68"/>
    <mergeCell ref="L57:L58"/>
    <mergeCell ref="M57:M58"/>
    <mergeCell ref="N57:N58"/>
    <mergeCell ref="O57:O58"/>
    <mergeCell ref="P57:P58"/>
    <mergeCell ref="L67:L68"/>
    <mergeCell ref="M67:M68"/>
    <mergeCell ref="N67:N68"/>
    <mergeCell ref="O67:O68"/>
    <mergeCell ref="P67:P68"/>
    <mergeCell ref="N63:N64"/>
    <mergeCell ref="O63:O64"/>
    <mergeCell ref="P63:P64"/>
    <mergeCell ref="AY55:AY56"/>
    <mergeCell ref="AZ55:AZ56"/>
    <mergeCell ref="BA55:BA56"/>
    <mergeCell ref="BB55:BB56"/>
    <mergeCell ref="BC55:BC56"/>
    <mergeCell ref="BD55:BD56"/>
    <mergeCell ref="BE55:BE56"/>
    <mergeCell ref="BF55:BF56"/>
    <mergeCell ref="BH51:BH52"/>
    <mergeCell ref="BI51:BI52"/>
    <mergeCell ref="BJ51:BJ52"/>
    <mergeCell ref="BH53:BH54"/>
    <mergeCell ref="BI53:BI54"/>
    <mergeCell ref="BJ53:BJ54"/>
    <mergeCell ref="BH55:BH56"/>
    <mergeCell ref="BI55:BI56"/>
    <mergeCell ref="BJ55:BJ56"/>
    <mergeCell ref="AY51:AY52"/>
    <mergeCell ref="AZ51:AZ52"/>
    <mergeCell ref="BA51:BA52"/>
    <mergeCell ref="BB51:BB52"/>
    <mergeCell ref="AN51:AN52"/>
    <mergeCell ref="AO51:AO52"/>
    <mergeCell ref="AP51:AP52"/>
    <mergeCell ref="AQ51:AQ52"/>
    <mergeCell ref="AR51:AR52"/>
    <mergeCell ref="AS51:AS52"/>
    <mergeCell ref="AT51:AT52"/>
    <mergeCell ref="BC51:BC52"/>
    <mergeCell ref="BD51:BD52"/>
    <mergeCell ref="BE51:BE52"/>
    <mergeCell ref="BF51:BF52"/>
    <mergeCell ref="AV53:AV54"/>
    <mergeCell ref="AW53:AW54"/>
    <mergeCell ref="AX53:AX54"/>
    <mergeCell ref="AY53:AY54"/>
    <mergeCell ref="AZ53:AZ54"/>
    <mergeCell ref="BA53:BA54"/>
    <mergeCell ref="BB53:BB54"/>
    <mergeCell ref="BC53:BC54"/>
    <mergeCell ref="BD53:BD54"/>
    <mergeCell ref="BE53:BE54"/>
    <mergeCell ref="BF53:BF54"/>
    <mergeCell ref="AQ53:AQ54"/>
    <mergeCell ref="AR53:AR54"/>
    <mergeCell ref="AS53:AS54"/>
    <mergeCell ref="AT53:AT54"/>
    <mergeCell ref="AF53:AF54"/>
    <mergeCell ref="AG53:AG54"/>
    <mergeCell ref="AH53:AH54"/>
    <mergeCell ref="Y55:Y56"/>
    <mergeCell ref="Z55:Z56"/>
    <mergeCell ref="AA55:AA56"/>
    <mergeCell ref="AB55:AB56"/>
    <mergeCell ref="AC55:AC56"/>
    <mergeCell ref="AD55:AD56"/>
    <mergeCell ref="AE55:AE56"/>
    <mergeCell ref="AF55:AF56"/>
    <mergeCell ref="AG55:AG56"/>
    <mergeCell ref="AH55:AH56"/>
    <mergeCell ref="AN55:AN56"/>
    <mergeCell ref="AO55:AO56"/>
    <mergeCell ref="AP55:AP56"/>
    <mergeCell ref="AQ55:AQ56"/>
    <mergeCell ref="AR55:AR56"/>
    <mergeCell ref="AS55:AS56"/>
    <mergeCell ref="AT55:AT56"/>
    <mergeCell ref="I45:I48"/>
    <mergeCell ref="H45:H48"/>
    <mergeCell ref="I69:I70"/>
    <mergeCell ref="I73:I74"/>
    <mergeCell ref="K51:K52"/>
    <mergeCell ref="K53:K54"/>
    <mergeCell ref="K55:K56"/>
    <mergeCell ref="J51:J52"/>
    <mergeCell ref="J53:J54"/>
    <mergeCell ref="J55:J56"/>
    <mergeCell ref="L51:L52"/>
    <mergeCell ref="M51:M52"/>
    <mergeCell ref="N51:N52"/>
    <mergeCell ref="O51:O52"/>
    <mergeCell ref="P51:P52"/>
    <mergeCell ref="L53:L54"/>
    <mergeCell ref="M53:M54"/>
    <mergeCell ref="N53:N54"/>
    <mergeCell ref="O53:O54"/>
    <mergeCell ref="P53:P54"/>
    <mergeCell ref="L55:L56"/>
    <mergeCell ref="M55:M56"/>
    <mergeCell ref="N55:N56"/>
    <mergeCell ref="O55:O56"/>
    <mergeCell ref="O61:O62"/>
    <mergeCell ref="P61:P62"/>
    <mergeCell ref="P55:P56"/>
    <mergeCell ref="L63:L64"/>
    <mergeCell ref="M63:M64"/>
    <mergeCell ref="BI37:BI38"/>
    <mergeCell ref="BJ37:BJ38"/>
    <mergeCell ref="BH39:BH40"/>
    <mergeCell ref="BI39:BI40"/>
    <mergeCell ref="BJ39:BJ40"/>
    <mergeCell ref="BH41:BH42"/>
    <mergeCell ref="BI41:BI42"/>
    <mergeCell ref="BJ41:BJ42"/>
    <mergeCell ref="I43:I44"/>
    <mergeCell ref="I29:I30"/>
    <mergeCell ref="BB37:BB38"/>
    <mergeCell ref="BC37:BC38"/>
    <mergeCell ref="BD37:BD38"/>
    <mergeCell ref="BE37:BE38"/>
    <mergeCell ref="BF37:BF38"/>
    <mergeCell ref="AV39:AV40"/>
    <mergeCell ref="AW39:AW40"/>
    <mergeCell ref="AX39:AX40"/>
    <mergeCell ref="AY39:AY40"/>
    <mergeCell ref="AZ39:AZ40"/>
    <mergeCell ref="BA39:BA40"/>
    <mergeCell ref="BB39:BB40"/>
    <mergeCell ref="BC39:BC40"/>
    <mergeCell ref="BD39:BD40"/>
    <mergeCell ref="BE39:BE40"/>
    <mergeCell ref="BF39:BF40"/>
    <mergeCell ref="AV41:AV42"/>
    <mergeCell ref="AW41:AW42"/>
    <mergeCell ref="AX41:AX42"/>
    <mergeCell ref="AY41:AY42"/>
    <mergeCell ref="AZ41:AZ42"/>
    <mergeCell ref="BB41:BB42"/>
    <mergeCell ref="BC41:BC42"/>
    <mergeCell ref="BD41:BD42"/>
    <mergeCell ref="BE41:BE42"/>
    <mergeCell ref="BF41:BF42"/>
    <mergeCell ref="AJ41:AJ42"/>
    <mergeCell ref="AK41:AK42"/>
    <mergeCell ref="AL41:AL42"/>
    <mergeCell ref="AM41:AM42"/>
    <mergeCell ref="AN41:AN42"/>
    <mergeCell ref="AO41:AO42"/>
    <mergeCell ref="AP41:AP42"/>
    <mergeCell ref="AQ41:AQ42"/>
    <mergeCell ref="AR41:AR42"/>
    <mergeCell ref="AS41:AS42"/>
    <mergeCell ref="AT41:AT42"/>
    <mergeCell ref="BH37:BH38"/>
    <mergeCell ref="AG41:AG42"/>
    <mergeCell ref="AH41:AH42"/>
    <mergeCell ref="P43:P44"/>
    <mergeCell ref="Q43:Q44"/>
    <mergeCell ref="R43:R44"/>
    <mergeCell ref="S43:S44"/>
    <mergeCell ref="AW37:AW38"/>
    <mergeCell ref="AX37:AX38"/>
    <mergeCell ref="AY37:AY38"/>
    <mergeCell ref="AZ37:AZ38"/>
    <mergeCell ref="BA37:BA38"/>
    <mergeCell ref="AO37:AO38"/>
    <mergeCell ref="AP37:AP38"/>
    <mergeCell ref="AQ37:AQ38"/>
    <mergeCell ref="AR37:AR38"/>
    <mergeCell ref="AS37:AS38"/>
    <mergeCell ref="AT37:AT38"/>
    <mergeCell ref="AJ39:AJ40"/>
    <mergeCell ref="AK39:AK40"/>
    <mergeCell ref="AL39:AL40"/>
    <mergeCell ref="AM39:AM40"/>
    <mergeCell ref="AN39:AN40"/>
    <mergeCell ref="AO39:AO40"/>
    <mergeCell ref="AP39:AP40"/>
    <mergeCell ref="AQ39:AQ40"/>
    <mergeCell ref="AR39:AR40"/>
    <mergeCell ref="AS39:AS40"/>
    <mergeCell ref="AT39:AT40"/>
    <mergeCell ref="AV37:AV38"/>
    <mergeCell ref="BA41:BA42"/>
    <mergeCell ref="O41:O42"/>
    <mergeCell ref="P41:P42"/>
    <mergeCell ref="Q41:Q42"/>
    <mergeCell ref="R41:R42"/>
    <mergeCell ref="S41:S42"/>
    <mergeCell ref="T41:T42"/>
    <mergeCell ref="O43:O44"/>
    <mergeCell ref="Z37:Z38"/>
    <mergeCell ref="AA37:AA38"/>
    <mergeCell ref="AB37:AB38"/>
    <mergeCell ref="AC37:AC38"/>
    <mergeCell ref="AD37:AD38"/>
    <mergeCell ref="AE37:AE38"/>
    <mergeCell ref="AF37:AF38"/>
    <mergeCell ref="AG37:AG38"/>
    <mergeCell ref="AH37:AH38"/>
    <mergeCell ref="Z39:Z40"/>
    <mergeCell ref="AA39:AA40"/>
    <mergeCell ref="AB39:AB40"/>
    <mergeCell ref="AC39:AC40"/>
    <mergeCell ref="AD39:AD40"/>
    <mergeCell ref="AE39:AE40"/>
    <mergeCell ref="AF39:AF40"/>
    <mergeCell ref="AG39:AG40"/>
    <mergeCell ref="AH39:AH40"/>
    <mergeCell ref="Z41:Z42"/>
    <mergeCell ref="AA41:AA42"/>
    <mergeCell ref="AB41:AB42"/>
    <mergeCell ref="AC41:AC42"/>
    <mergeCell ref="AD41:AD42"/>
    <mergeCell ref="AE41:AE42"/>
    <mergeCell ref="AF41:AF42"/>
    <mergeCell ref="O37:O38"/>
    <mergeCell ref="P37:P38"/>
    <mergeCell ref="Q37:Q38"/>
    <mergeCell ref="R37:R38"/>
    <mergeCell ref="S37:S38"/>
    <mergeCell ref="T37:T38"/>
    <mergeCell ref="U37:U38"/>
    <mergeCell ref="V37:V38"/>
    <mergeCell ref="W37:W38"/>
    <mergeCell ref="O39:O40"/>
    <mergeCell ref="P39:P40"/>
    <mergeCell ref="Q39:Q40"/>
    <mergeCell ref="R39:R40"/>
    <mergeCell ref="S39:S40"/>
    <mergeCell ref="T39:T40"/>
    <mergeCell ref="U39:U40"/>
    <mergeCell ref="V39:V40"/>
    <mergeCell ref="W39:W40"/>
    <mergeCell ref="I39:I40"/>
    <mergeCell ref="J39:J40"/>
    <mergeCell ref="K39:K40"/>
    <mergeCell ref="H41:H42"/>
    <mergeCell ref="I41:I42"/>
    <mergeCell ref="J41:J42"/>
    <mergeCell ref="K41:K42"/>
    <mergeCell ref="L37:L38"/>
    <mergeCell ref="H33:H34"/>
    <mergeCell ref="J33:J34"/>
    <mergeCell ref="K33:K34"/>
    <mergeCell ref="H27:H28"/>
    <mergeCell ref="M37:M38"/>
    <mergeCell ref="N37:N38"/>
    <mergeCell ref="L39:L40"/>
    <mergeCell ref="M39:M40"/>
    <mergeCell ref="N39:N40"/>
    <mergeCell ref="L41:L42"/>
    <mergeCell ref="M41:M42"/>
    <mergeCell ref="N41:N42"/>
    <mergeCell ref="M33:M34"/>
    <mergeCell ref="N33:N34"/>
    <mergeCell ref="F194:F195"/>
    <mergeCell ref="H194:H195"/>
    <mergeCell ref="T194:T195"/>
    <mergeCell ref="U194:U195"/>
    <mergeCell ref="F7:F10"/>
    <mergeCell ref="P194:P195"/>
    <mergeCell ref="Q194:Q195"/>
    <mergeCell ref="R194:R195"/>
    <mergeCell ref="S194:S195"/>
    <mergeCell ref="V194:V195"/>
    <mergeCell ref="W194:W195"/>
    <mergeCell ref="X194:X195"/>
    <mergeCell ref="S97:S98"/>
    <mergeCell ref="AM97:AM98"/>
    <mergeCell ref="AH97:AH98"/>
    <mergeCell ref="AJ97:AJ98"/>
    <mergeCell ref="S93:S94"/>
    <mergeCell ref="T93:T94"/>
    <mergeCell ref="U93:U94"/>
    <mergeCell ref="V93:V94"/>
    <mergeCell ref="Y93:Y94"/>
    <mergeCell ref="Z93:Z94"/>
    <mergeCell ref="AK97:AK98"/>
    <mergeCell ref="I27:I28"/>
    <mergeCell ref="I31:I32"/>
    <mergeCell ref="I33:I34"/>
    <mergeCell ref="I35:I36"/>
    <mergeCell ref="H37:H38"/>
    <mergeCell ref="I37:I38"/>
    <mergeCell ref="J37:J38"/>
    <mergeCell ref="K37:K38"/>
    <mergeCell ref="H39:H40"/>
    <mergeCell ref="R134:R135"/>
    <mergeCell ref="H117:H118"/>
    <mergeCell ref="N117:N118"/>
    <mergeCell ref="L117:L118"/>
    <mergeCell ref="M117:M118"/>
    <mergeCell ref="J117:J118"/>
    <mergeCell ref="R156:R157"/>
    <mergeCell ref="N131:N133"/>
    <mergeCell ref="L156:L157"/>
    <mergeCell ref="M156:M157"/>
    <mergeCell ref="N156:N157"/>
    <mergeCell ref="N150:N151"/>
    <mergeCell ref="K156:K157"/>
    <mergeCell ref="H134:H155"/>
    <mergeCell ref="W97:W98"/>
    <mergeCell ref="Y97:Y98"/>
    <mergeCell ref="V97:V98"/>
    <mergeCell ref="S156:S157"/>
    <mergeCell ref="I99:I108"/>
    <mergeCell ref="J109:J110"/>
    <mergeCell ref="J111:J112"/>
    <mergeCell ref="J113:J114"/>
    <mergeCell ref="J115:J116"/>
    <mergeCell ref="I109:I116"/>
    <mergeCell ref="S105:S106"/>
    <mergeCell ref="T105:T106"/>
    <mergeCell ref="U105:U106"/>
    <mergeCell ref="V105:V106"/>
    <mergeCell ref="J105:J106"/>
    <mergeCell ref="J107:J108"/>
    <mergeCell ref="W105:W106"/>
    <mergeCell ref="K109:K110"/>
    <mergeCell ref="Q97:Q98"/>
    <mergeCell ref="N97:N98"/>
    <mergeCell ref="L134:L135"/>
    <mergeCell ref="M134:M135"/>
    <mergeCell ref="L103:L104"/>
    <mergeCell ref="M103:M104"/>
    <mergeCell ref="N103:N104"/>
    <mergeCell ref="J103:J104"/>
    <mergeCell ref="K103:K104"/>
    <mergeCell ref="O103:O104"/>
    <mergeCell ref="J156:J157"/>
    <mergeCell ref="K154:K155"/>
    <mergeCell ref="J152:J153"/>
    <mergeCell ref="O150:O151"/>
    <mergeCell ref="P134:P135"/>
    <mergeCell ref="Q134:Q135"/>
    <mergeCell ref="L115:L116"/>
    <mergeCell ref="M115:M116"/>
    <mergeCell ref="N115:N116"/>
    <mergeCell ref="O115:O116"/>
    <mergeCell ref="P115:P116"/>
    <mergeCell ref="Q115:Q116"/>
    <mergeCell ref="J101:J102"/>
    <mergeCell ref="P129:P130"/>
    <mergeCell ref="Q129:Q130"/>
    <mergeCell ref="K111:K112"/>
    <mergeCell ref="K113:K114"/>
    <mergeCell ref="K115:K116"/>
    <mergeCell ref="K117:K118"/>
    <mergeCell ref="L105:L106"/>
    <mergeCell ref="M105:M106"/>
    <mergeCell ref="N105:N106"/>
    <mergeCell ref="BJ103:BJ104"/>
    <mergeCell ref="BI154:BI155"/>
    <mergeCell ref="BJ154:BJ155"/>
    <mergeCell ref="BH154:BH155"/>
    <mergeCell ref="BC154:BC155"/>
    <mergeCell ref="BD154:BD155"/>
    <mergeCell ref="BE154:BE155"/>
    <mergeCell ref="BF154:BF155"/>
    <mergeCell ref="AV154:AV155"/>
    <mergeCell ref="AW154:AW155"/>
    <mergeCell ref="AX154:AX155"/>
    <mergeCell ref="AY154:AY155"/>
    <mergeCell ref="AZ154:AZ155"/>
    <mergeCell ref="BA154:BA155"/>
    <mergeCell ref="AO154:AO155"/>
    <mergeCell ref="AP154:AP155"/>
    <mergeCell ref="AQ97:AQ98"/>
    <mergeCell ref="AR97:AR98"/>
    <mergeCell ref="AS97:AS98"/>
    <mergeCell ref="AW152:AW153"/>
    <mergeCell ref="AX152:AX153"/>
    <mergeCell ref="AY152:AY153"/>
    <mergeCell ref="AT152:AT153"/>
    <mergeCell ref="AP152:AP153"/>
    <mergeCell ref="AQ152:AQ153"/>
    <mergeCell ref="AR152:AR153"/>
    <mergeCell ref="AS152:AS153"/>
    <mergeCell ref="BB101:BB102"/>
    <mergeCell ref="BE134:BE135"/>
    <mergeCell ref="BF134:BF135"/>
    <mergeCell ref="AZ134:AZ135"/>
    <mergeCell ref="BA134:BA135"/>
    <mergeCell ref="BB97:BB98"/>
    <mergeCell ref="AV97:AV98"/>
    <mergeCell ref="AW97:AW98"/>
    <mergeCell ref="BC97:BC98"/>
    <mergeCell ref="AY97:AY98"/>
    <mergeCell ref="AP97:AP98"/>
    <mergeCell ref="AX97:AX98"/>
    <mergeCell ref="AZ97:AZ98"/>
    <mergeCell ref="BJ99:BJ100"/>
    <mergeCell ref="BB99:BB100"/>
    <mergeCell ref="BC99:BC100"/>
    <mergeCell ref="BD99:BD100"/>
    <mergeCell ref="BE99:BE100"/>
    <mergeCell ref="AY99:AY100"/>
    <mergeCell ref="AZ99:AZ100"/>
    <mergeCell ref="AQ75:AQ76"/>
    <mergeCell ref="AR75:AR76"/>
    <mergeCell ref="AS75:AS76"/>
    <mergeCell ref="AT75:AT76"/>
    <mergeCell ref="AQ77:AQ78"/>
    <mergeCell ref="AR77:AR78"/>
    <mergeCell ref="AS77:AS78"/>
    <mergeCell ref="AT77:AT78"/>
    <mergeCell ref="AQ79:AQ80"/>
    <mergeCell ref="AT93:AT94"/>
    <mergeCell ref="AV93:AV94"/>
    <mergeCell ref="AW93:AW94"/>
    <mergeCell ref="AQ85:AQ86"/>
    <mergeCell ref="AR85:AR86"/>
    <mergeCell ref="AS85:AS86"/>
    <mergeCell ref="AT85:AT86"/>
    <mergeCell ref="BB75:BB76"/>
    <mergeCell ref="G27:G44"/>
    <mergeCell ref="BJ9:BJ10"/>
    <mergeCell ref="R97:R98"/>
    <mergeCell ref="L97:L98"/>
    <mergeCell ref="J97:J98"/>
    <mergeCell ref="M97:M98"/>
    <mergeCell ref="T97:T98"/>
    <mergeCell ref="U97:U98"/>
    <mergeCell ref="M93:M94"/>
    <mergeCell ref="N93:N94"/>
    <mergeCell ref="O93:O94"/>
    <mergeCell ref="AY93:AY94"/>
    <mergeCell ref="AZ93:AZ94"/>
    <mergeCell ref="BA93:BA94"/>
    <mergeCell ref="BB93:BB94"/>
    <mergeCell ref="BC93:BC94"/>
    <mergeCell ref="AN93:AN94"/>
    <mergeCell ref="AO93:AO94"/>
    <mergeCell ref="AP93:AP94"/>
    <mergeCell ref="AQ93:AQ94"/>
    <mergeCell ref="AR93:AR94"/>
    <mergeCell ref="AS93:AS94"/>
    <mergeCell ref="AX31:AX32"/>
    <mergeCell ref="AY31:AY32"/>
    <mergeCell ref="AZ31:AZ32"/>
    <mergeCell ref="AO31:AO32"/>
    <mergeCell ref="AQ31:AQ32"/>
    <mergeCell ref="AE31:AE32"/>
    <mergeCell ref="AN97:AN98"/>
    <mergeCell ref="BJ73:BJ74"/>
    <mergeCell ref="BF93:BF94"/>
    <mergeCell ref="BH93:BH94"/>
    <mergeCell ref="AF31:AF32"/>
    <mergeCell ref="AM31:AM32"/>
    <mergeCell ref="AN31:AN32"/>
    <mergeCell ref="AG31:AG32"/>
    <mergeCell ref="AH31:AH32"/>
    <mergeCell ref="AJ31:AJ32"/>
    <mergeCell ref="AK31:AK32"/>
    <mergeCell ref="AL31:AL32"/>
    <mergeCell ref="P93:P94"/>
    <mergeCell ref="Q93:Q94"/>
    <mergeCell ref="R93:R94"/>
    <mergeCell ref="T31:T32"/>
    <mergeCell ref="U31:U32"/>
    <mergeCell ref="V31:V32"/>
    <mergeCell ref="Y37:Y38"/>
    <mergeCell ref="Y39:Y40"/>
    <mergeCell ref="U41:U42"/>
    <mergeCell ref="V41:V42"/>
    <mergeCell ref="W41:W42"/>
    <mergeCell ref="Y41:Y42"/>
    <mergeCell ref="AJ37:AJ38"/>
    <mergeCell ref="AK37:AK38"/>
    <mergeCell ref="AL37:AL38"/>
    <mergeCell ref="AM37:AM38"/>
    <mergeCell ref="AN37:AN38"/>
    <mergeCell ref="W31:W32"/>
    <mergeCell ref="AC31:AC32"/>
    <mergeCell ref="AD31:AD32"/>
    <mergeCell ref="Z31:Z32"/>
    <mergeCell ref="AA31:AA32"/>
    <mergeCell ref="AB31:AB32"/>
    <mergeCell ref="Q31:Q32"/>
    <mergeCell ref="R31:R32"/>
    <mergeCell ref="S31:S32"/>
    <mergeCell ref="M31:M32"/>
    <mergeCell ref="N31:N32"/>
    <mergeCell ref="O31:O32"/>
    <mergeCell ref="P31:P32"/>
    <mergeCell ref="R27:R28"/>
    <mergeCell ref="O27:O28"/>
    <mergeCell ref="BB154:BB155"/>
    <mergeCell ref="AH154:AH155"/>
    <mergeCell ref="AJ154:AJ155"/>
    <mergeCell ref="AK154:AK155"/>
    <mergeCell ref="AL154:AL155"/>
    <mergeCell ref="AM154:AM155"/>
    <mergeCell ref="AN154:AN155"/>
    <mergeCell ref="AB154:AB155"/>
    <mergeCell ref="AC154:AC155"/>
    <mergeCell ref="AD154:AD155"/>
    <mergeCell ref="AE154:AE155"/>
    <mergeCell ref="AF154:AF155"/>
    <mergeCell ref="AG154:AG155"/>
    <mergeCell ref="V154:V155"/>
    <mergeCell ref="Y154:Y155"/>
    <mergeCell ref="AS154:AS155"/>
    <mergeCell ref="AT154:AT155"/>
    <mergeCell ref="AA154:AA155"/>
    <mergeCell ref="P152:P153"/>
    <mergeCell ref="Q152:Q153"/>
    <mergeCell ref="U154:U155"/>
    <mergeCell ref="AC152:AC153"/>
    <mergeCell ref="AB152:AB153"/>
    <mergeCell ref="AA152:AA153"/>
    <mergeCell ref="BJ152:BJ153"/>
    <mergeCell ref="AV152:AV153"/>
    <mergeCell ref="BD152:BD153"/>
    <mergeCell ref="BE152:BE153"/>
    <mergeCell ref="BF152:BF153"/>
    <mergeCell ref="BH152:BH153"/>
    <mergeCell ref="AZ152:AZ153"/>
    <mergeCell ref="BA152:BA153"/>
    <mergeCell ref="BB152:BB153"/>
    <mergeCell ref="BC152:BC153"/>
    <mergeCell ref="R152:R153"/>
    <mergeCell ref="AH152:AH153"/>
    <mergeCell ref="AG152:AG153"/>
    <mergeCell ref="AF152:AF153"/>
    <mergeCell ref="AE152:AE153"/>
    <mergeCell ref="AD152:AD153"/>
    <mergeCell ref="Z154:Z155"/>
    <mergeCell ref="Z152:Z153"/>
    <mergeCell ref="S152:S153"/>
    <mergeCell ref="Y152:Y153"/>
    <mergeCell ref="W152:W153"/>
    <mergeCell ref="V152:V153"/>
    <mergeCell ref="U152:U153"/>
    <mergeCell ref="T152:T153"/>
    <mergeCell ref="AY134:AY135"/>
    <mergeCell ref="AY35:AY36"/>
    <mergeCell ref="AY43:AY44"/>
    <mergeCell ref="AY125:AY126"/>
    <mergeCell ref="G45:G48"/>
    <mergeCell ref="N154:N155"/>
    <mergeCell ref="M154:M155"/>
    <mergeCell ref="L154:L155"/>
    <mergeCell ref="J154:J155"/>
    <mergeCell ref="O154:O155"/>
    <mergeCell ref="R154:R155"/>
    <mergeCell ref="S154:S155"/>
    <mergeCell ref="T154:T155"/>
    <mergeCell ref="K152:K153"/>
    <mergeCell ref="L152:L153"/>
    <mergeCell ref="Q154:Q155"/>
    <mergeCell ref="N152:N153"/>
    <mergeCell ref="O152:O153"/>
    <mergeCell ref="P154:P155"/>
    <mergeCell ref="W150:W151"/>
    <mergeCell ref="Y150:Y151"/>
    <mergeCell ref="Z150:Z151"/>
    <mergeCell ref="P150:P151"/>
    <mergeCell ref="Q150:Q151"/>
    <mergeCell ref="R150:R151"/>
    <mergeCell ref="AA150:AA151"/>
    <mergeCell ref="S150:S151"/>
    <mergeCell ref="T150:T151"/>
    <mergeCell ref="U150:U151"/>
    <mergeCell ref="V150:V151"/>
    <mergeCell ref="H43:H44"/>
    <mergeCell ref="K43:K44"/>
    <mergeCell ref="P97:P98"/>
    <mergeCell ref="AT29:AT30"/>
    <mergeCell ref="AR45:AR46"/>
    <mergeCell ref="AT47:AT48"/>
    <mergeCell ref="AR27:AR28"/>
    <mergeCell ref="AS27:AS28"/>
    <mergeCell ref="AW150:AW151"/>
    <mergeCell ref="AX150:AX151"/>
    <mergeCell ref="AV150:AV151"/>
    <mergeCell ref="AP31:AP32"/>
    <mergeCell ref="AR31:AR32"/>
    <mergeCell ref="AS31:AS32"/>
    <mergeCell ref="AT31:AT32"/>
    <mergeCell ref="AT45:AT46"/>
    <mergeCell ref="AV99:AV100"/>
    <mergeCell ref="AQ134:AQ135"/>
    <mergeCell ref="AR134:AR135"/>
    <mergeCell ref="AS134:AS135"/>
    <mergeCell ref="AX93:AX94"/>
    <mergeCell ref="AV51:AV52"/>
    <mergeCell ref="AW51:AW52"/>
    <mergeCell ref="AX51:AX52"/>
    <mergeCell ref="AV55:AV56"/>
    <mergeCell ref="AW55:AW56"/>
    <mergeCell ref="AX55:AX56"/>
    <mergeCell ref="AX57:AX58"/>
    <mergeCell ref="AX63:AX64"/>
    <mergeCell ref="AT105:AT106"/>
    <mergeCell ref="AV105:AV106"/>
    <mergeCell ref="AW105:AW106"/>
    <mergeCell ref="AX105:AX106"/>
    <mergeCell ref="AQ113:AQ114"/>
    <mergeCell ref="L45:L46"/>
    <mergeCell ref="J93:J94"/>
    <mergeCell ref="K93:K94"/>
    <mergeCell ref="L99:L100"/>
    <mergeCell ref="V99:V100"/>
    <mergeCell ref="W99:W100"/>
    <mergeCell ref="W134:W135"/>
    <mergeCell ref="O134:O135"/>
    <mergeCell ref="J134:J135"/>
    <mergeCell ref="O97:O98"/>
    <mergeCell ref="K101:K102"/>
    <mergeCell ref="O129:O130"/>
    <mergeCell ref="M131:M133"/>
    <mergeCell ref="L93:L94"/>
    <mergeCell ref="P99:P100"/>
    <mergeCell ref="L101:L102"/>
    <mergeCell ref="V101:V102"/>
    <mergeCell ref="R101:R102"/>
    <mergeCell ref="W101:W102"/>
    <mergeCell ref="U101:U102"/>
    <mergeCell ref="R99:R100"/>
    <mergeCell ref="S99:S100"/>
    <mergeCell ref="T99:T100"/>
    <mergeCell ref="W129:W130"/>
    <mergeCell ref="S103:S104"/>
    <mergeCell ref="T103:T104"/>
    <mergeCell ref="U103:U104"/>
    <mergeCell ref="K105:K106"/>
    <mergeCell ref="K107:K108"/>
    <mergeCell ref="M101:M102"/>
    <mergeCell ref="N101:N102"/>
    <mergeCell ref="K97:K98"/>
    <mergeCell ref="O156:O157"/>
    <mergeCell ref="P29:P30"/>
    <mergeCell ref="Q29:Q30"/>
    <mergeCell ref="R29:R30"/>
    <mergeCell ref="J150:J151"/>
    <mergeCell ref="K150:K151"/>
    <mergeCell ref="L150:L151"/>
    <mergeCell ref="M49:M50"/>
    <mergeCell ref="K134:K135"/>
    <mergeCell ref="AR156:AR157"/>
    <mergeCell ref="AS156:AS157"/>
    <mergeCell ref="BB156:BB157"/>
    <mergeCell ref="AT156:AT157"/>
    <mergeCell ref="AV156:AV157"/>
    <mergeCell ref="AW156:AW157"/>
    <mergeCell ref="AX156:AX157"/>
    <mergeCell ref="AY156:AY157"/>
    <mergeCell ref="AZ156:AZ157"/>
    <mergeCell ref="BA156:BA157"/>
    <mergeCell ref="AL156:AL157"/>
    <mergeCell ref="AM156:AM157"/>
    <mergeCell ref="AN156:AN157"/>
    <mergeCell ref="AO156:AO157"/>
    <mergeCell ref="AP156:AP157"/>
    <mergeCell ref="AQ156:AQ157"/>
    <mergeCell ref="V156:V157"/>
    <mergeCell ref="W156:W157"/>
    <mergeCell ref="W49:W50"/>
    <mergeCell ref="W154:W155"/>
    <mergeCell ref="W93:W94"/>
    <mergeCell ref="W73:W74"/>
    <mergeCell ref="T156:T157"/>
    <mergeCell ref="Z197:AK197"/>
    <mergeCell ref="AL197:AW197"/>
    <mergeCell ref="P156:P157"/>
    <mergeCell ref="Q156:Q157"/>
    <mergeCell ref="Y156:Y157"/>
    <mergeCell ref="Z156:Z157"/>
    <mergeCell ref="AA156:AA157"/>
    <mergeCell ref="AF156:AF157"/>
    <mergeCell ref="AB156:AB157"/>
    <mergeCell ref="AC156:AC157"/>
    <mergeCell ref="AD156:AD157"/>
    <mergeCell ref="AE156:AE157"/>
    <mergeCell ref="BI156:BI157"/>
    <mergeCell ref="BJ156:BJ157"/>
    <mergeCell ref="BC156:BC157"/>
    <mergeCell ref="BD156:BD157"/>
    <mergeCell ref="BE156:BE157"/>
    <mergeCell ref="BF156:BF157"/>
    <mergeCell ref="BQ196:BQ197"/>
    <mergeCell ref="BJ196:BK197"/>
    <mergeCell ref="AX197:BI197"/>
    <mergeCell ref="BH49:BH50"/>
    <mergeCell ref="BJ49:BJ50"/>
    <mergeCell ref="BL49:BL50"/>
    <mergeCell ref="BO49:BO50"/>
    <mergeCell ref="BH156:BH157"/>
    <mergeCell ref="Q99:Q100"/>
    <mergeCell ref="F49:F74"/>
    <mergeCell ref="F27:F44"/>
    <mergeCell ref="F45:F48"/>
    <mergeCell ref="F99:F118"/>
    <mergeCell ref="G49:G74"/>
    <mergeCell ref="M27:M28"/>
    <mergeCell ref="N27:N28"/>
    <mergeCell ref="N49:N50"/>
    <mergeCell ref="P49:P50"/>
    <mergeCell ref="BA99:BA100"/>
    <mergeCell ref="M152:M153"/>
    <mergeCell ref="O99:O100"/>
    <mergeCell ref="M99:M100"/>
    <mergeCell ref="N99:N100"/>
    <mergeCell ref="U99:U100"/>
    <mergeCell ref="AC99:AC100"/>
    <mergeCell ref="N134:N135"/>
    <mergeCell ref="G196:G197"/>
    <mergeCell ref="U156:U157"/>
    <mergeCell ref="AG156:AG157"/>
    <mergeCell ref="AH156:AH157"/>
    <mergeCell ref="BP196:BP197"/>
    <mergeCell ref="O197:Y197"/>
    <mergeCell ref="EN4:EN5"/>
    <mergeCell ref="EO4:EO5"/>
    <mergeCell ref="EP4:EP5"/>
    <mergeCell ref="EI4:EI5"/>
    <mergeCell ref="EJ4:EJ5"/>
    <mergeCell ref="K49:K50"/>
    <mergeCell ref="O49:O50"/>
    <mergeCell ref="L49:L50"/>
    <mergeCell ref="Y49:Y50"/>
    <mergeCell ref="EX4:EX5"/>
    <mergeCell ref="EQ4:EQ5"/>
    <mergeCell ref="ER4:ER5"/>
    <mergeCell ref="ES4:ES5"/>
    <mergeCell ref="ET4:ET5"/>
    <mergeCell ref="AN29:AN30"/>
    <mergeCell ref="EU4:EU5"/>
    <mergeCell ref="EV4:EV5"/>
    <mergeCell ref="EW4:EW5"/>
    <mergeCell ref="EM4:EM5"/>
    <mergeCell ref="EA4:EA5"/>
    <mergeCell ref="EB4:EB5"/>
    <mergeCell ref="EC4:EC5"/>
    <mergeCell ref="ED4:ED5"/>
    <mergeCell ref="EK4:EK5"/>
    <mergeCell ref="EL4:EL5"/>
    <mergeCell ref="EE4:EE5"/>
    <mergeCell ref="EF4:EF5"/>
    <mergeCell ref="EG4:EG5"/>
    <mergeCell ref="EH4:EH5"/>
    <mergeCell ref="DU4:DU5"/>
    <mergeCell ref="DV4:DV5"/>
    <mergeCell ref="DW4:DW5"/>
    <mergeCell ref="DX4:DX5"/>
    <mergeCell ref="DY4:DY5"/>
    <mergeCell ref="DZ4:DZ5"/>
    <mergeCell ref="DO4:DO5"/>
    <mergeCell ref="DP4:DP5"/>
    <mergeCell ref="DQ4:DQ5"/>
    <mergeCell ref="DR4:DR5"/>
    <mergeCell ref="DS4:DS5"/>
    <mergeCell ref="DT4:DT5"/>
    <mergeCell ref="DI4:DI5"/>
    <mergeCell ref="DJ4:DJ5"/>
    <mergeCell ref="DK4:DK5"/>
    <mergeCell ref="DL4:DL5"/>
    <mergeCell ref="DM4:DM5"/>
    <mergeCell ref="DN4:DN5"/>
    <mergeCell ref="DC4:DC5"/>
    <mergeCell ref="DD4:DD5"/>
    <mergeCell ref="DE4:DE5"/>
    <mergeCell ref="DF4:DF5"/>
    <mergeCell ref="DG4:DG5"/>
    <mergeCell ref="DH4:DH5"/>
    <mergeCell ref="CW4:CW5"/>
    <mergeCell ref="CX4:CX5"/>
    <mergeCell ref="CY4:CY5"/>
    <mergeCell ref="CZ4:CZ5"/>
    <mergeCell ref="DA4:DA5"/>
    <mergeCell ref="DB4:DB5"/>
    <mergeCell ref="CQ4:CQ5"/>
    <mergeCell ref="CR4:CR5"/>
    <mergeCell ref="CS4:CS5"/>
    <mergeCell ref="CT4:CT5"/>
    <mergeCell ref="CU4:CU5"/>
    <mergeCell ref="CV4:CV5"/>
    <mergeCell ref="CK4:CK5"/>
    <mergeCell ref="CL4:CL5"/>
    <mergeCell ref="CM4:CM5"/>
    <mergeCell ref="CN4:CN5"/>
    <mergeCell ref="CO4:CO5"/>
    <mergeCell ref="CP4:CP5"/>
    <mergeCell ref="S27:S28"/>
    <mergeCell ref="T27:T28"/>
    <mergeCell ref="U27:U28"/>
    <mergeCell ref="V27:V28"/>
    <mergeCell ref="AA27:AA28"/>
    <mergeCell ref="J27:J28"/>
    <mergeCell ref="K27:K28"/>
    <mergeCell ref="L27:L28"/>
    <mergeCell ref="Z27:Z28"/>
    <mergeCell ref="AC27:AC28"/>
    <mergeCell ref="AD27:AD28"/>
    <mergeCell ref="CE4:CE5"/>
    <mergeCell ref="CF4:CF5"/>
    <mergeCell ref="CG4:CG5"/>
    <mergeCell ref="CH4:CH5"/>
    <mergeCell ref="CI4:CI5"/>
    <mergeCell ref="CJ4:CJ5"/>
    <mergeCell ref="BY4:BY5"/>
    <mergeCell ref="BZ4:BZ5"/>
    <mergeCell ref="CA4:CA5"/>
    <mergeCell ref="CB4:CB5"/>
    <mergeCell ref="CC4:CC5"/>
    <mergeCell ref="CD4:CD5"/>
    <mergeCell ref="BS4:BS5"/>
    <mergeCell ref="BT4:BT5"/>
    <mergeCell ref="BU4:BU5"/>
    <mergeCell ref="BV4:BV5"/>
    <mergeCell ref="BW4:BW5"/>
    <mergeCell ref="BX4:BX5"/>
    <mergeCell ref="AT27:AT28"/>
    <mergeCell ref="K9:K10"/>
    <mergeCell ref="AG25:AG26"/>
    <mergeCell ref="M4:M6"/>
    <mergeCell ref="N4:N6"/>
    <mergeCell ref="BN4:BN5"/>
    <mergeCell ref="BJ4:BK6"/>
    <mergeCell ref="BO4:BO5"/>
    <mergeCell ref="BR4:BR5"/>
    <mergeCell ref="BP4:BP6"/>
    <mergeCell ref="BQ4:BQ6"/>
    <mergeCell ref="BL4:BL5"/>
    <mergeCell ref="BM4:BM5"/>
    <mergeCell ref="AX4:BI5"/>
    <mergeCell ref="F4:F6"/>
    <mergeCell ref="G4:G6"/>
    <mergeCell ref="H4:H6"/>
    <mergeCell ref="J4:J6"/>
    <mergeCell ref="K4:K6"/>
    <mergeCell ref="L4:L6"/>
    <mergeCell ref="AL4:AW5"/>
    <mergeCell ref="H196:H197"/>
    <mergeCell ref="J196:J197"/>
    <mergeCell ref="K196:K197"/>
    <mergeCell ref="E4:E6"/>
    <mergeCell ref="C196:C197"/>
    <mergeCell ref="D196:D197"/>
    <mergeCell ref="C4:C6"/>
    <mergeCell ref="D4:D6"/>
    <mergeCell ref="E196:E197"/>
    <mergeCell ref="AC29:AC30"/>
    <mergeCell ref="F196:F197"/>
    <mergeCell ref="Z4:AK5"/>
    <mergeCell ref="O4:Y5"/>
    <mergeCell ref="L196:L197"/>
    <mergeCell ref="P27:P28"/>
    <mergeCell ref="Q27:Q28"/>
    <mergeCell ref="M196:M197"/>
    <mergeCell ref="N196:N197"/>
    <mergeCell ref="M150:M151"/>
    <mergeCell ref="J49:J50"/>
    <mergeCell ref="AB49:AB50"/>
    <mergeCell ref="AC49:AC50"/>
    <mergeCell ref="AD49:AD50"/>
    <mergeCell ref="AE49:AE50"/>
    <mergeCell ref="AF49:AF50"/>
    <mergeCell ref="R49:R50"/>
    <mergeCell ref="AA49:AA50"/>
    <mergeCell ref="Z49:Z50"/>
    <mergeCell ref="Q49:Q50"/>
    <mergeCell ref="AD29:AD30"/>
    <mergeCell ref="AE29:AE30"/>
    <mergeCell ref="K45:K46"/>
    <mergeCell ref="BI29:BI30"/>
    <mergeCell ref="AH49:AH50"/>
    <mergeCell ref="AJ49:AJ50"/>
    <mergeCell ref="BF49:BF50"/>
    <mergeCell ref="AK29:AK30"/>
    <mergeCell ref="BM49:BM50"/>
    <mergeCell ref="AP29:AP30"/>
    <mergeCell ref="AY29:AY30"/>
    <mergeCell ref="AZ29:AZ30"/>
    <mergeCell ref="BA29:BA30"/>
    <mergeCell ref="BB29:BB30"/>
    <mergeCell ref="BC29:BC30"/>
    <mergeCell ref="AV31:AV32"/>
    <mergeCell ref="BD31:BD32"/>
    <mergeCell ref="AW31:AW32"/>
    <mergeCell ref="AO45:AO46"/>
    <mergeCell ref="AP45:AP46"/>
    <mergeCell ref="BF45:BF46"/>
    <mergeCell ref="AJ47:AJ48"/>
    <mergeCell ref="AK47:AK48"/>
    <mergeCell ref="BH47:BH48"/>
    <mergeCell ref="AZ47:AZ48"/>
    <mergeCell ref="BA47:BA48"/>
    <mergeCell ref="BB47:BB48"/>
    <mergeCell ref="BC47:BC48"/>
    <mergeCell ref="AV47:AV48"/>
    <mergeCell ref="AW47:AW48"/>
    <mergeCell ref="AX47:AX48"/>
    <mergeCell ref="AY47:AY48"/>
    <mergeCell ref="AR29:AR30"/>
    <mergeCell ref="AW29:AW30"/>
    <mergeCell ref="BB45:BB46"/>
    <mergeCell ref="BN49:BN50"/>
    <mergeCell ref="BI47:BI48"/>
    <mergeCell ref="BJ29:BJ30"/>
    <mergeCell ref="BJ47:BJ48"/>
    <mergeCell ref="BI43:BI44"/>
    <mergeCell ref="BJ35:BJ36"/>
    <mergeCell ref="BJ43:BJ44"/>
    <mergeCell ref="BJ31:BJ32"/>
    <mergeCell ref="BJ33:BJ34"/>
    <mergeCell ref="H31:H32"/>
    <mergeCell ref="J31:J32"/>
    <mergeCell ref="K31:K32"/>
    <mergeCell ref="L31:L32"/>
    <mergeCell ref="H29:H30"/>
    <mergeCell ref="J29:J30"/>
    <mergeCell ref="K29:K30"/>
    <mergeCell ref="U29:U30"/>
    <mergeCell ref="L29:L30"/>
    <mergeCell ref="O29:O30"/>
    <mergeCell ref="AG29:AG30"/>
    <mergeCell ref="AH29:AH30"/>
    <mergeCell ref="AJ29:AJ30"/>
    <mergeCell ref="AS29:AS30"/>
    <mergeCell ref="AL29:AL30"/>
    <mergeCell ref="AQ29:AQ30"/>
    <mergeCell ref="AO29:AO30"/>
    <mergeCell ref="S29:S30"/>
    <mergeCell ref="T29:T30"/>
    <mergeCell ref="N29:N30"/>
    <mergeCell ref="AN45:AN46"/>
    <mergeCell ref="AK45:AK46"/>
    <mergeCell ref="J45:J46"/>
    <mergeCell ref="AN27:AN28"/>
    <mergeCell ref="AO27:AO28"/>
    <mergeCell ref="AG27:AG28"/>
    <mergeCell ref="AH27:AH28"/>
    <mergeCell ref="AJ27:AJ28"/>
    <mergeCell ref="AK27:AK28"/>
    <mergeCell ref="AL27:AL28"/>
    <mergeCell ref="AM27:AM28"/>
    <mergeCell ref="BE27:BE28"/>
    <mergeCell ref="BF27:BF28"/>
    <mergeCell ref="BH27:BH28"/>
    <mergeCell ref="AZ27:AZ28"/>
    <mergeCell ref="BA27:BA28"/>
    <mergeCell ref="BB27:BB28"/>
    <mergeCell ref="BC27:BC28"/>
    <mergeCell ref="BD27:BD28"/>
    <mergeCell ref="AV27:AV28"/>
    <mergeCell ref="AW27:AW28"/>
    <mergeCell ref="AX27:AX28"/>
    <mergeCell ref="AY27:AY28"/>
    <mergeCell ref="AP27:AP28"/>
    <mergeCell ref="AQ27:AQ28"/>
    <mergeCell ref="N45:N46"/>
    <mergeCell ref="O45:O46"/>
    <mergeCell ref="P45:P46"/>
    <mergeCell ref="BF29:BF30"/>
    <mergeCell ref="BH29:BH30"/>
    <mergeCell ref="AX29:AX30"/>
    <mergeCell ref="R45:R46"/>
    <mergeCell ref="S45:S46"/>
    <mergeCell ref="T45:T46"/>
    <mergeCell ref="W45:W46"/>
    <mergeCell ref="Y45:Y46"/>
    <mergeCell ref="Z45:Z46"/>
    <mergeCell ref="AE45:AE46"/>
    <mergeCell ref="AG45:AG46"/>
    <mergeCell ref="AJ45:AJ46"/>
    <mergeCell ref="AA45:AA46"/>
    <mergeCell ref="AB45:AB46"/>
    <mergeCell ref="BD29:BD30"/>
    <mergeCell ref="BE29:BE30"/>
    <mergeCell ref="AM29:AM30"/>
    <mergeCell ref="AF45:AF46"/>
    <mergeCell ref="AV29:AV30"/>
    <mergeCell ref="AB29:AB30"/>
    <mergeCell ref="Q45:Q46"/>
    <mergeCell ref="AL45:AL46"/>
    <mergeCell ref="AS43:AS44"/>
    <mergeCell ref="AT43:AT44"/>
    <mergeCell ref="AY45:AY46"/>
    <mergeCell ref="AQ45:AQ46"/>
    <mergeCell ref="AS45:AS46"/>
    <mergeCell ref="BA45:BA46"/>
    <mergeCell ref="AF29:AF30"/>
    <mergeCell ref="P47:P48"/>
    <mergeCell ref="Q47:Q48"/>
    <mergeCell ref="R47:R48"/>
    <mergeCell ref="S47:S48"/>
    <mergeCell ref="T47:T48"/>
    <mergeCell ref="U47:U48"/>
    <mergeCell ref="V47:V48"/>
    <mergeCell ref="AZ45:AZ46"/>
    <mergeCell ref="U45:U46"/>
    <mergeCell ref="V45:V46"/>
    <mergeCell ref="W47:W48"/>
    <mergeCell ref="BH45:BH46"/>
    <mergeCell ref="BI45:BI46"/>
    <mergeCell ref="BJ45:BJ46"/>
    <mergeCell ref="J47:J48"/>
    <mergeCell ref="K47:K48"/>
    <mergeCell ref="L47:L48"/>
    <mergeCell ref="M47:M48"/>
    <mergeCell ref="N47:N48"/>
    <mergeCell ref="O47:O48"/>
    <mergeCell ref="BD45:BD46"/>
    <mergeCell ref="AC47:AC48"/>
    <mergeCell ref="AD47:AD48"/>
    <mergeCell ref="AE47:AE48"/>
    <mergeCell ref="AF47:AF48"/>
    <mergeCell ref="Y47:Y48"/>
    <mergeCell ref="Z47:Z48"/>
    <mergeCell ref="AA47:AA48"/>
    <mergeCell ref="AB47:AB48"/>
    <mergeCell ref="AL47:AL48"/>
    <mergeCell ref="AM47:AM48"/>
    <mergeCell ref="M45:M46"/>
    <mergeCell ref="AN47:AN48"/>
    <mergeCell ref="AO47:AO48"/>
    <mergeCell ref="AG47:AG48"/>
    <mergeCell ref="AH47:AH48"/>
    <mergeCell ref="AH45:AH46"/>
    <mergeCell ref="AM45:AM46"/>
    <mergeCell ref="AC45:AC46"/>
    <mergeCell ref="AD45:AD46"/>
    <mergeCell ref="BC45:BC46"/>
    <mergeCell ref="AV45:AV46"/>
    <mergeCell ref="AW45:AW46"/>
    <mergeCell ref="AX45:AX46"/>
    <mergeCell ref="BE47:BE48"/>
    <mergeCell ref="BF47:BF48"/>
    <mergeCell ref="AP47:AP48"/>
    <mergeCell ref="AQ47:AQ48"/>
    <mergeCell ref="AR47:AR48"/>
    <mergeCell ref="AS47:AS48"/>
    <mergeCell ref="BD47:BD48"/>
    <mergeCell ref="BE45:BE46"/>
    <mergeCell ref="AT69:AT70"/>
    <mergeCell ref="AL97:AL98"/>
    <mergeCell ref="AG93:AG94"/>
    <mergeCell ref="AH93:AH94"/>
    <mergeCell ref="AJ93:AJ94"/>
    <mergeCell ref="AK93:AK94"/>
    <mergeCell ref="AL93:AL94"/>
    <mergeCell ref="AL71:AL72"/>
    <mergeCell ref="AM71:AM72"/>
    <mergeCell ref="AN71:AN72"/>
    <mergeCell ref="AO71:AO72"/>
    <mergeCell ref="AP71:AP72"/>
    <mergeCell ref="AQ71:AQ72"/>
    <mergeCell ref="AR71:AR72"/>
    <mergeCell ref="AS71:AS72"/>
    <mergeCell ref="AT71:AT72"/>
    <mergeCell ref="AG75:AG76"/>
    <mergeCell ref="AH75:AH76"/>
    <mergeCell ref="AN79:AN80"/>
    <mergeCell ref="AO79:AO80"/>
    <mergeCell ref="AP79:AP80"/>
    <mergeCell ref="AH85:AH86"/>
    <mergeCell ref="AM83:AM84"/>
    <mergeCell ref="AN83:AN84"/>
    <mergeCell ref="AO83:AO84"/>
    <mergeCell ref="AP83:AP84"/>
    <mergeCell ref="AQ83:AQ84"/>
    <mergeCell ref="AR83:AR84"/>
    <mergeCell ref="AS83:AS84"/>
    <mergeCell ref="AT83:AT84"/>
    <mergeCell ref="AK85:AK86"/>
    <mergeCell ref="AL85:AL86"/>
    <mergeCell ref="AT49:AT50"/>
    <mergeCell ref="AN49:AN50"/>
    <mergeCell ref="AD69:AD70"/>
    <mergeCell ref="AE69:AE70"/>
    <mergeCell ref="AJ69:AJ70"/>
    <mergeCell ref="AK69:AK70"/>
    <mergeCell ref="AL69:AL70"/>
    <mergeCell ref="AM69:AM70"/>
    <mergeCell ref="AK49:AK50"/>
    <mergeCell ref="AG49:AG50"/>
    <mergeCell ref="AN69:AN70"/>
    <mergeCell ref="AG69:AG70"/>
    <mergeCell ref="AB93:AB94"/>
    <mergeCell ref="AC93:AC94"/>
    <mergeCell ref="AD93:AD94"/>
    <mergeCell ref="AK51:AK52"/>
    <mergeCell ref="AL51:AL52"/>
    <mergeCell ref="AM51:AM52"/>
    <mergeCell ref="AJ55:AJ56"/>
    <mergeCell ref="AK55:AK56"/>
    <mergeCell ref="AL55:AL56"/>
    <mergeCell ref="AM55:AM56"/>
    <mergeCell ref="AJ53:AJ54"/>
    <mergeCell ref="AK53:AK54"/>
    <mergeCell ref="AL53:AL54"/>
    <mergeCell ref="AM53:AM54"/>
    <mergeCell ref="AN53:AN54"/>
    <mergeCell ref="AO53:AO54"/>
    <mergeCell ref="AP53:AP54"/>
    <mergeCell ref="AQ69:AQ70"/>
    <mergeCell ref="AR69:AR70"/>
    <mergeCell ref="AS69:AS70"/>
    <mergeCell ref="AA93:AA94"/>
    <mergeCell ref="AE93:AE94"/>
    <mergeCell ref="AF93:AF94"/>
    <mergeCell ref="AB101:AB102"/>
    <mergeCell ref="AC101:AC102"/>
    <mergeCell ref="AL49:AL50"/>
    <mergeCell ref="AM49:AM50"/>
    <mergeCell ref="AA69:AA70"/>
    <mergeCell ref="Z73:Z74"/>
    <mergeCell ref="AA73:AA74"/>
    <mergeCell ref="Z69:Z70"/>
    <mergeCell ref="AC73:AC74"/>
    <mergeCell ref="AF69:AF70"/>
    <mergeCell ref="Z51:Z52"/>
    <mergeCell ref="AA51:AA52"/>
    <mergeCell ref="AB51:AB52"/>
    <mergeCell ref="AC51:AC52"/>
    <mergeCell ref="AD51:AD52"/>
    <mergeCell ref="AE51:AE52"/>
    <mergeCell ref="AF51:AF52"/>
    <mergeCell ref="AG51:AG52"/>
    <mergeCell ref="AH51:AH52"/>
    <mergeCell ref="Z53:Z54"/>
    <mergeCell ref="AA53:AA54"/>
    <mergeCell ref="AB53:AB54"/>
    <mergeCell ref="AC53:AC54"/>
    <mergeCell ref="AD53:AD54"/>
    <mergeCell ref="AE53:AE54"/>
    <mergeCell ref="AH73:AH74"/>
    <mergeCell ref="AB99:AB100"/>
    <mergeCell ref="AM93:AM94"/>
    <mergeCell ref="AJ51:AJ52"/>
    <mergeCell ref="O101:O102"/>
    <mergeCell ref="Z99:Z100"/>
    <mergeCell ref="AA99:AA100"/>
    <mergeCell ref="AS99:AS100"/>
    <mergeCell ref="AD101:AD102"/>
    <mergeCell ref="AE101:AE102"/>
    <mergeCell ref="AF99:AF100"/>
    <mergeCell ref="AG99:AG100"/>
    <mergeCell ref="AH99:AH100"/>
    <mergeCell ref="AF101:AF102"/>
    <mergeCell ref="AL101:AL102"/>
    <mergeCell ref="AD99:AD100"/>
    <mergeCell ref="AS101:AS102"/>
    <mergeCell ref="AT101:AT102"/>
    <mergeCell ref="AV101:AV102"/>
    <mergeCell ref="AW101:AW102"/>
    <mergeCell ref="AO101:AO102"/>
    <mergeCell ref="AP101:AP102"/>
    <mergeCell ref="AG101:AG102"/>
    <mergeCell ref="AH101:AH102"/>
    <mergeCell ref="AJ101:AJ102"/>
    <mergeCell ref="AK101:AK102"/>
    <mergeCell ref="AT99:AT100"/>
    <mergeCell ref="AN99:AN100"/>
    <mergeCell ref="AO99:AO100"/>
    <mergeCell ref="AP99:AP100"/>
    <mergeCell ref="AQ99:AQ100"/>
    <mergeCell ref="AR99:AR100"/>
    <mergeCell ref="AC134:AC135"/>
    <mergeCell ref="AD134:AD135"/>
    <mergeCell ref="AE134:AE135"/>
    <mergeCell ref="AF134:AF135"/>
    <mergeCell ref="AP134:AP135"/>
    <mergeCell ref="AL134:AL135"/>
    <mergeCell ref="AM134:AM135"/>
    <mergeCell ref="AN134:AN135"/>
    <mergeCell ref="AO134:AO135"/>
    <mergeCell ref="Y134:Y135"/>
    <mergeCell ref="Z142:Z143"/>
    <mergeCell ref="AA142:AA143"/>
    <mergeCell ref="AB142:AB143"/>
    <mergeCell ref="T101:T102"/>
    <mergeCell ref="S101:S102"/>
    <mergeCell ref="AW99:AW100"/>
    <mergeCell ref="AX99:AX100"/>
    <mergeCell ref="Z101:Z102"/>
    <mergeCell ref="AA101:AA102"/>
    <mergeCell ref="AJ99:AJ100"/>
    <mergeCell ref="AK99:AK100"/>
    <mergeCell ref="AM101:AM102"/>
    <mergeCell ref="AN101:AN102"/>
    <mergeCell ref="Y101:Y102"/>
    <mergeCell ref="AG105:AG106"/>
    <mergeCell ref="AH105:AH106"/>
    <mergeCell ref="AJ105:AJ106"/>
    <mergeCell ref="AK105:AK106"/>
    <mergeCell ref="AL105:AL106"/>
    <mergeCell ref="AM105:AM106"/>
    <mergeCell ref="AN105:AN106"/>
    <mergeCell ref="AO105:AO106"/>
    <mergeCell ref="K35:K36"/>
    <mergeCell ref="J35:J36"/>
    <mergeCell ref="Y35:Y36"/>
    <mergeCell ref="O35:O36"/>
    <mergeCell ref="N35:N36"/>
    <mergeCell ref="M35:M36"/>
    <mergeCell ref="L35:L36"/>
    <mergeCell ref="S35:S36"/>
    <mergeCell ref="R35:R36"/>
    <mergeCell ref="BA103:BA104"/>
    <mergeCell ref="BB134:BB135"/>
    <mergeCell ref="BC134:BC135"/>
    <mergeCell ref="BD134:BD135"/>
    <mergeCell ref="AT134:AT135"/>
    <mergeCell ref="AV134:AV135"/>
    <mergeCell ref="AW134:AW135"/>
    <mergeCell ref="AX134:AX135"/>
    <mergeCell ref="AP105:AP106"/>
    <mergeCell ref="BA129:BA130"/>
    <mergeCell ref="BB129:BB130"/>
    <mergeCell ref="BC129:BC130"/>
    <mergeCell ref="Z134:Z135"/>
    <mergeCell ref="AA134:AA135"/>
    <mergeCell ref="AB134:AB135"/>
    <mergeCell ref="S134:S135"/>
    <mergeCell ref="T134:T135"/>
    <mergeCell ref="U134:U135"/>
    <mergeCell ref="V134:V135"/>
    <mergeCell ref="AG134:AG135"/>
    <mergeCell ref="AH134:AH135"/>
    <mergeCell ref="AJ134:AJ135"/>
    <mergeCell ref="AK134:AK135"/>
    <mergeCell ref="O33:O34"/>
    <mergeCell ref="R33:R34"/>
    <mergeCell ref="S33:S34"/>
    <mergeCell ref="BF33:BF34"/>
    <mergeCell ref="AZ33:AZ34"/>
    <mergeCell ref="AQ35:AQ36"/>
    <mergeCell ref="AR35:AR36"/>
    <mergeCell ref="AC33:AC34"/>
    <mergeCell ref="AD33:AD34"/>
    <mergeCell ref="AZ35:AZ36"/>
    <mergeCell ref="BA35:BA36"/>
    <mergeCell ref="AO35:AO36"/>
    <mergeCell ref="AP35:AP36"/>
    <mergeCell ref="BF35:BF36"/>
    <mergeCell ref="BB35:BB36"/>
    <mergeCell ref="AS35:AS36"/>
    <mergeCell ref="AT35:AT36"/>
    <mergeCell ref="AV35:AV36"/>
    <mergeCell ref="BC35:BC36"/>
    <mergeCell ref="BD35:BD36"/>
    <mergeCell ref="AE33:AE34"/>
    <mergeCell ref="Q35:Q36"/>
    <mergeCell ref="P35:P36"/>
    <mergeCell ref="W35:W36"/>
    <mergeCell ref="V35:V36"/>
    <mergeCell ref="U35:U36"/>
    <mergeCell ref="T35:T36"/>
    <mergeCell ref="Z35:Z36"/>
    <mergeCell ref="AA35:AA36"/>
    <mergeCell ref="AF33:AF34"/>
    <mergeCell ref="AB33:AB34"/>
    <mergeCell ref="T33:T34"/>
    <mergeCell ref="U33:U34"/>
    <mergeCell ref="V33:V34"/>
    <mergeCell ref="W33:W34"/>
    <mergeCell ref="AL33:AL34"/>
    <mergeCell ref="AM33:AM34"/>
    <mergeCell ref="AN33:AN34"/>
    <mergeCell ref="AO33:AO34"/>
    <mergeCell ref="AG33:AG34"/>
    <mergeCell ref="AH33:AH34"/>
    <mergeCell ref="AJ33:AJ34"/>
    <mergeCell ref="AK33:AK34"/>
    <mergeCell ref="AP33:AP34"/>
    <mergeCell ref="AF35:AF36"/>
    <mergeCell ref="AG35:AG36"/>
    <mergeCell ref="AH35:AH36"/>
    <mergeCell ref="AJ35:AJ36"/>
    <mergeCell ref="AB35:AB36"/>
    <mergeCell ref="AC35:AC36"/>
    <mergeCell ref="AD35:AD36"/>
    <mergeCell ref="AE35:AE36"/>
    <mergeCell ref="AN35:AN36"/>
    <mergeCell ref="AL99:AL100"/>
    <mergeCell ref="AM99:AM100"/>
    <mergeCell ref="AE99:AE100"/>
    <mergeCell ref="T51:T52"/>
    <mergeCell ref="U51:U52"/>
    <mergeCell ref="V51:V52"/>
    <mergeCell ref="W51:W52"/>
    <mergeCell ref="AH103:AH104"/>
    <mergeCell ref="AJ103:AJ104"/>
    <mergeCell ref="AK103:AK104"/>
    <mergeCell ref="AL103:AL104"/>
    <mergeCell ref="AA103:AA104"/>
    <mergeCell ref="AC107:AC108"/>
    <mergeCell ref="AD107:AD108"/>
    <mergeCell ref="AK152:AK153"/>
    <mergeCell ref="AL152:AL153"/>
    <mergeCell ref="AE150:AE151"/>
    <mergeCell ref="AF150:AF151"/>
    <mergeCell ref="AJ150:AJ151"/>
    <mergeCell ref="AK150:AK151"/>
    <mergeCell ref="AM152:AM153"/>
    <mergeCell ref="AL150:AL151"/>
    <mergeCell ref="AM150:AM151"/>
    <mergeCell ref="Y99:Y100"/>
    <mergeCell ref="AB150:AB151"/>
    <mergeCell ref="AG150:AG151"/>
    <mergeCell ref="AH150:AH151"/>
    <mergeCell ref="AJ152:AJ153"/>
    <mergeCell ref="AC150:AC151"/>
    <mergeCell ref="AD150:AD151"/>
    <mergeCell ref="AH136:AH137"/>
    <mergeCell ref="AH138:AH139"/>
    <mergeCell ref="V103:V104"/>
    <mergeCell ref="P103:P104"/>
    <mergeCell ref="AB103:AB104"/>
    <mergeCell ref="AC103:AC104"/>
    <mergeCell ref="AV103:AV104"/>
    <mergeCell ref="AW103:AW104"/>
    <mergeCell ref="AQ101:AQ102"/>
    <mergeCell ref="AR101:AR102"/>
    <mergeCell ref="AX103:AX104"/>
    <mergeCell ref="AY103:AY104"/>
    <mergeCell ref="AQ103:AQ104"/>
    <mergeCell ref="AR103:AR104"/>
    <mergeCell ref="AS103:AS104"/>
    <mergeCell ref="AT103:AT104"/>
    <mergeCell ref="P101:P102"/>
    <mergeCell ref="Q101:Q102"/>
    <mergeCell ref="Q103:Q104"/>
    <mergeCell ref="Y103:Y104"/>
    <mergeCell ref="Z103:Z104"/>
    <mergeCell ref="R103:R104"/>
    <mergeCell ref="AD103:AD104"/>
    <mergeCell ref="AE103:AE104"/>
    <mergeCell ref="AF103:AF104"/>
    <mergeCell ref="J73:J74"/>
    <mergeCell ref="S69:S70"/>
    <mergeCell ref="T69:T70"/>
    <mergeCell ref="S73:S74"/>
    <mergeCell ref="T73:T74"/>
    <mergeCell ref="P69:P70"/>
    <mergeCell ref="Q69:Q70"/>
    <mergeCell ref="M69:M70"/>
    <mergeCell ref="N69:N70"/>
    <mergeCell ref="P73:P74"/>
    <mergeCell ref="Q73:Q74"/>
    <mergeCell ref="R73:R74"/>
    <mergeCell ref="U73:U74"/>
    <mergeCell ref="V73:V74"/>
    <mergeCell ref="K69:K70"/>
    <mergeCell ref="K73:K74"/>
    <mergeCell ref="L73:L74"/>
    <mergeCell ref="M73:M74"/>
    <mergeCell ref="N73:N74"/>
    <mergeCell ref="O69:O70"/>
    <mergeCell ref="J69:J70"/>
    <mergeCell ref="L69:L70"/>
    <mergeCell ref="V69:V70"/>
    <mergeCell ref="V49:V50"/>
    <mergeCell ref="U69:U70"/>
    <mergeCell ref="Y73:Y74"/>
    <mergeCell ref="AB73:AB74"/>
    <mergeCell ref="AB69:AB70"/>
    <mergeCell ref="V53:V54"/>
    <mergeCell ref="W53:W54"/>
    <mergeCell ref="Q55:Q56"/>
    <mergeCell ref="R55:R56"/>
    <mergeCell ref="S55:S56"/>
    <mergeCell ref="T55:T56"/>
    <mergeCell ref="U55:U56"/>
    <mergeCell ref="V55:V56"/>
    <mergeCell ref="W55:W56"/>
    <mergeCell ref="Y51:Y52"/>
    <mergeCell ref="Y53:Y54"/>
    <mergeCell ref="S49:S50"/>
    <mergeCell ref="Y69:Y70"/>
    <mergeCell ref="Q51:Q52"/>
    <mergeCell ref="R51:R52"/>
    <mergeCell ref="S51:S52"/>
    <mergeCell ref="Q53:Q54"/>
    <mergeCell ref="R53:R54"/>
    <mergeCell ref="S53:S54"/>
    <mergeCell ref="T53:T54"/>
    <mergeCell ref="U53:U54"/>
    <mergeCell ref="Q57:Q58"/>
    <mergeCell ref="R57:R58"/>
    <mergeCell ref="Q61:Q62"/>
    <mergeCell ref="R61:R62"/>
    <mergeCell ref="S61:S62"/>
    <mergeCell ref="T61:T62"/>
    <mergeCell ref="P33:P34"/>
    <mergeCell ref="Q33:Q34"/>
    <mergeCell ref="M43:M44"/>
    <mergeCell ref="BH73:BH74"/>
    <mergeCell ref="BC73:BC74"/>
    <mergeCell ref="BD73:BD74"/>
    <mergeCell ref="BE73:BE74"/>
    <mergeCell ref="BF73:BF74"/>
    <mergeCell ref="AY73:AY74"/>
    <mergeCell ref="AA43:AA44"/>
    <mergeCell ref="AF43:AF44"/>
    <mergeCell ref="AG43:AG44"/>
    <mergeCell ref="AH43:AH44"/>
    <mergeCell ref="AJ43:AJ44"/>
    <mergeCell ref="AO43:AO44"/>
    <mergeCell ref="AP43:AP44"/>
    <mergeCell ref="AQ43:AQ44"/>
    <mergeCell ref="AR43:AR44"/>
    <mergeCell ref="AK43:AK44"/>
    <mergeCell ref="AL43:AL44"/>
    <mergeCell ref="AM43:AM44"/>
    <mergeCell ref="AN43:AN44"/>
    <mergeCell ref="BF69:BF70"/>
    <mergeCell ref="AY69:AY70"/>
    <mergeCell ref="N43:N44"/>
    <mergeCell ref="AW43:AW44"/>
    <mergeCell ref="R69:R70"/>
    <mergeCell ref="O73:O74"/>
    <mergeCell ref="AM35:AM36"/>
    <mergeCell ref="W69:W70"/>
    <mergeCell ref="T49:T50"/>
    <mergeCell ref="U49:U50"/>
    <mergeCell ref="L7:L8"/>
    <mergeCell ref="H9:H10"/>
    <mergeCell ref="M29:M30"/>
    <mergeCell ref="H35:H36"/>
    <mergeCell ref="Y7:Y8"/>
    <mergeCell ref="W7:W8"/>
    <mergeCell ref="M7:M8"/>
    <mergeCell ref="N7:N8"/>
    <mergeCell ref="M9:M10"/>
    <mergeCell ref="Y33:Y34"/>
    <mergeCell ref="U7:U8"/>
    <mergeCell ref="V7:V8"/>
    <mergeCell ref="H7:H8"/>
    <mergeCell ref="L33:L34"/>
    <mergeCell ref="C45:C155"/>
    <mergeCell ref="D45:D155"/>
    <mergeCell ref="E45:E155"/>
    <mergeCell ref="J7:J8"/>
    <mergeCell ref="K7:K8"/>
    <mergeCell ref="O7:O8"/>
    <mergeCell ref="P7:P8"/>
    <mergeCell ref="Q7:Q8"/>
    <mergeCell ref="R7:R8"/>
    <mergeCell ref="S7:S8"/>
    <mergeCell ref="T7:T8"/>
    <mergeCell ref="J9:J10"/>
    <mergeCell ref="L9:L10"/>
    <mergeCell ref="T43:T44"/>
    <mergeCell ref="U43:U44"/>
    <mergeCell ref="W103:W104"/>
    <mergeCell ref="J99:J100"/>
    <mergeCell ref="K99:K100"/>
    <mergeCell ref="Z7:Z8"/>
    <mergeCell ref="AA7:AA8"/>
    <mergeCell ref="AB7:AB8"/>
    <mergeCell ref="AC7:AC8"/>
    <mergeCell ref="AH7:AH8"/>
    <mergeCell ref="AJ7:AJ8"/>
    <mergeCell ref="AK7:AK8"/>
    <mergeCell ref="AL7:AL8"/>
    <mergeCell ref="AD7:AD8"/>
    <mergeCell ref="AE7:AE8"/>
    <mergeCell ref="AF7:AF8"/>
    <mergeCell ref="AG7:AG8"/>
    <mergeCell ref="AQ7:AQ8"/>
    <mergeCell ref="AR7:AR8"/>
    <mergeCell ref="AS7:AS8"/>
    <mergeCell ref="AV7:AV8"/>
    <mergeCell ref="AT7:AT8"/>
    <mergeCell ref="AM7:AM8"/>
    <mergeCell ref="AN7:AN8"/>
    <mergeCell ref="AO7:AO8"/>
    <mergeCell ref="AP7:AP8"/>
    <mergeCell ref="AY9:AY10"/>
    <mergeCell ref="BA7:BA8"/>
    <mergeCell ref="BB7:BB8"/>
    <mergeCell ref="BE7:BE8"/>
    <mergeCell ref="BF7:BF8"/>
    <mergeCell ref="AP9:AP10"/>
    <mergeCell ref="AQ9:AQ10"/>
    <mergeCell ref="AR9:AR10"/>
    <mergeCell ref="AS9:AS10"/>
    <mergeCell ref="BD9:BD10"/>
    <mergeCell ref="BE9:BE10"/>
    <mergeCell ref="AM9:AM10"/>
    <mergeCell ref="AN9:AN10"/>
    <mergeCell ref="AO9:AO10"/>
    <mergeCell ref="AT9:AT10"/>
    <mergeCell ref="AV23:AV24"/>
    <mergeCell ref="AW23:AW24"/>
    <mergeCell ref="AX23:AX24"/>
    <mergeCell ref="AY23:AY24"/>
    <mergeCell ref="BC7:BC8"/>
    <mergeCell ref="BD7:BD8"/>
    <mergeCell ref="AW7:AW8"/>
    <mergeCell ref="AX7:AX8"/>
    <mergeCell ref="AY7:AY8"/>
    <mergeCell ref="AZ7:AZ8"/>
    <mergeCell ref="AV9:AV10"/>
    <mergeCell ref="AW9:AW10"/>
    <mergeCell ref="AX9:AX10"/>
    <mergeCell ref="AR11:AR12"/>
    <mergeCell ref="AS11:AS12"/>
    <mergeCell ref="AT11:AT12"/>
    <mergeCell ref="AV11:AV12"/>
    <mergeCell ref="BJ7:BJ8"/>
    <mergeCell ref="BH7:BH8"/>
    <mergeCell ref="BI7:BI8"/>
    <mergeCell ref="T9:T10"/>
    <mergeCell ref="U9:U10"/>
    <mergeCell ref="AC9:AC10"/>
    <mergeCell ref="AD9:AD10"/>
    <mergeCell ref="AE9:AE10"/>
    <mergeCell ref="AF9:AF10"/>
    <mergeCell ref="AG9:AG10"/>
    <mergeCell ref="Y9:Y10"/>
    <mergeCell ref="Z9:Z10"/>
    <mergeCell ref="R9:R10"/>
    <mergeCell ref="S9:S10"/>
    <mergeCell ref="N9:N10"/>
    <mergeCell ref="O9:O10"/>
    <mergeCell ref="P9:P10"/>
    <mergeCell ref="Q9:Q10"/>
    <mergeCell ref="AH9:AH10"/>
    <mergeCell ref="AJ9:AJ10"/>
    <mergeCell ref="AK9:AK10"/>
    <mergeCell ref="AL9:AL10"/>
    <mergeCell ref="AA9:AA10"/>
    <mergeCell ref="AB9:AB10"/>
    <mergeCell ref="V9:V10"/>
    <mergeCell ref="W9:W10"/>
    <mergeCell ref="BF9:BF10"/>
    <mergeCell ref="BH9:BH10"/>
    <mergeCell ref="AZ9:AZ10"/>
    <mergeCell ref="BA9:BA10"/>
    <mergeCell ref="BB9:BB10"/>
    <mergeCell ref="BC9:BC10"/>
    <mergeCell ref="BI9:BI10"/>
    <mergeCell ref="V43:V44"/>
    <mergeCell ref="W43:W44"/>
    <mergeCell ref="Y43:Y44"/>
    <mergeCell ref="V29:V30"/>
    <mergeCell ref="W29:W30"/>
    <mergeCell ref="Y29:Y30"/>
    <mergeCell ref="Y31:Y32"/>
    <mergeCell ref="Z43:Z44"/>
    <mergeCell ref="Z33:Z34"/>
    <mergeCell ref="AA33:AA34"/>
    <mergeCell ref="AA29:AA30"/>
    <mergeCell ref="Z29:Z30"/>
    <mergeCell ref="AB43:AB44"/>
    <mergeCell ref="BH35:BH36"/>
    <mergeCell ref="BI35:BI36"/>
    <mergeCell ref="AW35:AW36"/>
    <mergeCell ref="BD43:BD44"/>
    <mergeCell ref="BE43:BE44"/>
    <mergeCell ref="BF43:BF44"/>
    <mergeCell ref="BH43:BH44"/>
    <mergeCell ref="BD33:BD34"/>
    <mergeCell ref="BE33:BE34"/>
    <mergeCell ref="BB33:BB34"/>
    <mergeCell ref="BC33:BC34"/>
    <mergeCell ref="AV33:AV34"/>
    <mergeCell ref="AC43:AC44"/>
    <mergeCell ref="AD43:AD44"/>
    <mergeCell ref="AE43:AE44"/>
    <mergeCell ref="BB43:BB44"/>
    <mergeCell ref="BC43:BC44"/>
    <mergeCell ref="AV43:AV44"/>
    <mergeCell ref="AE27:AE28"/>
    <mergeCell ref="AF27:AF28"/>
    <mergeCell ref="AB27:AB28"/>
    <mergeCell ref="W27:W28"/>
    <mergeCell ref="Y27:Y28"/>
    <mergeCell ref="AR33:AR34"/>
    <mergeCell ref="AK35:AK36"/>
    <mergeCell ref="AQ33:AQ34"/>
    <mergeCell ref="AX35:AX36"/>
    <mergeCell ref="BB73:BB74"/>
    <mergeCell ref="BJ101:BJ102"/>
    <mergeCell ref="BI150:BI151"/>
    <mergeCell ref="BJ150:BJ151"/>
    <mergeCell ref="BE129:BE130"/>
    <mergeCell ref="BF129:BF130"/>
    <mergeCell ref="BI134:BI135"/>
    <mergeCell ref="BJ134:BJ135"/>
    <mergeCell ref="AV69:AV70"/>
    <mergeCell ref="AT73:AT74"/>
    <mergeCell ref="AV73:AV74"/>
    <mergeCell ref="BB49:BB50"/>
    <mergeCell ref="BC49:BC50"/>
    <mergeCell ref="BD49:BD50"/>
    <mergeCell ref="BE49:BE50"/>
    <mergeCell ref="BI49:BI50"/>
    <mergeCell ref="BI101:BI102"/>
    <mergeCell ref="BH99:BH100"/>
    <mergeCell ref="BI99:BI100"/>
    <mergeCell ref="BD93:BD94"/>
    <mergeCell ref="BE93:BE94"/>
    <mergeCell ref="BJ97:BJ98"/>
    <mergeCell ref="BH97:BH98"/>
    <mergeCell ref="BQ45:BQ155"/>
    <mergeCell ref="AP73:AP74"/>
    <mergeCell ref="AQ73:AQ74"/>
    <mergeCell ref="AR73:AR74"/>
    <mergeCell ref="AS73:AS74"/>
    <mergeCell ref="AL73:AL74"/>
    <mergeCell ref="AM73:AM74"/>
    <mergeCell ref="BI103:BI104"/>
    <mergeCell ref="BC69:BC70"/>
    <mergeCell ref="AZ43:AZ44"/>
    <mergeCell ref="AW49:AW50"/>
    <mergeCell ref="AX49:AX50"/>
    <mergeCell ref="AV49:AV50"/>
    <mergeCell ref="AY49:AY50"/>
    <mergeCell ref="AZ49:AZ50"/>
    <mergeCell ref="BA49:BA50"/>
    <mergeCell ref="AO49:AO50"/>
    <mergeCell ref="AP49:AP50"/>
    <mergeCell ref="AQ49:AQ50"/>
    <mergeCell ref="AR49:AR50"/>
    <mergeCell ref="AS49:AS50"/>
    <mergeCell ref="AX101:AX102"/>
    <mergeCell ref="AY101:AY102"/>
    <mergeCell ref="AZ101:AZ102"/>
    <mergeCell ref="BA101:BA102"/>
    <mergeCell ref="BI69:BI70"/>
    <mergeCell ref="BJ69:BJ70"/>
    <mergeCell ref="AN73:AN74"/>
    <mergeCell ref="AO73:AO74"/>
    <mergeCell ref="AP103:AP104"/>
    <mergeCell ref="BD150:BD151"/>
    <mergeCell ref="AY150:AY151"/>
    <mergeCell ref="AL35:AL36"/>
    <mergeCell ref="AC69:AC70"/>
    <mergeCell ref="BH101:BH102"/>
    <mergeCell ref="BC101:BC102"/>
    <mergeCell ref="BD101:BD102"/>
    <mergeCell ref="BI152:BI153"/>
    <mergeCell ref="BD97:BD98"/>
    <mergeCell ref="BE97:BE98"/>
    <mergeCell ref="AO97:AO98"/>
    <mergeCell ref="AT97:AT98"/>
    <mergeCell ref="BA97:BA98"/>
    <mergeCell ref="AX69:AX70"/>
    <mergeCell ref="BD69:BD70"/>
    <mergeCell ref="AO69:AO70"/>
    <mergeCell ref="AP69:AP70"/>
    <mergeCell ref="BB103:BB104"/>
    <mergeCell ref="BC103:BC104"/>
    <mergeCell ref="BE150:BE151"/>
    <mergeCell ref="BF150:BF151"/>
    <mergeCell ref="BC150:BC151"/>
    <mergeCell ref="AM103:AM104"/>
    <mergeCell ref="AN103:AN104"/>
    <mergeCell ref="AO103:AO104"/>
    <mergeCell ref="BI97:BI98"/>
    <mergeCell ref="BF97:BF98"/>
    <mergeCell ref="BF99:BF100"/>
    <mergeCell ref="BE103:BE104"/>
    <mergeCell ref="BF101:BF102"/>
    <mergeCell ref="AG73:AG74"/>
    <mergeCell ref="AG103:AG104"/>
    <mergeCell ref="AZ150:AZ151"/>
    <mergeCell ref="BA150:BA151"/>
    <mergeCell ref="AE129:AE130"/>
    <mergeCell ref="BI27:BI28"/>
    <mergeCell ref="BJ27:BJ28"/>
    <mergeCell ref="BI93:BI94"/>
    <mergeCell ref="BJ93:BJ94"/>
    <mergeCell ref="BI33:BI34"/>
    <mergeCell ref="BE35:BE36"/>
    <mergeCell ref="AX33:AX34"/>
    <mergeCell ref="AY33:AY34"/>
    <mergeCell ref="BA33:BA34"/>
    <mergeCell ref="BA31:BA32"/>
    <mergeCell ref="BB31:BB32"/>
    <mergeCell ref="BC31:BC32"/>
    <mergeCell ref="AW73:AW74"/>
    <mergeCell ref="AH69:AH70"/>
    <mergeCell ref="AD73:AD74"/>
    <mergeCell ref="AE73:AE74"/>
    <mergeCell ref="AF73:AF74"/>
    <mergeCell ref="BI73:BI74"/>
    <mergeCell ref="AJ73:AJ74"/>
    <mergeCell ref="AK73:AK74"/>
    <mergeCell ref="BA43:BA44"/>
    <mergeCell ref="AZ73:AZ74"/>
    <mergeCell ref="BA73:BA74"/>
    <mergeCell ref="BE31:BE32"/>
    <mergeCell ref="BF31:BF32"/>
    <mergeCell ref="BH31:BH32"/>
    <mergeCell ref="BI31:BI32"/>
    <mergeCell ref="BH33:BH34"/>
    <mergeCell ref="AW33:AW34"/>
    <mergeCell ref="AS33:AS34"/>
    <mergeCell ref="AT33:AT34"/>
    <mergeCell ref="AB131:AB133"/>
    <mergeCell ref="AC131:AC133"/>
    <mergeCell ref="AD131:AD133"/>
    <mergeCell ref="AE131:AE133"/>
    <mergeCell ref="AF131:AF133"/>
    <mergeCell ref="AG131:AG133"/>
    <mergeCell ref="AH131:AH133"/>
    <mergeCell ref="AI132:AI133"/>
    <mergeCell ref="BP194:BP195"/>
    <mergeCell ref="AX73:AX74"/>
    <mergeCell ref="AZ69:AZ70"/>
    <mergeCell ref="BA69:BA70"/>
    <mergeCell ref="BB69:BB70"/>
    <mergeCell ref="BE69:BE70"/>
    <mergeCell ref="AW69:AW70"/>
    <mergeCell ref="Y194:Y195"/>
    <mergeCell ref="Z194:Z195"/>
    <mergeCell ref="AA194:AA195"/>
    <mergeCell ref="AB194:AB195"/>
    <mergeCell ref="BK194:BK195"/>
    <mergeCell ref="BF103:BF104"/>
    <mergeCell ref="BD103:BD104"/>
    <mergeCell ref="BE101:BE102"/>
    <mergeCell ref="AA129:AA130"/>
    <mergeCell ref="AB129:AB130"/>
    <mergeCell ref="BK45:BK155"/>
    <mergeCell ref="BH69:BH70"/>
    <mergeCell ref="AC129:AC130"/>
    <mergeCell ref="AD129:AD130"/>
    <mergeCell ref="Y129:Y130"/>
    <mergeCell ref="Z129:Z130"/>
    <mergeCell ref="AJ129:AJ130"/>
    <mergeCell ref="J43:J44"/>
    <mergeCell ref="L43:L44"/>
    <mergeCell ref="J194:J195"/>
    <mergeCell ref="K194:K195"/>
    <mergeCell ref="L194:L195"/>
    <mergeCell ref="L131:L133"/>
    <mergeCell ref="AJ131:AJ133"/>
    <mergeCell ref="AL194:AL195"/>
    <mergeCell ref="AM194:AM195"/>
    <mergeCell ref="L129:L130"/>
    <mergeCell ref="AW129:AW130"/>
    <mergeCell ref="AX129:AX130"/>
    <mergeCell ref="AY129:AY130"/>
    <mergeCell ref="T129:T130"/>
    <mergeCell ref="W131:W133"/>
    <mergeCell ref="X132:X133"/>
    <mergeCell ref="Y131:Y133"/>
    <mergeCell ref="AG129:AG130"/>
    <mergeCell ref="AH129:AH130"/>
    <mergeCell ref="AR129:AR130"/>
    <mergeCell ref="K129:K130"/>
    <mergeCell ref="U131:U133"/>
    <mergeCell ref="V131:V133"/>
    <mergeCell ref="O131:O133"/>
    <mergeCell ref="P131:P133"/>
    <mergeCell ref="Q131:Q133"/>
    <mergeCell ref="R131:R133"/>
    <mergeCell ref="R129:R130"/>
    <mergeCell ref="S129:S130"/>
    <mergeCell ref="AF129:AF130"/>
    <mergeCell ref="Z131:Z133"/>
    <mergeCell ref="AA131:AA133"/>
    <mergeCell ref="AP129:AP130"/>
    <mergeCell ref="AQ129:AQ130"/>
    <mergeCell ref="AP150:AP151"/>
    <mergeCell ref="AQ150:AQ151"/>
    <mergeCell ref="AJ156:AJ157"/>
    <mergeCell ref="AK156:AK157"/>
    <mergeCell ref="AJ136:AJ137"/>
    <mergeCell ref="AJ138:AJ139"/>
    <mergeCell ref="AJ140:AJ141"/>
    <mergeCell ref="AJ142:AJ143"/>
    <mergeCell ref="AJ144:AJ145"/>
    <mergeCell ref="AJ146:AJ147"/>
    <mergeCell ref="AJ148:AJ149"/>
    <mergeCell ref="AK136:AK137"/>
    <mergeCell ref="AK140:AK141"/>
    <mergeCell ref="AK144:AK145"/>
    <mergeCell ref="AK148:AK149"/>
    <mergeCell ref="AL136:AL137"/>
    <mergeCell ref="AM136:AM137"/>
    <mergeCell ref="AK129:AK130"/>
    <mergeCell ref="AL129:AL130"/>
    <mergeCell ref="AM129:AM130"/>
    <mergeCell ref="AO152:AO153"/>
    <mergeCell ref="AN150:AN151"/>
    <mergeCell ref="AN152:AN153"/>
    <mergeCell ref="AQ154:AQ155"/>
    <mergeCell ref="AO150:AO151"/>
    <mergeCell ref="BH103:BH104"/>
    <mergeCell ref="BF194:BF195"/>
    <mergeCell ref="AQ194:AQ195"/>
    <mergeCell ref="AR194:AR195"/>
    <mergeCell ref="AS194:AS195"/>
    <mergeCell ref="AT194:AT195"/>
    <mergeCell ref="BE119:BE120"/>
    <mergeCell ref="BF119:BF120"/>
    <mergeCell ref="BH119:BH120"/>
    <mergeCell ref="BE121:BE122"/>
    <mergeCell ref="BF121:BF122"/>
    <mergeCell ref="BH121:BH122"/>
    <mergeCell ref="BD123:BD124"/>
    <mergeCell ref="BE123:BE124"/>
    <mergeCell ref="BF123:BF124"/>
    <mergeCell ref="BH123:BH124"/>
    <mergeCell ref="AW125:AW126"/>
    <mergeCell ref="AX125:AX126"/>
    <mergeCell ref="AW194:AW195"/>
    <mergeCell ref="AX194:AX195"/>
    <mergeCell ref="AS136:AS137"/>
    <mergeCell ref="BD129:BD130"/>
    <mergeCell ref="AZ129:AZ130"/>
    <mergeCell ref="AS129:AS130"/>
    <mergeCell ref="AT129:AT130"/>
    <mergeCell ref="AV129:AV130"/>
    <mergeCell ref="BB150:BB151"/>
    <mergeCell ref="AS150:AS151"/>
    <mergeCell ref="AZ103:AZ104"/>
    <mergeCell ref="AT150:AT151"/>
    <mergeCell ref="AR154:AR155"/>
    <mergeCell ref="AR150:AR151"/>
    <mergeCell ref="O194:O195"/>
    <mergeCell ref="C194:C195"/>
    <mergeCell ref="D194:D195"/>
    <mergeCell ref="G194:G195"/>
    <mergeCell ref="F162:F163"/>
    <mergeCell ref="F134:F155"/>
    <mergeCell ref="BH129:BH130"/>
    <mergeCell ref="BH131:BH133"/>
    <mergeCell ref="AV131:AV133"/>
    <mergeCell ref="M194:M195"/>
    <mergeCell ref="N194:N195"/>
    <mergeCell ref="U129:U130"/>
    <mergeCell ref="AN129:AN130"/>
    <mergeCell ref="M129:M130"/>
    <mergeCell ref="V129:V130"/>
    <mergeCell ref="J131:J133"/>
    <mergeCell ref="J129:J130"/>
    <mergeCell ref="N129:N130"/>
    <mergeCell ref="S131:S133"/>
    <mergeCell ref="T131:T133"/>
    <mergeCell ref="BH150:BH151"/>
    <mergeCell ref="BH134:BH135"/>
    <mergeCell ref="J148:J149"/>
    <mergeCell ref="AN194:AN195"/>
    <mergeCell ref="AO194:AO195"/>
    <mergeCell ref="AG194:AG195"/>
    <mergeCell ref="AI194:AI195"/>
    <mergeCell ref="AJ194:AJ195"/>
    <mergeCell ref="AK194:AK195"/>
    <mergeCell ref="AH194:AH195"/>
    <mergeCell ref="AP194:AP195"/>
    <mergeCell ref="AO129:AO130"/>
    <mergeCell ref="L119:L120"/>
    <mergeCell ref="L121:L122"/>
    <mergeCell ref="L123:L124"/>
    <mergeCell ref="L125:L126"/>
    <mergeCell ref="L127:L128"/>
    <mergeCell ref="M119:M120"/>
    <mergeCell ref="M123:M124"/>
    <mergeCell ref="M127:M128"/>
    <mergeCell ref="BJ194:BJ195"/>
    <mergeCell ref="E7:E44"/>
    <mergeCell ref="E156:E195"/>
    <mergeCell ref="G134:G155"/>
    <mergeCell ref="G99:G118"/>
    <mergeCell ref="AU194:AU195"/>
    <mergeCell ref="AV194:AV195"/>
    <mergeCell ref="I4:I6"/>
    <mergeCell ref="I7:I8"/>
    <mergeCell ref="I9:I10"/>
    <mergeCell ref="BI194:BI195"/>
    <mergeCell ref="BG194:BG195"/>
    <mergeCell ref="BH194:BH195"/>
    <mergeCell ref="BE194:BE195"/>
    <mergeCell ref="AY194:AY195"/>
    <mergeCell ref="AZ194:AZ195"/>
    <mergeCell ref="BA194:BA195"/>
    <mergeCell ref="BB194:BB195"/>
    <mergeCell ref="BC194:BC195"/>
    <mergeCell ref="BD194:BD195"/>
    <mergeCell ref="AC194:AC195"/>
    <mergeCell ref="AD194:AD195"/>
    <mergeCell ref="AE194:AE195"/>
    <mergeCell ref="AF194:AF195"/>
    <mergeCell ref="M125:M126"/>
    <mergeCell ref="N125:N126"/>
    <mergeCell ref="O125:O126"/>
    <mergeCell ref="P125:P126"/>
    <mergeCell ref="Q125:Q126"/>
    <mergeCell ref="R125:R126"/>
    <mergeCell ref="S125:S126"/>
    <mergeCell ref="T125:T126"/>
    <mergeCell ref="U125:U126"/>
    <mergeCell ref="V125:V126"/>
    <mergeCell ref="W125:W126"/>
    <mergeCell ref="N119:N120"/>
    <mergeCell ref="O119:O120"/>
    <mergeCell ref="P119:P120"/>
    <mergeCell ref="Q119:Q120"/>
    <mergeCell ref="R119:R120"/>
    <mergeCell ref="S119:S120"/>
    <mergeCell ref="T119:T120"/>
    <mergeCell ref="U119:U120"/>
    <mergeCell ref="V119:V120"/>
    <mergeCell ref="W119:W120"/>
    <mergeCell ref="M121:M122"/>
    <mergeCell ref="N121:N122"/>
    <mergeCell ref="O121:O122"/>
    <mergeCell ref="P121:P122"/>
    <mergeCell ref="Q121:Q122"/>
    <mergeCell ref="R121:R122"/>
    <mergeCell ref="S121:S122"/>
    <mergeCell ref="T121:T122"/>
    <mergeCell ref="U121:U122"/>
    <mergeCell ref="V121:V122"/>
    <mergeCell ref="W121:W122"/>
    <mergeCell ref="Y119:Y120"/>
    <mergeCell ref="Z119:Z120"/>
    <mergeCell ref="AA119:AA120"/>
    <mergeCell ref="AB119:AB120"/>
    <mergeCell ref="AC119:AC120"/>
    <mergeCell ref="AD119:AD120"/>
    <mergeCell ref="AE119:AE120"/>
    <mergeCell ref="Y125:Y126"/>
    <mergeCell ref="Z125:Z126"/>
    <mergeCell ref="AA125:AA126"/>
    <mergeCell ref="AB125:AB126"/>
    <mergeCell ref="AC125:AC126"/>
    <mergeCell ref="AD125:AD126"/>
    <mergeCell ref="AE125:AE126"/>
    <mergeCell ref="N123:N124"/>
    <mergeCell ref="O123:O124"/>
    <mergeCell ref="P123:P124"/>
    <mergeCell ref="Q123:Q124"/>
    <mergeCell ref="R123:R124"/>
    <mergeCell ref="S123:S124"/>
    <mergeCell ref="T123:T124"/>
    <mergeCell ref="U123:U124"/>
    <mergeCell ref="V123:V124"/>
    <mergeCell ref="W123:W124"/>
    <mergeCell ref="Y121:Y122"/>
    <mergeCell ref="Z121:Z122"/>
    <mergeCell ref="AA121:AA122"/>
    <mergeCell ref="Y123:Y124"/>
    <mergeCell ref="Z123:Z124"/>
    <mergeCell ref="AA123:AA124"/>
    <mergeCell ref="AB123:AB124"/>
    <mergeCell ref="AC123:AC124"/>
    <mergeCell ref="N127:N128"/>
    <mergeCell ref="O127:O128"/>
    <mergeCell ref="P127:P128"/>
    <mergeCell ref="Q127:Q128"/>
    <mergeCell ref="R127:R128"/>
    <mergeCell ref="S127:S128"/>
    <mergeCell ref="T127:T128"/>
    <mergeCell ref="U127:U128"/>
    <mergeCell ref="V127:V128"/>
    <mergeCell ref="W127:W128"/>
    <mergeCell ref="AF125:AF126"/>
    <mergeCell ref="AG125:AG126"/>
    <mergeCell ref="AH125:AH126"/>
    <mergeCell ref="AJ125:AJ126"/>
    <mergeCell ref="Y127:Y128"/>
    <mergeCell ref="Z127:Z128"/>
    <mergeCell ref="AA127:AA128"/>
    <mergeCell ref="AB127:AB128"/>
    <mergeCell ref="AC127:AC128"/>
    <mergeCell ref="AD127:AD128"/>
    <mergeCell ref="AE127:AE128"/>
    <mergeCell ref="AF127:AF128"/>
    <mergeCell ref="AG127:AG128"/>
    <mergeCell ref="AH127:AH128"/>
    <mergeCell ref="AJ127:AJ128"/>
    <mergeCell ref="AK127:AK128"/>
    <mergeCell ref="AL127:AL128"/>
    <mergeCell ref="AF119:AF120"/>
    <mergeCell ref="AG119:AG120"/>
    <mergeCell ref="AH119:AH120"/>
    <mergeCell ref="AJ119:AJ120"/>
    <mergeCell ref="AB121:AB122"/>
    <mergeCell ref="AC121:AC122"/>
    <mergeCell ref="AD121:AD122"/>
    <mergeCell ref="AE121:AE122"/>
    <mergeCell ref="AF121:AF122"/>
    <mergeCell ref="AG121:AG122"/>
    <mergeCell ref="AH121:AH122"/>
    <mergeCell ref="AJ121:AJ122"/>
    <mergeCell ref="AD123:AD124"/>
    <mergeCell ref="AE123:AE124"/>
    <mergeCell ref="AF123:AF124"/>
    <mergeCell ref="AG123:AG124"/>
    <mergeCell ref="AH123:AH124"/>
    <mergeCell ref="AJ123:AJ124"/>
    <mergeCell ref="AM119:AM120"/>
    <mergeCell ref="AN119:AN120"/>
    <mergeCell ref="AO119:AO120"/>
    <mergeCell ref="AP119:AP120"/>
    <mergeCell ref="AQ119:AQ120"/>
    <mergeCell ref="AR119:AR120"/>
    <mergeCell ref="AS119:AS120"/>
    <mergeCell ref="AT119:AT120"/>
    <mergeCell ref="AV119:AV120"/>
    <mergeCell ref="AK121:AK122"/>
    <mergeCell ref="AL121:AL122"/>
    <mergeCell ref="AM121:AM122"/>
    <mergeCell ref="AN121:AN122"/>
    <mergeCell ref="AO121:AO122"/>
    <mergeCell ref="AP121:AP122"/>
    <mergeCell ref="AQ121:AQ122"/>
    <mergeCell ref="AR121:AR122"/>
    <mergeCell ref="AS121:AS122"/>
    <mergeCell ref="AT121:AT122"/>
    <mergeCell ref="AV121:AV122"/>
    <mergeCell ref="AK119:AK120"/>
    <mergeCell ref="AL119:AL120"/>
    <mergeCell ref="AZ123:AZ124"/>
    <mergeCell ref="BA123:BA124"/>
    <mergeCell ref="BB123:BB124"/>
    <mergeCell ref="BC123:BC124"/>
    <mergeCell ref="AM123:AM124"/>
    <mergeCell ref="AN123:AN124"/>
    <mergeCell ref="AO123:AO124"/>
    <mergeCell ref="AP123:AP124"/>
    <mergeCell ref="AQ123:AQ124"/>
    <mergeCell ref="AR123:AR124"/>
    <mergeCell ref="AS123:AS124"/>
    <mergeCell ref="AT123:AT124"/>
    <mergeCell ref="AV123:AV124"/>
    <mergeCell ref="AK125:AK126"/>
    <mergeCell ref="AL125:AL126"/>
    <mergeCell ref="AM125:AM126"/>
    <mergeCell ref="AN125:AN126"/>
    <mergeCell ref="AO125:AO126"/>
    <mergeCell ref="AP125:AP126"/>
    <mergeCell ref="AQ125:AQ126"/>
    <mergeCell ref="AR125:AR126"/>
    <mergeCell ref="AS125:AS126"/>
    <mergeCell ref="AT125:AT126"/>
    <mergeCell ref="AV125:AV126"/>
    <mergeCell ref="AK123:AK124"/>
    <mergeCell ref="AL123:AL124"/>
    <mergeCell ref="BD127:BD128"/>
    <mergeCell ref="BE127:BE128"/>
    <mergeCell ref="BF127:BF128"/>
    <mergeCell ref="BH127:BH128"/>
    <mergeCell ref="AM127:AM128"/>
    <mergeCell ref="AN127:AN128"/>
    <mergeCell ref="AO127:AO128"/>
    <mergeCell ref="AP127:AP128"/>
    <mergeCell ref="AQ127:AQ128"/>
    <mergeCell ref="AR127:AR128"/>
    <mergeCell ref="AS127:AS128"/>
    <mergeCell ref="AT127:AT128"/>
    <mergeCell ref="AV127:AV128"/>
    <mergeCell ref="AW119:AW120"/>
    <mergeCell ref="AX119:AX120"/>
    <mergeCell ref="AY119:AY120"/>
    <mergeCell ref="AZ119:AZ120"/>
    <mergeCell ref="BA119:BA120"/>
    <mergeCell ref="BB119:BB120"/>
    <mergeCell ref="BC119:BC120"/>
    <mergeCell ref="BD119:BD120"/>
    <mergeCell ref="AW121:AW122"/>
    <mergeCell ref="AX121:AX122"/>
    <mergeCell ref="AY121:AY122"/>
    <mergeCell ref="AZ121:AZ122"/>
    <mergeCell ref="BA121:BA122"/>
    <mergeCell ref="BB121:BB122"/>
    <mergeCell ref="BC121:BC122"/>
    <mergeCell ref="BD121:BD122"/>
    <mergeCell ref="AW123:AW124"/>
    <mergeCell ref="AX123:AX124"/>
    <mergeCell ref="AY123:AY124"/>
    <mergeCell ref="K148:K149"/>
    <mergeCell ref="BI119:BI120"/>
    <mergeCell ref="BJ119:BJ120"/>
    <mergeCell ref="BI121:BI122"/>
    <mergeCell ref="BJ121:BJ122"/>
    <mergeCell ref="BI123:BI124"/>
    <mergeCell ref="BJ123:BJ124"/>
    <mergeCell ref="BI125:BI126"/>
    <mergeCell ref="BJ125:BJ126"/>
    <mergeCell ref="BI127:BI128"/>
    <mergeCell ref="BJ127:BJ128"/>
    <mergeCell ref="BI129:BI130"/>
    <mergeCell ref="BJ129:BJ130"/>
    <mergeCell ref="BI131:BI133"/>
    <mergeCell ref="BJ131:BJ133"/>
    <mergeCell ref="G119:G133"/>
    <mergeCell ref="AZ125:AZ126"/>
    <mergeCell ref="BA125:BA126"/>
    <mergeCell ref="BB125:BB126"/>
    <mergeCell ref="BC125:BC126"/>
    <mergeCell ref="BD125:BD126"/>
    <mergeCell ref="BE125:BE126"/>
    <mergeCell ref="BF125:BF126"/>
    <mergeCell ref="BH125:BH126"/>
    <mergeCell ref="AW127:AW128"/>
    <mergeCell ref="AX127:AX128"/>
    <mergeCell ref="AY127:AY128"/>
    <mergeCell ref="AZ127:AZ128"/>
    <mergeCell ref="BA127:BA128"/>
    <mergeCell ref="BB127:BB128"/>
    <mergeCell ref="BC127:BC128"/>
    <mergeCell ref="L136:L137"/>
    <mergeCell ref="F119:F133"/>
    <mergeCell ref="H119:H133"/>
    <mergeCell ref="J136:J137"/>
    <mergeCell ref="K136:K137"/>
    <mergeCell ref="I138:I139"/>
    <mergeCell ref="J138:J139"/>
    <mergeCell ref="K138:K139"/>
    <mergeCell ref="I140:I141"/>
    <mergeCell ref="J140:J141"/>
    <mergeCell ref="K140:K141"/>
    <mergeCell ref="J142:J143"/>
    <mergeCell ref="K142:K143"/>
    <mergeCell ref="J144:J145"/>
    <mergeCell ref="K144:K145"/>
    <mergeCell ref="J146:J147"/>
    <mergeCell ref="K146:K147"/>
    <mergeCell ref="J121:J122"/>
    <mergeCell ref="K121:K122"/>
    <mergeCell ref="I123:I124"/>
    <mergeCell ref="J123:J124"/>
    <mergeCell ref="K123:K124"/>
    <mergeCell ref="I125:I126"/>
    <mergeCell ref="J125:J126"/>
    <mergeCell ref="K125:K126"/>
    <mergeCell ref="I127:I128"/>
    <mergeCell ref="J127:J128"/>
    <mergeCell ref="K127:K128"/>
    <mergeCell ref="I129:I130"/>
    <mergeCell ref="I119:I120"/>
    <mergeCell ref="J119:J120"/>
    <mergeCell ref="K119:K120"/>
    <mergeCell ref="I121:I122"/>
    <mergeCell ref="M136:M137"/>
    <mergeCell ref="N136:N137"/>
    <mergeCell ref="L138:L139"/>
    <mergeCell ref="M138:M139"/>
    <mergeCell ref="N138:N139"/>
    <mergeCell ref="L140:L141"/>
    <mergeCell ref="M140:M141"/>
    <mergeCell ref="N140:N141"/>
    <mergeCell ref="L142:L143"/>
    <mergeCell ref="M142:M143"/>
    <mergeCell ref="N142:N143"/>
    <mergeCell ref="L144:L145"/>
    <mergeCell ref="M144:M145"/>
    <mergeCell ref="N144:N145"/>
    <mergeCell ref="L146:L147"/>
    <mergeCell ref="M146:M147"/>
    <mergeCell ref="N146:N147"/>
    <mergeCell ref="L148:L149"/>
    <mergeCell ref="M148:M149"/>
    <mergeCell ref="N148:N149"/>
    <mergeCell ref="P136:P137"/>
    <mergeCell ref="Q136:Q137"/>
    <mergeCell ref="R136:R137"/>
    <mergeCell ref="S136:S137"/>
    <mergeCell ref="T136:T137"/>
    <mergeCell ref="U136:U137"/>
    <mergeCell ref="V136:V137"/>
    <mergeCell ref="W136:W137"/>
    <mergeCell ref="Y136:Y137"/>
    <mergeCell ref="P138:P139"/>
    <mergeCell ref="Q138:Q139"/>
    <mergeCell ref="R138:R139"/>
    <mergeCell ref="S138:S139"/>
    <mergeCell ref="T138:T139"/>
    <mergeCell ref="U138:U139"/>
    <mergeCell ref="V138:V139"/>
    <mergeCell ref="W138:W139"/>
    <mergeCell ref="Y138:Y139"/>
    <mergeCell ref="P140:P141"/>
    <mergeCell ref="Q140:Q141"/>
    <mergeCell ref="R140:R141"/>
    <mergeCell ref="S140:S141"/>
    <mergeCell ref="T140:T141"/>
    <mergeCell ref="U140:U141"/>
    <mergeCell ref="V140:V141"/>
    <mergeCell ref="W140:W141"/>
    <mergeCell ref="Y140:Y141"/>
    <mergeCell ref="P142:P143"/>
    <mergeCell ref="Q142:Q143"/>
    <mergeCell ref="P144:P145"/>
    <mergeCell ref="Q144:Q145"/>
    <mergeCell ref="R144:R145"/>
    <mergeCell ref="S144:S145"/>
    <mergeCell ref="T144:T145"/>
    <mergeCell ref="U144:U145"/>
    <mergeCell ref="V144:V145"/>
    <mergeCell ref="W144:W145"/>
    <mergeCell ref="Y144:Y145"/>
    <mergeCell ref="P146:P147"/>
    <mergeCell ref="Q146:Q147"/>
    <mergeCell ref="R146:R147"/>
    <mergeCell ref="S146:S147"/>
    <mergeCell ref="T146:T147"/>
    <mergeCell ref="U146:U147"/>
    <mergeCell ref="V146:V147"/>
    <mergeCell ref="W146:W147"/>
    <mergeCell ref="Y146:Y147"/>
    <mergeCell ref="AB138:AB139"/>
    <mergeCell ref="AC138:AC139"/>
    <mergeCell ref="AD138:AD139"/>
    <mergeCell ref="AE138:AE139"/>
    <mergeCell ref="AF138:AF139"/>
    <mergeCell ref="AG138:AG139"/>
    <mergeCell ref="Z140:Z141"/>
    <mergeCell ref="AA140:AA141"/>
    <mergeCell ref="AB140:AB141"/>
    <mergeCell ref="AC140:AC141"/>
    <mergeCell ref="AD140:AD141"/>
    <mergeCell ref="AE140:AE141"/>
    <mergeCell ref="AF140:AF141"/>
    <mergeCell ref="R142:R143"/>
    <mergeCell ref="S142:S143"/>
    <mergeCell ref="T142:T143"/>
    <mergeCell ref="U142:U143"/>
    <mergeCell ref="V142:V143"/>
    <mergeCell ref="W142:W143"/>
    <mergeCell ref="Y142:Y143"/>
    <mergeCell ref="AG140:AG141"/>
    <mergeCell ref="Z146:Z147"/>
    <mergeCell ref="AA146:AA147"/>
    <mergeCell ref="AB146:AB147"/>
    <mergeCell ref="AC146:AC147"/>
    <mergeCell ref="AD146:AD147"/>
    <mergeCell ref="AE146:AE147"/>
    <mergeCell ref="AF146:AF147"/>
    <mergeCell ref="AG146:AG147"/>
    <mergeCell ref="AH146:AH147"/>
    <mergeCell ref="P148:P149"/>
    <mergeCell ref="Q148:Q149"/>
    <mergeCell ref="R148:R149"/>
    <mergeCell ref="S148:S149"/>
    <mergeCell ref="T148:T149"/>
    <mergeCell ref="U148:U149"/>
    <mergeCell ref="V148:V149"/>
    <mergeCell ref="W148:W149"/>
    <mergeCell ref="Y148:Y149"/>
    <mergeCell ref="Z148:Z149"/>
    <mergeCell ref="AA148:AA149"/>
    <mergeCell ref="AB148:AB149"/>
    <mergeCell ref="AC148:AC149"/>
    <mergeCell ref="AD148:AD149"/>
    <mergeCell ref="AE148:AE149"/>
    <mergeCell ref="AF148:AF149"/>
    <mergeCell ref="AG148:AG149"/>
    <mergeCell ref="AH148:AH149"/>
    <mergeCell ref="Z144:Z145"/>
    <mergeCell ref="AA144:AA145"/>
    <mergeCell ref="AB144:AB145"/>
    <mergeCell ref="AC144:AC145"/>
    <mergeCell ref="AD144:AD145"/>
    <mergeCell ref="AE144:AE145"/>
    <mergeCell ref="AN136:AN137"/>
    <mergeCell ref="AO136:AO137"/>
    <mergeCell ref="AP136:AP137"/>
    <mergeCell ref="AQ136:AQ137"/>
    <mergeCell ref="AR136:AR137"/>
    <mergeCell ref="AK142:AK143"/>
    <mergeCell ref="AL142:AL143"/>
    <mergeCell ref="AM142:AM143"/>
    <mergeCell ref="AN142:AN143"/>
    <mergeCell ref="AO142:AO143"/>
    <mergeCell ref="AP142:AP143"/>
    <mergeCell ref="AQ142:AQ143"/>
    <mergeCell ref="AR142:AR143"/>
    <mergeCell ref="AF144:AF145"/>
    <mergeCell ref="AG144:AG145"/>
    <mergeCell ref="AH144:AH145"/>
    <mergeCell ref="Z136:Z137"/>
    <mergeCell ref="AA136:AA137"/>
    <mergeCell ref="AB136:AB137"/>
    <mergeCell ref="AC136:AC137"/>
    <mergeCell ref="AD136:AD137"/>
    <mergeCell ref="AE136:AE137"/>
    <mergeCell ref="AF136:AF137"/>
    <mergeCell ref="AG136:AG137"/>
    <mergeCell ref="Z138:Z139"/>
    <mergeCell ref="AA138:AA139"/>
    <mergeCell ref="AO146:AO147"/>
    <mergeCell ref="AP146:AP147"/>
    <mergeCell ref="AQ146:AQ147"/>
    <mergeCell ref="AR146:AR147"/>
    <mergeCell ref="AS146:AS147"/>
    <mergeCell ref="AT146:AT147"/>
    <mergeCell ref="AL140:AL141"/>
    <mergeCell ref="AM140:AM141"/>
    <mergeCell ref="AN140:AN141"/>
    <mergeCell ref="AO140:AO141"/>
    <mergeCell ref="AP140:AP141"/>
    <mergeCell ref="AQ140:AQ141"/>
    <mergeCell ref="AR140:AR141"/>
    <mergeCell ref="AS140:AS141"/>
    <mergeCell ref="AT140:AT141"/>
    <mergeCell ref="AC142:AC143"/>
    <mergeCell ref="AD142:AD143"/>
    <mergeCell ref="AE142:AE143"/>
    <mergeCell ref="AF142:AF143"/>
    <mergeCell ref="AG142:AG143"/>
    <mergeCell ref="AH142:AH143"/>
    <mergeCell ref="AH140:AH141"/>
    <mergeCell ref="AL148:AL149"/>
    <mergeCell ref="AM148:AM149"/>
    <mergeCell ref="AN148:AN149"/>
    <mergeCell ref="AO148:AO149"/>
    <mergeCell ref="AP148:AP149"/>
    <mergeCell ref="AQ148:AQ149"/>
    <mergeCell ref="AR148:AR149"/>
    <mergeCell ref="AS148:AS149"/>
    <mergeCell ref="AT148:AT149"/>
    <mergeCell ref="AV136:AV137"/>
    <mergeCell ref="AW136:AW137"/>
    <mergeCell ref="AX136:AX137"/>
    <mergeCell ref="AY136:AY137"/>
    <mergeCell ref="AZ136:AZ137"/>
    <mergeCell ref="BA136:BA137"/>
    <mergeCell ref="AT136:AT137"/>
    <mergeCell ref="AK138:AK139"/>
    <mergeCell ref="AL138:AL139"/>
    <mergeCell ref="AM138:AM139"/>
    <mergeCell ref="AN138:AN139"/>
    <mergeCell ref="AO138:AO139"/>
    <mergeCell ref="AP138:AP139"/>
    <mergeCell ref="AQ138:AQ139"/>
    <mergeCell ref="AR138:AR139"/>
    <mergeCell ref="AS138:AS139"/>
    <mergeCell ref="AT138:AT139"/>
    <mergeCell ref="AS144:AS145"/>
    <mergeCell ref="AT144:AT145"/>
    <mergeCell ref="AK146:AK147"/>
    <mergeCell ref="AL146:AL147"/>
    <mergeCell ref="AM146:AM147"/>
    <mergeCell ref="AN146:AN147"/>
    <mergeCell ref="AV142:AV143"/>
    <mergeCell ref="AW142:AW143"/>
    <mergeCell ref="AX142:AX143"/>
    <mergeCell ref="AY142:AY143"/>
    <mergeCell ref="AZ142:AZ143"/>
    <mergeCell ref="BA142:BA143"/>
    <mergeCell ref="BB142:BB143"/>
    <mergeCell ref="BC142:BC143"/>
    <mergeCell ref="AL144:AL145"/>
    <mergeCell ref="AM144:AM145"/>
    <mergeCell ref="AN144:AN145"/>
    <mergeCell ref="AO144:AO145"/>
    <mergeCell ref="AP144:AP145"/>
    <mergeCell ref="AQ144:AQ145"/>
    <mergeCell ref="AR144:AR145"/>
    <mergeCell ref="AS142:AS143"/>
    <mergeCell ref="AT142:AT143"/>
    <mergeCell ref="BD136:BD137"/>
    <mergeCell ref="BE136:BE137"/>
    <mergeCell ref="BF136:BF137"/>
    <mergeCell ref="AV138:AV139"/>
    <mergeCell ref="AW138:AW139"/>
    <mergeCell ref="AX138:AX139"/>
    <mergeCell ref="AY138:AY139"/>
    <mergeCell ref="AZ138:AZ139"/>
    <mergeCell ref="BA138:BA139"/>
    <mergeCell ref="BB138:BB139"/>
    <mergeCell ref="BC138:BC139"/>
    <mergeCell ref="BD138:BD139"/>
    <mergeCell ref="BE138:BE139"/>
    <mergeCell ref="BF138:BF139"/>
    <mergeCell ref="AY140:AY141"/>
    <mergeCell ref="AZ140:AZ141"/>
    <mergeCell ref="BA140:BA141"/>
    <mergeCell ref="BB140:BB141"/>
    <mergeCell ref="BC140:BC141"/>
    <mergeCell ref="BD140:BD141"/>
    <mergeCell ref="BE140:BE141"/>
    <mergeCell ref="BF140:BF141"/>
    <mergeCell ref="AV140:AV141"/>
    <mergeCell ref="AW140:AW141"/>
    <mergeCell ref="AX140:AX141"/>
    <mergeCell ref="BB136:BB137"/>
    <mergeCell ref="BC136:BC137"/>
    <mergeCell ref="BD142:BD143"/>
    <mergeCell ref="BE142:BE143"/>
    <mergeCell ref="BF142:BF143"/>
    <mergeCell ref="BH136:BH137"/>
    <mergeCell ref="BH138:BH139"/>
    <mergeCell ref="BH140:BH141"/>
    <mergeCell ref="BH142:BH143"/>
    <mergeCell ref="BH144:BH145"/>
    <mergeCell ref="BH146:BH147"/>
    <mergeCell ref="BH148:BH149"/>
    <mergeCell ref="AV144:AV145"/>
    <mergeCell ref="AW144:AW145"/>
    <mergeCell ref="AX144:AX145"/>
    <mergeCell ref="AY144:AY145"/>
    <mergeCell ref="AZ144:AZ145"/>
    <mergeCell ref="BA144:BA145"/>
    <mergeCell ref="BB144:BB145"/>
    <mergeCell ref="BC144:BC145"/>
    <mergeCell ref="BD144:BD145"/>
    <mergeCell ref="BE144:BE145"/>
    <mergeCell ref="BF144:BF145"/>
    <mergeCell ref="AV146:AV147"/>
    <mergeCell ref="AW146:AW147"/>
    <mergeCell ref="AX146:AX147"/>
    <mergeCell ref="AY146:AY147"/>
    <mergeCell ref="AZ146:AZ147"/>
    <mergeCell ref="BA146:BA147"/>
    <mergeCell ref="BB146:BB147"/>
    <mergeCell ref="BC146:BC147"/>
    <mergeCell ref="BD146:BD147"/>
    <mergeCell ref="BE146:BE147"/>
    <mergeCell ref="BF146:BF147"/>
    <mergeCell ref="J158:J159"/>
    <mergeCell ref="J160:J161"/>
    <mergeCell ref="H172:H173"/>
    <mergeCell ref="G172:G173"/>
    <mergeCell ref="F172:F173"/>
    <mergeCell ref="BI136:BI137"/>
    <mergeCell ref="BI138:BI139"/>
    <mergeCell ref="BI140:BI141"/>
    <mergeCell ref="BI142:BI143"/>
    <mergeCell ref="BI144:BI145"/>
    <mergeCell ref="BI146:BI147"/>
    <mergeCell ref="BI148:BI149"/>
    <mergeCell ref="BJ136:BJ137"/>
    <mergeCell ref="BJ138:BJ139"/>
    <mergeCell ref="BJ140:BJ141"/>
    <mergeCell ref="BJ142:BJ143"/>
    <mergeCell ref="BJ144:BJ145"/>
    <mergeCell ref="BJ146:BJ147"/>
    <mergeCell ref="BJ148:BJ149"/>
    <mergeCell ref="I134:I137"/>
    <mergeCell ref="I142:I155"/>
    <mergeCell ref="AV148:AV149"/>
    <mergeCell ref="AW148:AW149"/>
    <mergeCell ref="AX148:AX149"/>
    <mergeCell ref="AY148:AY149"/>
    <mergeCell ref="AZ148:AZ149"/>
    <mergeCell ref="BA148:BA149"/>
    <mergeCell ref="BB148:BB149"/>
    <mergeCell ref="BC148:BC149"/>
    <mergeCell ref="BD148:BD149"/>
    <mergeCell ref="BE148:BE149"/>
    <mergeCell ref="BF148:BF149"/>
    <mergeCell ref="K160:K161"/>
    <mergeCell ref="K162:K163"/>
    <mergeCell ref="K164:K165"/>
    <mergeCell ref="K166:K167"/>
    <mergeCell ref="K168:K169"/>
    <mergeCell ref="K170:K171"/>
    <mergeCell ref="K172:K173"/>
    <mergeCell ref="K174:K175"/>
    <mergeCell ref="K176:K177"/>
    <mergeCell ref="K178:K179"/>
    <mergeCell ref="K180:K181"/>
    <mergeCell ref="K182:K183"/>
    <mergeCell ref="K184:K185"/>
    <mergeCell ref="K186:K187"/>
    <mergeCell ref="K188:K189"/>
    <mergeCell ref="K190:K191"/>
    <mergeCell ref="K192:K193"/>
    <mergeCell ref="V158:V159"/>
    <mergeCell ref="W158:W159"/>
    <mergeCell ref="Y158:Y159"/>
    <mergeCell ref="O160:O161"/>
    <mergeCell ref="P160:P161"/>
    <mergeCell ref="Q160:Q161"/>
    <mergeCell ref="R160:R161"/>
    <mergeCell ref="S160:S161"/>
    <mergeCell ref="T160:T161"/>
    <mergeCell ref="U160:U161"/>
    <mergeCell ref="V160:V161"/>
    <mergeCell ref="W160:W161"/>
    <mergeCell ref="Y160:Y161"/>
    <mergeCell ref="Z158:Z159"/>
    <mergeCell ref="AA158:AA159"/>
    <mergeCell ref="AB158:AB159"/>
    <mergeCell ref="AC158:AC159"/>
    <mergeCell ref="O158:O159"/>
    <mergeCell ref="P158:P159"/>
    <mergeCell ref="Q158:Q159"/>
    <mergeCell ref="R158:R159"/>
    <mergeCell ref="S158:S159"/>
    <mergeCell ref="T158:T159"/>
    <mergeCell ref="U158:U159"/>
    <mergeCell ref="AD158:AD159"/>
    <mergeCell ref="AE158:AE159"/>
    <mergeCell ref="AF158:AF159"/>
    <mergeCell ref="AG158:AG159"/>
    <mergeCell ref="AH158:AH159"/>
    <mergeCell ref="AJ158:AJ159"/>
    <mergeCell ref="Z160:Z161"/>
    <mergeCell ref="AA160:AA161"/>
    <mergeCell ref="AB160:AB161"/>
    <mergeCell ref="AC160:AC161"/>
    <mergeCell ref="AD160:AD161"/>
    <mergeCell ref="AE160:AE161"/>
    <mergeCell ref="AF160:AF161"/>
    <mergeCell ref="AG160:AG161"/>
    <mergeCell ref="AH160:AH161"/>
    <mergeCell ref="AJ160:AJ161"/>
    <mergeCell ref="AK158:AK159"/>
    <mergeCell ref="BJ160:BJ161"/>
    <mergeCell ref="AL158:AL159"/>
    <mergeCell ref="AM158:AM159"/>
    <mergeCell ref="AN158:AN159"/>
    <mergeCell ref="AO158:AO159"/>
    <mergeCell ref="AP158:AP159"/>
    <mergeCell ref="AQ158:AQ159"/>
    <mergeCell ref="AR158:AR159"/>
    <mergeCell ref="AS158:AS159"/>
    <mergeCell ref="AT158:AT159"/>
    <mergeCell ref="AV158:AV159"/>
    <mergeCell ref="AW158:AW159"/>
    <mergeCell ref="AX158:AX159"/>
    <mergeCell ref="AY158:AY159"/>
    <mergeCell ref="AZ158:AZ159"/>
    <mergeCell ref="BA158:BA159"/>
    <mergeCell ref="BB158:BB159"/>
    <mergeCell ref="BC158:BC159"/>
    <mergeCell ref="I172:I173"/>
    <mergeCell ref="J172:J173"/>
    <mergeCell ref="H170:H171"/>
    <mergeCell ref="BD158:BD159"/>
    <mergeCell ref="BE158:BE159"/>
    <mergeCell ref="BF158:BF159"/>
    <mergeCell ref="BH158:BH159"/>
    <mergeCell ref="BI158:BI159"/>
    <mergeCell ref="BJ158:BJ159"/>
    <mergeCell ref="AK160:AK161"/>
    <mergeCell ref="AL160:AL161"/>
    <mergeCell ref="AM160:AM161"/>
    <mergeCell ref="AN160:AN161"/>
    <mergeCell ref="AO160:AO161"/>
    <mergeCell ref="AP160:AP161"/>
    <mergeCell ref="AQ160:AQ161"/>
    <mergeCell ref="AR160:AR161"/>
    <mergeCell ref="AS160:AS161"/>
    <mergeCell ref="AT160:AT161"/>
    <mergeCell ref="AV160:AV161"/>
    <mergeCell ref="AW160:AW161"/>
    <mergeCell ref="AX160:AX161"/>
    <mergeCell ref="AY160:AY161"/>
    <mergeCell ref="AZ160:AZ161"/>
    <mergeCell ref="BA160:BA161"/>
    <mergeCell ref="BB160:BB161"/>
    <mergeCell ref="BC160:BC161"/>
    <mergeCell ref="BD160:BD161"/>
    <mergeCell ref="BE160:BE161"/>
    <mergeCell ref="BF160:BF161"/>
    <mergeCell ref="BH160:BH161"/>
    <mergeCell ref="BI160:BI161"/>
    <mergeCell ref="C7:C44"/>
    <mergeCell ref="D7:D44"/>
    <mergeCell ref="J162:J163"/>
    <mergeCell ref="I162:I163"/>
    <mergeCell ref="H162:H163"/>
    <mergeCell ref="G162:G163"/>
    <mergeCell ref="L162:L163"/>
    <mergeCell ref="M162:M163"/>
    <mergeCell ref="N162:N163"/>
    <mergeCell ref="O162:O163"/>
    <mergeCell ref="P162:P163"/>
    <mergeCell ref="Q162:Q163"/>
    <mergeCell ref="R162:R163"/>
    <mergeCell ref="N166:N167"/>
    <mergeCell ref="O166:O167"/>
    <mergeCell ref="P166:P167"/>
    <mergeCell ref="Q166:Q167"/>
    <mergeCell ref="R166:R167"/>
    <mergeCell ref="F164:F169"/>
    <mergeCell ref="H164:H169"/>
    <mergeCell ref="G164:G169"/>
    <mergeCell ref="L158:L159"/>
    <mergeCell ref="L160:L161"/>
    <mergeCell ref="M158:M159"/>
    <mergeCell ref="M160:M161"/>
    <mergeCell ref="I156:I161"/>
    <mergeCell ref="H156:H161"/>
    <mergeCell ref="G156:G161"/>
    <mergeCell ref="F156:F161"/>
    <mergeCell ref="N158:N159"/>
    <mergeCell ref="N160:N161"/>
    <mergeCell ref="K158:K159"/>
    <mergeCell ref="AS162:AS163"/>
    <mergeCell ref="AT162:AT163"/>
    <mergeCell ref="AV162:AV163"/>
    <mergeCell ref="AW162:AW163"/>
    <mergeCell ref="AX162:AX163"/>
    <mergeCell ref="AY162:AY163"/>
    <mergeCell ref="AZ162:AZ163"/>
    <mergeCell ref="BA162:BA163"/>
    <mergeCell ref="BB162:BB163"/>
    <mergeCell ref="BC162:BC163"/>
    <mergeCell ref="S162:S163"/>
    <mergeCell ref="T162:T163"/>
    <mergeCell ref="U162:U163"/>
    <mergeCell ref="V162:V163"/>
    <mergeCell ref="W162:W163"/>
    <mergeCell ref="Y162:Y163"/>
    <mergeCell ref="Z162:Z163"/>
    <mergeCell ref="AA162:AA163"/>
    <mergeCell ref="AB162:AB163"/>
    <mergeCell ref="AC162:AC163"/>
    <mergeCell ref="AD162:AD163"/>
    <mergeCell ref="AE162:AE163"/>
    <mergeCell ref="AF162:AF163"/>
    <mergeCell ref="AG162:AG163"/>
    <mergeCell ref="AH162:AH163"/>
    <mergeCell ref="AJ162:AJ163"/>
    <mergeCell ref="AK162:AK163"/>
    <mergeCell ref="BD162:BD163"/>
    <mergeCell ref="BE162:BE163"/>
    <mergeCell ref="BF162:BF163"/>
    <mergeCell ref="BH162:BH163"/>
    <mergeCell ref="BI162:BI163"/>
    <mergeCell ref="BJ162:BJ163"/>
    <mergeCell ref="J164:J165"/>
    <mergeCell ref="J166:J167"/>
    <mergeCell ref="J168:J169"/>
    <mergeCell ref="I164:I169"/>
    <mergeCell ref="L164:L165"/>
    <mergeCell ref="M164:M165"/>
    <mergeCell ref="N164:N165"/>
    <mergeCell ref="O164:O165"/>
    <mergeCell ref="P164:P165"/>
    <mergeCell ref="Q164:Q165"/>
    <mergeCell ref="R164:R165"/>
    <mergeCell ref="S164:S165"/>
    <mergeCell ref="T164:T165"/>
    <mergeCell ref="U164:U165"/>
    <mergeCell ref="V164:V165"/>
    <mergeCell ref="W164:W165"/>
    <mergeCell ref="Y164:Y165"/>
    <mergeCell ref="L166:L167"/>
    <mergeCell ref="M166:M167"/>
    <mergeCell ref="AL162:AL163"/>
    <mergeCell ref="AM162:AM163"/>
    <mergeCell ref="AN162:AN163"/>
    <mergeCell ref="AO162:AO163"/>
    <mergeCell ref="AP162:AP163"/>
    <mergeCell ref="AQ162:AQ163"/>
    <mergeCell ref="AR162:AR163"/>
    <mergeCell ref="S166:S167"/>
    <mergeCell ref="T166:T167"/>
    <mergeCell ref="U166:U167"/>
    <mergeCell ref="V166:V167"/>
    <mergeCell ref="W166:W167"/>
    <mergeCell ref="Y166:Y167"/>
    <mergeCell ref="L168:L169"/>
    <mergeCell ref="M168:M169"/>
    <mergeCell ref="N168:N169"/>
    <mergeCell ref="O168:O169"/>
    <mergeCell ref="P168:P169"/>
    <mergeCell ref="Q168:Q169"/>
    <mergeCell ref="R168:R169"/>
    <mergeCell ref="S168:S169"/>
    <mergeCell ref="T168:T169"/>
    <mergeCell ref="U168:U169"/>
    <mergeCell ref="V168:V169"/>
    <mergeCell ref="W168:W169"/>
    <mergeCell ref="Y168:Y169"/>
    <mergeCell ref="Z164:Z165"/>
    <mergeCell ref="AA164:AA165"/>
    <mergeCell ref="AB164:AB165"/>
    <mergeCell ref="AC164:AC165"/>
    <mergeCell ref="AD164:AD165"/>
    <mergeCell ref="AE164:AE165"/>
    <mergeCell ref="AF164:AF165"/>
    <mergeCell ref="AG164:AG165"/>
    <mergeCell ref="AH164:AH165"/>
    <mergeCell ref="AJ164:AJ165"/>
    <mergeCell ref="AK164:AK165"/>
    <mergeCell ref="AL164:AL165"/>
    <mergeCell ref="AM164:AM165"/>
    <mergeCell ref="AN164:AN165"/>
    <mergeCell ref="AO164:AO165"/>
    <mergeCell ref="AP164:AP165"/>
    <mergeCell ref="AQ164:AQ165"/>
    <mergeCell ref="AR164:AR165"/>
    <mergeCell ref="AS164:AS165"/>
    <mergeCell ref="AT164:AT165"/>
    <mergeCell ref="AV164:AV165"/>
    <mergeCell ref="AW164:AW165"/>
    <mergeCell ref="AX164:AX165"/>
    <mergeCell ref="AY164:AY165"/>
    <mergeCell ref="AZ164:AZ165"/>
    <mergeCell ref="BA164:BA165"/>
    <mergeCell ref="BB164:BB165"/>
    <mergeCell ref="BC164:BC165"/>
    <mergeCell ref="BD164:BD165"/>
    <mergeCell ref="BE164:BE165"/>
    <mergeCell ref="BF164:BF165"/>
    <mergeCell ref="BH164:BH165"/>
    <mergeCell ref="BI164:BI165"/>
    <mergeCell ref="BJ164:BJ165"/>
    <mergeCell ref="Z166:Z167"/>
    <mergeCell ref="AA166:AA167"/>
    <mergeCell ref="AB166:AB167"/>
    <mergeCell ref="AC166:AC167"/>
    <mergeCell ref="AD166:AD167"/>
    <mergeCell ref="AE166:AE167"/>
    <mergeCell ref="AF166:AF167"/>
    <mergeCell ref="AG166:AG167"/>
    <mergeCell ref="AH166:AH167"/>
    <mergeCell ref="AJ166:AJ167"/>
    <mergeCell ref="AK166:AK167"/>
    <mergeCell ref="AL166:AL167"/>
    <mergeCell ref="AM166:AM167"/>
    <mergeCell ref="AN166:AN167"/>
    <mergeCell ref="AO166:AO167"/>
    <mergeCell ref="AP166:AP167"/>
    <mergeCell ref="AQ166:AQ167"/>
    <mergeCell ref="AR166:AR167"/>
    <mergeCell ref="AS166:AS167"/>
    <mergeCell ref="AT166:AT167"/>
    <mergeCell ref="AV166:AV167"/>
    <mergeCell ref="AW166:AW167"/>
    <mergeCell ref="AX166:AX167"/>
    <mergeCell ref="AY166:AY167"/>
    <mergeCell ref="AZ166:AZ167"/>
    <mergeCell ref="BA166:BA167"/>
    <mergeCell ref="BB166:BB167"/>
    <mergeCell ref="BC166:BC167"/>
    <mergeCell ref="BD166:BD167"/>
    <mergeCell ref="BE166:BE167"/>
    <mergeCell ref="BF166:BF167"/>
    <mergeCell ref="BH166:BH167"/>
    <mergeCell ref="BI166:BI167"/>
    <mergeCell ref="BJ166:BJ167"/>
    <mergeCell ref="AT168:AT169"/>
    <mergeCell ref="AV168:AV169"/>
    <mergeCell ref="AW168:AW169"/>
    <mergeCell ref="AX168:AX169"/>
    <mergeCell ref="AY168:AY169"/>
    <mergeCell ref="AZ168:AZ169"/>
    <mergeCell ref="BA168:BA169"/>
    <mergeCell ref="BB168:BB169"/>
    <mergeCell ref="BC168:BC169"/>
    <mergeCell ref="BD168:BD169"/>
    <mergeCell ref="BE168:BE169"/>
    <mergeCell ref="BF168:BF169"/>
    <mergeCell ref="BH168:BH169"/>
    <mergeCell ref="BI168:BI169"/>
    <mergeCell ref="BJ168:BJ169"/>
    <mergeCell ref="Z168:Z169"/>
    <mergeCell ref="AA168:AA169"/>
    <mergeCell ref="AB168:AB169"/>
    <mergeCell ref="AC168:AC169"/>
    <mergeCell ref="AD168:AD169"/>
    <mergeCell ref="AE168:AE169"/>
    <mergeCell ref="AF168:AF169"/>
    <mergeCell ref="AG168:AG169"/>
    <mergeCell ref="AH168:AH169"/>
    <mergeCell ref="AJ168:AJ169"/>
    <mergeCell ref="AK168:AK169"/>
    <mergeCell ref="AL168:AL169"/>
    <mergeCell ref="AM168:AM169"/>
    <mergeCell ref="AN168:AN169"/>
    <mergeCell ref="AO168:AO169"/>
    <mergeCell ref="AP168:AP169"/>
    <mergeCell ref="AQ168:AQ169"/>
    <mergeCell ref="F170:F171"/>
    <mergeCell ref="L170:L171"/>
    <mergeCell ref="M170:M171"/>
    <mergeCell ref="N170:N171"/>
    <mergeCell ref="O170:O171"/>
    <mergeCell ref="P170:P171"/>
    <mergeCell ref="Q170:Q171"/>
    <mergeCell ref="R170:R171"/>
    <mergeCell ref="S170:S171"/>
    <mergeCell ref="T170:T171"/>
    <mergeCell ref="U170:U171"/>
    <mergeCell ref="V170:V171"/>
    <mergeCell ref="W170:W171"/>
    <mergeCell ref="Y170:Y171"/>
    <mergeCell ref="Z170:Z171"/>
    <mergeCell ref="AR168:AR169"/>
    <mergeCell ref="AS168:AS169"/>
    <mergeCell ref="I170:I171"/>
    <mergeCell ref="J170:J171"/>
    <mergeCell ref="AV170:AV171"/>
    <mergeCell ref="AW170:AW171"/>
    <mergeCell ref="AX170:AX171"/>
    <mergeCell ref="AY170:AY171"/>
    <mergeCell ref="AZ170:AZ171"/>
    <mergeCell ref="BA170:BA171"/>
    <mergeCell ref="BB170:BB171"/>
    <mergeCell ref="BC170:BC171"/>
    <mergeCell ref="BD170:BD171"/>
    <mergeCell ref="BE170:BE171"/>
    <mergeCell ref="BF170:BF171"/>
    <mergeCell ref="BH170:BH171"/>
    <mergeCell ref="BI170:BI171"/>
    <mergeCell ref="BJ170:BJ171"/>
    <mergeCell ref="G170:G171"/>
    <mergeCell ref="AA170:AA171"/>
    <mergeCell ref="AB170:AB171"/>
    <mergeCell ref="AC170:AC171"/>
    <mergeCell ref="AD170:AD171"/>
    <mergeCell ref="AE170:AE171"/>
    <mergeCell ref="AF170:AF171"/>
    <mergeCell ref="AG170:AG171"/>
    <mergeCell ref="AH170:AH171"/>
    <mergeCell ref="AJ170:AJ171"/>
    <mergeCell ref="AK170:AK171"/>
    <mergeCell ref="AL170:AL171"/>
    <mergeCell ref="AM170:AM171"/>
    <mergeCell ref="AN170:AN171"/>
    <mergeCell ref="AO170:AO171"/>
    <mergeCell ref="AP170:AP171"/>
    <mergeCell ref="AQ170:AQ171"/>
    <mergeCell ref="AR170:AR171"/>
    <mergeCell ref="L172:L173"/>
    <mergeCell ref="M172:M173"/>
    <mergeCell ref="N172:N173"/>
    <mergeCell ref="O172:O173"/>
    <mergeCell ref="P172:P173"/>
    <mergeCell ref="Q172:Q173"/>
    <mergeCell ref="R172:R173"/>
    <mergeCell ref="S172:S173"/>
    <mergeCell ref="T172:T173"/>
    <mergeCell ref="U172:U173"/>
    <mergeCell ref="V172:V173"/>
    <mergeCell ref="W172:W173"/>
    <mergeCell ref="Y172:Y173"/>
    <mergeCell ref="Z172:Z173"/>
    <mergeCell ref="AA172:AA173"/>
    <mergeCell ref="AS170:AS171"/>
    <mergeCell ref="AT170:AT171"/>
    <mergeCell ref="AB172:AB173"/>
    <mergeCell ref="AC172:AC173"/>
    <mergeCell ref="AD172:AD173"/>
    <mergeCell ref="AE172:AE173"/>
    <mergeCell ref="AF172:AF173"/>
    <mergeCell ref="AG172:AG173"/>
    <mergeCell ref="AH172:AH173"/>
    <mergeCell ref="AJ172:AJ173"/>
    <mergeCell ref="AK172:AK173"/>
    <mergeCell ref="AL172:AL173"/>
    <mergeCell ref="AM172:AM173"/>
    <mergeCell ref="AN172:AN173"/>
    <mergeCell ref="AO172:AO173"/>
    <mergeCell ref="AP172:AP173"/>
    <mergeCell ref="AQ172:AQ173"/>
    <mergeCell ref="AR172:AR173"/>
    <mergeCell ref="AS172:AS173"/>
    <mergeCell ref="AT172:AT173"/>
    <mergeCell ref="AV172:AV173"/>
    <mergeCell ref="AW172:AW173"/>
    <mergeCell ref="AX172:AX173"/>
    <mergeCell ref="AY172:AY173"/>
    <mergeCell ref="AZ172:AZ173"/>
    <mergeCell ref="BA172:BA173"/>
    <mergeCell ref="BB172:BB173"/>
    <mergeCell ref="BC172:BC173"/>
    <mergeCell ref="BD172:BD173"/>
    <mergeCell ref="BE172:BE173"/>
    <mergeCell ref="BF172:BF173"/>
    <mergeCell ref="BH172:BH173"/>
    <mergeCell ref="BI172:BI173"/>
    <mergeCell ref="BJ172:BJ173"/>
    <mergeCell ref="Q174:Q175"/>
    <mergeCell ref="R174:R175"/>
    <mergeCell ref="S174:S175"/>
    <mergeCell ref="T174:T175"/>
    <mergeCell ref="U174:U175"/>
    <mergeCell ref="V174:V175"/>
    <mergeCell ref="W174:W175"/>
    <mergeCell ref="Y174:Y175"/>
    <mergeCell ref="Z174:Z175"/>
    <mergeCell ref="AA174:AA175"/>
    <mergeCell ref="AB174:AB175"/>
    <mergeCell ref="AC174:AC175"/>
    <mergeCell ref="AD174:AD175"/>
    <mergeCell ref="AE174:AE175"/>
    <mergeCell ref="AF174:AF175"/>
    <mergeCell ref="Q186:Q187"/>
    <mergeCell ref="R186:R187"/>
    <mergeCell ref="S186:S187"/>
    <mergeCell ref="T186:T187"/>
    <mergeCell ref="U186:U187"/>
    <mergeCell ref="V186:V187"/>
    <mergeCell ref="W186:W187"/>
    <mergeCell ref="Y186:Y187"/>
    <mergeCell ref="Z186:Z187"/>
    <mergeCell ref="AA186:AA187"/>
    <mergeCell ref="AB186:AB187"/>
    <mergeCell ref="AC186:AC187"/>
    <mergeCell ref="AD186:AD187"/>
    <mergeCell ref="AE186:AE187"/>
    <mergeCell ref="AF186:AF187"/>
    <mergeCell ref="I190:I191"/>
    <mergeCell ref="J174:J175"/>
    <mergeCell ref="J176:J177"/>
    <mergeCell ref="J178:J179"/>
    <mergeCell ref="J180:J181"/>
    <mergeCell ref="J182:J183"/>
    <mergeCell ref="J184:J185"/>
    <mergeCell ref="J186:J187"/>
    <mergeCell ref="J188:J189"/>
    <mergeCell ref="J190:J191"/>
    <mergeCell ref="L174:L175"/>
    <mergeCell ref="M174:M175"/>
    <mergeCell ref="N174:N175"/>
    <mergeCell ref="O174:O175"/>
    <mergeCell ref="P174:P175"/>
    <mergeCell ref="L186:L187"/>
    <mergeCell ref="M186:M187"/>
    <mergeCell ref="N186:N187"/>
    <mergeCell ref="O186:O187"/>
    <mergeCell ref="P186:P187"/>
    <mergeCell ref="I174:I177"/>
    <mergeCell ref="I178:I189"/>
    <mergeCell ref="AG174:AG175"/>
    <mergeCell ref="AH174:AH175"/>
    <mergeCell ref="AJ174:AJ175"/>
    <mergeCell ref="AK174:AK175"/>
    <mergeCell ref="AL174:AL175"/>
    <mergeCell ref="AM174:AM175"/>
    <mergeCell ref="AN174:AN175"/>
    <mergeCell ref="AO174:AO175"/>
    <mergeCell ref="AP174:AP175"/>
    <mergeCell ref="AQ174:AQ175"/>
    <mergeCell ref="AR174:AR175"/>
    <mergeCell ref="AS174:AS175"/>
    <mergeCell ref="AT174:AT175"/>
    <mergeCell ref="AV174:AV175"/>
    <mergeCell ref="AW174:AW175"/>
    <mergeCell ref="AX174:AX175"/>
    <mergeCell ref="AY174:AY175"/>
    <mergeCell ref="AZ174:AZ175"/>
    <mergeCell ref="BA174:BA175"/>
    <mergeCell ref="BB174:BB175"/>
    <mergeCell ref="BC174:BC175"/>
    <mergeCell ref="BD174:BD175"/>
    <mergeCell ref="BE174:BE175"/>
    <mergeCell ref="BF174:BF175"/>
    <mergeCell ref="BH174:BH175"/>
    <mergeCell ref="BI174:BI175"/>
    <mergeCell ref="BJ174:BJ175"/>
    <mergeCell ref="L176:L177"/>
    <mergeCell ref="M176:M177"/>
    <mergeCell ref="N176:N177"/>
    <mergeCell ref="O176:O177"/>
    <mergeCell ref="P176:P177"/>
    <mergeCell ref="Q176:Q177"/>
    <mergeCell ref="R176:R177"/>
    <mergeCell ref="S176:S177"/>
    <mergeCell ref="T176:T177"/>
    <mergeCell ref="U176:U177"/>
    <mergeCell ref="V176:V177"/>
    <mergeCell ref="W176:W177"/>
    <mergeCell ref="Y176:Y177"/>
    <mergeCell ref="Z176:Z177"/>
    <mergeCell ref="AA176:AA177"/>
    <mergeCell ref="AB176:AB177"/>
    <mergeCell ref="AC176:AC177"/>
    <mergeCell ref="AD176:AD177"/>
    <mergeCell ref="AE176:AE177"/>
    <mergeCell ref="AF176:AF177"/>
    <mergeCell ref="AG176:AG177"/>
    <mergeCell ref="AH176:AH177"/>
    <mergeCell ref="AJ176:AJ177"/>
    <mergeCell ref="AK176:AK177"/>
    <mergeCell ref="AL176:AL177"/>
    <mergeCell ref="AM176:AM177"/>
    <mergeCell ref="AN176:AN177"/>
    <mergeCell ref="AO176:AO177"/>
    <mergeCell ref="AP176:AP177"/>
    <mergeCell ref="AQ176:AQ177"/>
    <mergeCell ref="AR176:AR177"/>
    <mergeCell ref="AS176:AS177"/>
    <mergeCell ref="AT176:AT177"/>
    <mergeCell ref="AV176:AV177"/>
    <mergeCell ref="AW176:AW177"/>
    <mergeCell ref="AX176:AX177"/>
    <mergeCell ref="AY176:AY177"/>
    <mergeCell ref="AZ176:AZ177"/>
    <mergeCell ref="BA176:BA177"/>
    <mergeCell ref="BB176:BB177"/>
    <mergeCell ref="BC176:BC177"/>
    <mergeCell ref="BD176:BD177"/>
    <mergeCell ref="BE176:BE177"/>
    <mergeCell ref="BF176:BF177"/>
    <mergeCell ref="BH176:BH177"/>
    <mergeCell ref="BI176:BI177"/>
    <mergeCell ref="BJ176:BJ177"/>
    <mergeCell ref="L178:L179"/>
    <mergeCell ref="M178:M179"/>
    <mergeCell ref="N178:N179"/>
    <mergeCell ref="O178:O179"/>
    <mergeCell ref="P178:P179"/>
    <mergeCell ref="Q178:Q179"/>
    <mergeCell ref="R178:R179"/>
    <mergeCell ref="S178:S179"/>
    <mergeCell ref="T178:T179"/>
    <mergeCell ref="U178:U179"/>
    <mergeCell ref="V178:V179"/>
    <mergeCell ref="W178:W179"/>
    <mergeCell ref="Y178:Y179"/>
    <mergeCell ref="Z178:Z179"/>
    <mergeCell ref="AA178:AA179"/>
    <mergeCell ref="AB178:AB179"/>
    <mergeCell ref="AC178:AC179"/>
    <mergeCell ref="AD178:AD179"/>
    <mergeCell ref="AE178:AE179"/>
    <mergeCell ref="AF178:AF179"/>
    <mergeCell ref="AG178:AG179"/>
    <mergeCell ref="AH178:AH179"/>
    <mergeCell ref="AJ178:AJ179"/>
    <mergeCell ref="AK178:AK179"/>
    <mergeCell ref="AL178:AL179"/>
    <mergeCell ref="AM178:AM179"/>
    <mergeCell ref="AN178:AN179"/>
    <mergeCell ref="AO178:AO179"/>
    <mergeCell ref="AP178:AP179"/>
    <mergeCell ref="AQ178:AQ179"/>
    <mergeCell ref="AR178:AR179"/>
    <mergeCell ref="AS178:AS179"/>
    <mergeCell ref="AT178:AT179"/>
    <mergeCell ref="AV178:AV179"/>
    <mergeCell ref="AW178:AW179"/>
    <mergeCell ref="AX178:AX179"/>
    <mergeCell ref="AY178:AY179"/>
    <mergeCell ref="AZ178:AZ179"/>
    <mergeCell ref="BA178:BA179"/>
    <mergeCell ref="BB178:BB179"/>
    <mergeCell ref="BC178:BC179"/>
    <mergeCell ref="BD178:BD179"/>
    <mergeCell ref="BE178:BE179"/>
    <mergeCell ref="BF178:BF179"/>
    <mergeCell ref="BH178:BH179"/>
    <mergeCell ref="BI178:BI179"/>
    <mergeCell ref="BJ178:BJ179"/>
    <mergeCell ref="L180:L181"/>
    <mergeCell ref="M180:M181"/>
    <mergeCell ref="N180:N181"/>
    <mergeCell ref="O180:O181"/>
    <mergeCell ref="P180:P181"/>
    <mergeCell ref="Q180:Q181"/>
    <mergeCell ref="R180:R181"/>
    <mergeCell ref="S180:S181"/>
    <mergeCell ref="T180:T181"/>
    <mergeCell ref="U180:U181"/>
    <mergeCell ref="V180:V181"/>
    <mergeCell ref="W180:W181"/>
    <mergeCell ref="Y180:Y181"/>
    <mergeCell ref="Z180:Z181"/>
    <mergeCell ref="AA180:AA181"/>
    <mergeCell ref="AB180:AB181"/>
    <mergeCell ref="AC180:AC181"/>
    <mergeCell ref="AD180:AD181"/>
    <mergeCell ref="AE180:AE181"/>
    <mergeCell ref="AF180:AF181"/>
    <mergeCell ref="AG180:AG181"/>
    <mergeCell ref="AH180:AH181"/>
    <mergeCell ref="AJ180:AJ181"/>
    <mergeCell ref="AK180:AK181"/>
    <mergeCell ref="AL180:AL181"/>
    <mergeCell ref="AM180:AM181"/>
    <mergeCell ref="AN180:AN181"/>
    <mergeCell ref="AO180:AO181"/>
    <mergeCell ref="AP180:AP181"/>
    <mergeCell ref="AQ180:AQ181"/>
    <mergeCell ref="AR180:AR181"/>
    <mergeCell ref="AS180:AS181"/>
    <mergeCell ref="AT180:AT181"/>
    <mergeCell ref="AV180:AV181"/>
    <mergeCell ref="AW180:AW181"/>
    <mergeCell ref="AX180:AX181"/>
    <mergeCell ref="AY180:AY181"/>
    <mergeCell ref="AZ180:AZ181"/>
    <mergeCell ref="BA180:BA181"/>
    <mergeCell ref="BB180:BB181"/>
    <mergeCell ref="BC180:BC181"/>
    <mergeCell ref="BD180:BD181"/>
    <mergeCell ref="BE180:BE181"/>
    <mergeCell ref="BF180:BF181"/>
    <mergeCell ref="BH180:BH181"/>
    <mergeCell ref="BI180:BI181"/>
    <mergeCell ref="BJ180:BJ181"/>
    <mergeCell ref="L182:L183"/>
    <mergeCell ref="M182:M183"/>
    <mergeCell ref="N182:N183"/>
    <mergeCell ref="O182:O183"/>
    <mergeCell ref="P182:P183"/>
    <mergeCell ref="Q182:Q183"/>
    <mergeCell ref="R182:R183"/>
    <mergeCell ref="S182:S183"/>
    <mergeCell ref="T182:T183"/>
    <mergeCell ref="U182:U183"/>
    <mergeCell ref="V182:V183"/>
    <mergeCell ref="W182:W183"/>
    <mergeCell ref="Y182:Y183"/>
    <mergeCell ref="Z182:Z183"/>
    <mergeCell ref="AA182:AA183"/>
    <mergeCell ref="AB182:AB183"/>
    <mergeCell ref="AC182:AC183"/>
    <mergeCell ref="AD182:AD183"/>
    <mergeCell ref="AE182:AE183"/>
    <mergeCell ref="AF182:AF183"/>
    <mergeCell ref="AG182:AG183"/>
    <mergeCell ref="AH182:AH183"/>
    <mergeCell ref="AJ182:AJ183"/>
    <mergeCell ref="AK182:AK183"/>
    <mergeCell ref="AL182:AL183"/>
    <mergeCell ref="AM182:AM183"/>
    <mergeCell ref="AN182:AN183"/>
    <mergeCell ref="AO182:AO183"/>
    <mergeCell ref="AP182:AP183"/>
    <mergeCell ref="AQ182:AQ183"/>
    <mergeCell ref="AR182:AR183"/>
    <mergeCell ref="AS182:AS183"/>
    <mergeCell ref="AT182:AT183"/>
    <mergeCell ref="AV182:AV183"/>
    <mergeCell ref="AW182:AW183"/>
    <mergeCell ref="AX182:AX183"/>
    <mergeCell ref="AY182:AY183"/>
    <mergeCell ref="AZ182:AZ183"/>
    <mergeCell ref="BA182:BA183"/>
    <mergeCell ref="BB182:BB183"/>
    <mergeCell ref="BC182:BC183"/>
    <mergeCell ref="BD182:BD183"/>
    <mergeCell ref="BE182:BE183"/>
    <mergeCell ref="BF182:BF183"/>
    <mergeCell ref="BH182:BH183"/>
    <mergeCell ref="BI182:BI183"/>
    <mergeCell ref="BJ182:BJ183"/>
    <mergeCell ref="L184:L185"/>
    <mergeCell ref="M184:M185"/>
    <mergeCell ref="N184:N185"/>
    <mergeCell ref="O184:O185"/>
    <mergeCell ref="P184:P185"/>
    <mergeCell ref="Q184:Q185"/>
    <mergeCell ref="R184:R185"/>
    <mergeCell ref="S184:S185"/>
    <mergeCell ref="T184:T185"/>
    <mergeCell ref="U184:U185"/>
    <mergeCell ref="V184:V185"/>
    <mergeCell ref="W184:W185"/>
    <mergeCell ref="Y184:Y185"/>
    <mergeCell ref="Z184:Z185"/>
    <mergeCell ref="AA184:AA185"/>
    <mergeCell ref="AB184:AB185"/>
    <mergeCell ref="AC184:AC185"/>
    <mergeCell ref="AD184:AD185"/>
    <mergeCell ref="AE184:AE185"/>
    <mergeCell ref="AF184:AF185"/>
    <mergeCell ref="AG184:AG185"/>
    <mergeCell ref="AH184:AH185"/>
    <mergeCell ref="AJ184:AJ185"/>
    <mergeCell ref="AK184:AK185"/>
    <mergeCell ref="AL184:AL185"/>
    <mergeCell ref="AM184:AM185"/>
    <mergeCell ref="AN184:AN185"/>
    <mergeCell ref="AO184:AO185"/>
    <mergeCell ref="AP184:AP185"/>
    <mergeCell ref="AQ184:AQ185"/>
    <mergeCell ref="AR184:AR185"/>
    <mergeCell ref="AS184:AS185"/>
    <mergeCell ref="AT184:AT185"/>
    <mergeCell ref="AV184:AV185"/>
    <mergeCell ref="AW184:AW185"/>
    <mergeCell ref="AX184:AX185"/>
    <mergeCell ref="AY184:AY185"/>
    <mergeCell ref="AZ184:AZ185"/>
    <mergeCell ref="BA184:BA185"/>
    <mergeCell ref="BB184:BB185"/>
    <mergeCell ref="BC184:BC185"/>
    <mergeCell ref="BD184:BD185"/>
    <mergeCell ref="BE184:BE185"/>
    <mergeCell ref="BF184:BF185"/>
    <mergeCell ref="BH184:BH185"/>
    <mergeCell ref="BI184:BI185"/>
    <mergeCell ref="BJ184:BJ185"/>
    <mergeCell ref="AG186:AG187"/>
    <mergeCell ref="AH186:AH187"/>
    <mergeCell ref="AJ186:AJ187"/>
    <mergeCell ref="AK186:AK187"/>
    <mergeCell ref="AL186:AL187"/>
    <mergeCell ref="AM186:AM187"/>
    <mergeCell ref="AN186:AN187"/>
    <mergeCell ref="AO186:AO187"/>
    <mergeCell ref="AP186:AP187"/>
    <mergeCell ref="AQ186:AQ187"/>
    <mergeCell ref="AR186:AR187"/>
    <mergeCell ref="AS186:AS187"/>
    <mergeCell ref="AT186:AT187"/>
    <mergeCell ref="AV186:AV187"/>
    <mergeCell ref="AW186:AW187"/>
    <mergeCell ref="AX186:AX187"/>
    <mergeCell ref="AY186:AY187"/>
    <mergeCell ref="AZ186:AZ187"/>
    <mergeCell ref="BA186:BA187"/>
    <mergeCell ref="BB186:BB187"/>
    <mergeCell ref="BC186:BC187"/>
    <mergeCell ref="BD186:BD187"/>
    <mergeCell ref="BE186:BE187"/>
    <mergeCell ref="BF186:BF187"/>
    <mergeCell ref="BH186:BH187"/>
    <mergeCell ref="BI186:BI187"/>
    <mergeCell ref="BJ186:BJ187"/>
    <mergeCell ref="L188:L189"/>
    <mergeCell ref="M188:M189"/>
    <mergeCell ref="N188:N189"/>
    <mergeCell ref="O188:O189"/>
    <mergeCell ref="P188:P189"/>
    <mergeCell ref="Q188:Q189"/>
    <mergeCell ref="R188:R189"/>
    <mergeCell ref="S188:S189"/>
    <mergeCell ref="T188:T189"/>
    <mergeCell ref="U188:U189"/>
    <mergeCell ref="V188:V189"/>
    <mergeCell ref="W188:W189"/>
    <mergeCell ref="Y188:Y189"/>
    <mergeCell ref="Z188:Z189"/>
    <mergeCell ref="AA188:AA189"/>
    <mergeCell ref="AB188:AB189"/>
    <mergeCell ref="AC188:AC189"/>
    <mergeCell ref="AD188:AD189"/>
    <mergeCell ref="AE188:AE189"/>
    <mergeCell ref="AF188:AF189"/>
    <mergeCell ref="AG188:AG189"/>
    <mergeCell ref="AH188:AH189"/>
    <mergeCell ref="AJ188:AJ189"/>
    <mergeCell ref="AK188:AK189"/>
    <mergeCell ref="AL188:AL189"/>
    <mergeCell ref="AM188:AM189"/>
    <mergeCell ref="AN188:AN189"/>
    <mergeCell ref="AO188:AO189"/>
    <mergeCell ref="AP188:AP189"/>
    <mergeCell ref="AQ188:AQ189"/>
    <mergeCell ref="AR188:AR189"/>
    <mergeCell ref="AS188:AS189"/>
    <mergeCell ref="AT188:AT189"/>
    <mergeCell ref="AV188:AV189"/>
    <mergeCell ref="AW188:AW189"/>
    <mergeCell ref="AX188:AX189"/>
    <mergeCell ref="AY188:AY189"/>
    <mergeCell ref="AZ188:AZ189"/>
    <mergeCell ref="BA188:BA189"/>
    <mergeCell ref="BB188:BB189"/>
    <mergeCell ref="BC188:BC189"/>
    <mergeCell ref="BD188:BD189"/>
    <mergeCell ref="BE188:BE189"/>
    <mergeCell ref="BF188:BF189"/>
    <mergeCell ref="BH188:BH189"/>
    <mergeCell ref="BI188:BI189"/>
    <mergeCell ref="BJ188:BJ189"/>
    <mergeCell ref="L190:L191"/>
    <mergeCell ref="M190:M191"/>
    <mergeCell ref="N190:N191"/>
    <mergeCell ref="O190:O191"/>
    <mergeCell ref="P190:P191"/>
    <mergeCell ref="Q190:Q191"/>
    <mergeCell ref="R190:R191"/>
    <mergeCell ref="S190:S191"/>
    <mergeCell ref="T190:T191"/>
    <mergeCell ref="U190:U191"/>
    <mergeCell ref="V190:V191"/>
    <mergeCell ref="W190:W191"/>
    <mergeCell ref="Y190:Y191"/>
    <mergeCell ref="Z190:Z191"/>
    <mergeCell ref="AA190:AA191"/>
    <mergeCell ref="AB190:AB191"/>
    <mergeCell ref="AC190:AC191"/>
    <mergeCell ref="AD190:AD191"/>
    <mergeCell ref="AE190:AE191"/>
    <mergeCell ref="AF190:AF191"/>
    <mergeCell ref="AG190:AG191"/>
    <mergeCell ref="AH190:AH191"/>
    <mergeCell ref="AJ190:AJ191"/>
    <mergeCell ref="AK190:AK191"/>
    <mergeCell ref="BI190:BI191"/>
    <mergeCell ref="BJ190:BJ191"/>
    <mergeCell ref="AN190:AN191"/>
    <mergeCell ref="AO190:AO191"/>
    <mergeCell ref="AP190:AP191"/>
    <mergeCell ref="AQ190:AQ191"/>
    <mergeCell ref="AR190:AR191"/>
    <mergeCell ref="AS190:AS191"/>
    <mergeCell ref="AT190:AT191"/>
    <mergeCell ref="AV190:AV191"/>
    <mergeCell ref="AW190:AW191"/>
    <mergeCell ref="AX190:AX191"/>
    <mergeCell ref="AY190:AY191"/>
    <mergeCell ref="AZ190:AZ191"/>
    <mergeCell ref="BA190:BA191"/>
    <mergeCell ref="BB190:BB191"/>
    <mergeCell ref="BC190:BC191"/>
    <mergeCell ref="BD190:BD191"/>
    <mergeCell ref="BE190:BE191"/>
    <mergeCell ref="AD192:AD193"/>
    <mergeCell ref="AE192:AE193"/>
    <mergeCell ref="AF192:AF193"/>
    <mergeCell ref="AZ192:AZ193"/>
    <mergeCell ref="BA192:BA193"/>
    <mergeCell ref="BB192:BB193"/>
    <mergeCell ref="BC192:BC193"/>
    <mergeCell ref="BD192:BD193"/>
    <mergeCell ref="T192:T193"/>
    <mergeCell ref="U192:U193"/>
    <mergeCell ref="BE192:BE193"/>
    <mergeCell ref="BF192:BF193"/>
    <mergeCell ref="AL190:AL191"/>
    <mergeCell ref="AM190:AM191"/>
    <mergeCell ref="BH192:BH193"/>
    <mergeCell ref="BF190:BF191"/>
    <mergeCell ref="BH190:BH191"/>
    <mergeCell ref="C156:C193"/>
    <mergeCell ref="BI192:BI193"/>
    <mergeCell ref="BJ192:BJ193"/>
    <mergeCell ref="J192:J193"/>
    <mergeCell ref="I192:I193"/>
    <mergeCell ref="H174:H193"/>
    <mergeCell ref="G174:G193"/>
    <mergeCell ref="F174:F193"/>
    <mergeCell ref="AG192:AG193"/>
    <mergeCell ref="AH192:AH193"/>
    <mergeCell ref="AJ192:AJ193"/>
    <mergeCell ref="AK192:AK193"/>
    <mergeCell ref="AL192:AL193"/>
    <mergeCell ref="AM192:AM193"/>
    <mergeCell ref="AN192:AN193"/>
    <mergeCell ref="AO192:AO193"/>
    <mergeCell ref="AP192:AP193"/>
    <mergeCell ref="AQ192:AQ193"/>
    <mergeCell ref="AR192:AR193"/>
    <mergeCell ref="AS192:AS193"/>
    <mergeCell ref="AT192:AT193"/>
    <mergeCell ref="AV192:AV193"/>
    <mergeCell ref="AW192:AW193"/>
    <mergeCell ref="AX192:AX193"/>
    <mergeCell ref="AY192:AY193"/>
    <mergeCell ref="L192:L193"/>
    <mergeCell ref="M192:M193"/>
    <mergeCell ref="V192:V193"/>
    <mergeCell ref="W192:W193"/>
    <mergeCell ref="Y192:Y193"/>
    <mergeCell ref="Z192:Z193"/>
    <mergeCell ref="AA192:AA193"/>
    <mergeCell ref="I131:I133"/>
    <mergeCell ref="K131:K133"/>
    <mergeCell ref="BQ156:BQ193"/>
    <mergeCell ref="I196:I197"/>
    <mergeCell ref="I194:I195"/>
    <mergeCell ref="D156:D193"/>
    <mergeCell ref="BQ7:BQ44"/>
    <mergeCell ref="BK7:BK44"/>
    <mergeCell ref="BP11:BP26"/>
    <mergeCell ref="BP27:BP44"/>
    <mergeCell ref="BP45:BP48"/>
    <mergeCell ref="BP49:BP74"/>
    <mergeCell ref="BP133:BP155"/>
    <mergeCell ref="BP75:BP98"/>
    <mergeCell ref="H99:H116"/>
    <mergeCell ref="BP99:BP116"/>
    <mergeCell ref="BP119:BP132"/>
    <mergeCell ref="BP156:BP161"/>
    <mergeCell ref="BP162:BP163"/>
    <mergeCell ref="BP164:BP169"/>
    <mergeCell ref="BP170:BP171"/>
    <mergeCell ref="BP172:BP173"/>
    <mergeCell ref="BP174:BP193"/>
    <mergeCell ref="BK156:BK193"/>
    <mergeCell ref="N192:N193"/>
    <mergeCell ref="O192:O193"/>
    <mergeCell ref="P192:P193"/>
    <mergeCell ref="Q192:Q193"/>
    <mergeCell ref="R192:R193"/>
    <mergeCell ref="S192:S193"/>
    <mergeCell ref="AB192:AB193"/>
    <mergeCell ref="AC192:AC193"/>
    <mergeCell ref="BC131:BC133"/>
    <mergeCell ref="BD131:BD133"/>
    <mergeCell ref="BE131:BE133"/>
    <mergeCell ref="BF131:BF133"/>
    <mergeCell ref="BG132:BG133"/>
    <mergeCell ref="AK131:AK133"/>
    <mergeCell ref="AL131:AL133"/>
    <mergeCell ref="AM131:AM133"/>
    <mergeCell ref="AN131:AN133"/>
    <mergeCell ref="AO131:AO133"/>
    <mergeCell ref="AP131:AP133"/>
    <mergeCell ref="AQ131:AQ133"/>
    <mergeCell ref="AR131:AR133"/>
    <mergeCell ref="AS131:AS133"/>
    <mergeCell ref="AT131:AT133"/>
    <mergeCell ref="AU132:AU133"/>
    <mergeCell ref="AW131:AW133"/>
    <mergeCell ref="AX131:AX133"/>
    <mergeCell ref="AY131:AY133"/>
    <mergeCell ref="AZ131:AZ133"/>
    <mergeCell ref="BA131:BA133"/>
    <mergeCell ref="BB131:BB133"/>
  </mergeCells>
  <phoneticPr fontId="6" type="noConversion"/>
  <pageMargins left="0.23622047244094491" right="0.23622047244094491" top="0.39370078740157483" bottom="0.86614173228346458" header="0" footer="0"/>
  <pageSetup paperSize="5" scale="8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PPA2008-2011</vt:lpstr>
      <vt:lpstr>'PPA2008-2011'!Títulos_a_imprimir</vt:lpstr>
    </vt:vector>
  </TitlesOfParts>
  <Company>ALCALDIA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</dc:creator>
  <cp:lastModifiedBy>pipe</cp:lastModifiedBy>
  <cp:lastPrinted>2008-06-11T16:33:21Z</cp:lastPrinted>
  <dcterms:created xsi:type="dcterms:W3CDTF">2005-03-11T19:29:24Z</dcterms:created>
  <dcterms:modified xsi:type="dcterms:W3CDTF">2008-06-15T14:40:12Z</dcterms:modified>
</cp:coreProperties>
</file>