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PLANEA08\Desktop\SEGUIMINETO Y EVALUACION 2017\PLAN DE ACCION 2018\"/>
    </mc:Choice>
  </mc:AlternateContent>
  <bookViews>
    <workbookView xWindow="0" yWindow="0" windowWidth="51192" windowHeight="26808"/>
  </bookViews>
  <sheets>
    <sheet name="PLAN DE ACCION 2018" sheetId="2" r:id="rId1"/>
    <sheet name="PLAN DE ACCION PLANEACION " sheetId="10" r:id="rId2"/>
    <sheet name="SALDOS DISPONIBLES 2018" sheetId="4" r:id="rId3"/>
    <sheet name="VF POR UNIDADES EJE" sheetId="5" r:id="rId4"/>
    <sheet name="POAI 2018" sheetId="8" state="hidden" r:id="rId5"/>
    <sheet name="POAI 2018  ELIMINADO" sheetId="9" state="hidden" r:id="rId6"/>
  </sheets>
  <externalReferences>
    <externalReference r:id="rId7"/>
  </externalReferences>
  <definedNames>
    <definedName name="_xlnm._FilterDatabase" localSheetId="0" hidden="1">'PLAN DE ACCION 2018'!$A$2:$IP$508</definedName>
    <definedName name="_xlnm._FilterDatabase" localSheetId="1" hidden="1">'PLAN DE ACCION PLANEACION '!$A$2:$IE$60</definedName>
    <definedName name="_xlnm._FilterDatabase" localSheetId="4" hidden="1">'POAI 2018'!$A$2:$KB$156</definedName>
    <definedName name="_xlnm._FilterDatabase" localSheetId="5" hidden="1">'POAI 2018  ELIMINADO'!$A$1:$KB$166</definedName>
    <definedName name="_xlnm._FilterDatabase" localSheetId="3" hidden="1">'VF POR UNIDADES EJE'!$A$2:$KN$221</definedName>
    <definedName name="_xlnm.Print_Titles" localSheetId="0">'PLAN DE ACCION 2018'!$2:$2</definedName>
  </definedNames>
  <calcPr calcId="152511"/>
</workbook>
</file>

<file path=xl/calcChain.xml><?xml version="1.0" encoding="utf-8"?>
<calcChain xmlns="http://schemas.openxmlformats.org/spreadsheetml/2006/main">
  <c r="AG349" i="2" l="1"/>
  <c r="AF349" i="2" s="1"/>
  <c r="AE349" i="2" s="1"/>
  <c r="AG446" i="2"/>
  <c r="AF446" i="2" s="1"/>
  <c r="AE446" i="2" s="1"/>
  <c r="AG413" i="2"/>
  <c r="AF413" i="2" s="1"/>
  <c r="AE413" i="2" s="1"/>
  <c r="AG345" i="2"/>
  <c r="AF345" i="2" s="1"/>
  <c r="AE345" i="2" s="1"/>
  <c r="AG281" i="2"/>
  <c r="AF281" i="2" s="1"/>
  <c r="AE281" i="2" s="1"/>
  <c r="AG271" i="2"/>
  <c r="AF271" i="2" s="1"/>
  <c r="AE271" i="2" s="1"/>
  <c r="AG272" i="2"/>
  <c r="AF272" i="2" s="1"/>
  <c r="AE272" i="2" s="1"/>
  <c r="AG273" i="2"/>
  <c r="AF273" i="2" s="1"/>
  <c r="AE273" i="2" s="1"/>
  <c r="AG184" i="2"/>
  <c r="AF184" i="2" s="1"/>
  <c r="AE184" i="2" s="1"/>
  <c r="AG179" i="2"/>
  <c r="AF179" i="2" s="1"/>
  <c r="AE179" i="2" s="1"/>
  <c r="AG106" i="2"/>
  <c r="AF106" i="2" s="1"/>
  <c r="AE106" i="2" s="1"/>
  <c r="AG92" i="2"/>
  <c r="AF92" i="2" s="1"/>
  <c r="AE92" i="2" s="1"/>
  <c r="AG85" i="2"/>
  <c r="AF85" i="2" s="1"/>
  <c r="AE85" i="2" s="1"/>
  <c r="AG69" i="2"/>
  <c r="AF69" i="2" s="1"/>
  <c r="AE69" i="2" s="1"/>
  <c r="AG32" i="2"/>
  <c r="AF32" i="2" s="1"/>
  <c r="AE32" i="2" s="1"/>
  <c r="AG25" i="2"/>
  <c r="AF25" i="2"/>
  <c r="AE25" i="2" s="1"/>
  <c r="BC134" i="2" l="1"/>
  <c r="Y61" i="10" l="1"/>
  <c r="AF61" i="10"/>
  <c r="AG61" i="10"/>
  <c r="AH61" i="10"/>
  <c r="AI61" i="10"/>
  <c r="AJ61" i="10"/>
  <c r="AK61" i="10"/>
  <c r="AL61" i="10"/>
  <c r="AM61" i="10"/>
  <c r="AN61" i="10"/>
  <c r="AO61" i="10"/>
  <c r="AP61" i="10"/>
  <c r="AQ61" i="10"/>
  <c r="AR61" i="10"/>
  <c r="AS61" i="10"/>
  <c r="AT61" i="10"/>
  <c r="AU61" i="10"/>
  <c r="AV61" i="10"/>
  <c r="AW61" i="10"/>
  <c r="AX61" i="10"/>
  <c r="AY61" i="10"/>
  <c r="AZ61" i="10"/>
  <c r="BA61" i="10"/>
  <c r="BB61" i="10"/>
  <c r="BC61" i="10"/>
  <c r="BD61" i="10"/>
  <c r="BE61" i="10"/>
  <c r="BF61" i="10"/>
  <c r="BG61" i="10"/>
  <c r="BH61" i="10"/>
  <c r="BI61" i="10"/>
  <c r="BJ61" i="10"/>
  <c r="BK61" i="10"/>
  <c r="BL61" i="10"/>
  <c r="BM61" i="10"/>
  <c r="BN61" i="10"/>
  <c r="BO61" i="10"/>
  <c r="BP61" i="10"/>
  <c r="BQ61" i="10"/>
  <c r="BR61" i="10"/>
  <c r="BS61" i="10"/>
  <c r="BT61" i="10"/>
  <c r="BU61" i="10"/>
  <c r="BV61" i="10"/>
  <c r="BW61" i="10"/>
  <c r="BX61" i="10"/>
  <c r="BY61" i="10"/>
  <c r="BZ61" i="10"/>
  <c r="CA61" i="10"/>
  <c r="CB61" i="10"/>
  <c r="CC61" i="10"/>
  <c r="CD61" i="10"/>
  <c r="CE61" i="10"/>
  <c r="CF61" i="10"/>
  <c r="CG61" i="10"/>
  <c r="CH61" i="10"/>
  <c r="CI61" i="10"/>
  <c r="CJ61" i="10"/>
  <c r="CK61" i="10"/>
  <c r="CL61" i="10"/>
  <c r="CM61" i="10"/>
  <c r="CN61" i="10"/>
  <c r="CO61" i="10"/>
  <c r="CP61" i="10"/>
  <c r="CQ61" i="10"/>
  <c r="CR61" i="10"/>
  <c r="CS61" i="10"/>
  <c r="AE61" i="10"/>
  <c r="AG60" i="10"/>
  <c r="AF60" i="10" s="1"/>
  <c r="AE60" i="10" s="1"/>
  <c r="AG59" i="10"/>
  <c r="AF59" i="10" s="1"/>
  <c r="AE59" i="10" s="1"/>
  <c r="AG58" i="10"/>
  <c r="AF58" i="10" s="1"/>
  <c r="AE58" i="10" s="1"/>
  <c r="AH57" i="10"/>
  <c r="AG57" i="10"/>
  <c r="AF57" i="10"/>
  <c r="AE57" i="10" s="1"/>
  <c r="AX56" i="10"/>
  <c r="AV56" i="10"/>
  <c r="AH56" i="10"/>
  <c r="AG56" i="10" s="1"/>
  <c r="AF56" i="10" s="1"/>
  <c r="AE56" i="10" s="1"/>
  <c r="AG55" i="10"/>
  <c r="AF55" i="10" s="1"/>
  <c r="AE55" i="10" s="1"/>
  <c r="AG54" i="10"/>
  <c r="AF54" i="10" s="1"/>
  <c r="AE54" i="10" s="1"/>
  <c r="AG53" i="10"/>
  <c r="AF53" i="10"/>
  <c r="AE53" i="10" s="1"/>
  <c r="AG52" i="10"/>
  <c r="AF52" i="10" s="1"/>
  <c r="AE52" i="10" s="1"/>
  <c r="AE51" i="10"/>
  <c r="AG50" i="10"/>
  <c r="AF50" i="10" s="1"/>
  <c r="AE50" i="10" s="1"/>
  <c r="AE49" i="10"/>
  <c r="AE48" i="10"/>
  <c r="AG47" i="10"/>
  <c r="AF47" i="10"/>
  <c r="AE47" i="10" s="1"/>
  <c r="AG45" i="10"/>
  <c r="AF45" i="10" s="1"/>
  <c r="AE45" i="10" s="1"/>
  <c r="AE44" i="10"/>
  <c r="AE43" i="10"/>
  <c r="AE42" i="10"/>
  <c r="AE41" i="10"/>
  <c r="AG40" i="10"/>
  <c r="AF40" i="10" s="1"/>
  <c r="AE40" i="10" s="1"/>
  <c r="AG38" i="10"/>
  <c r="AF38" i="10" s="1"/>
  <c r="AE38" i="10" s="1"/>
  <c r="AG30" i="10"/>
  <c r="AF30" i="10" s="1"/>
  <c r="AE30" i="10" s="1"/>
  <c r="AE29" i="10"/>
  <c r="AG23" i="10"/>
  <c r="AF23" i="10" s="1"/>
  <c r="AE23" i="10" s="1"/>
  <c r="AE22" i="10"/>
  <c r="AE21" i="10"/>
  <c r="AG18" i="10"/>
  <c r="AF18" i="10"/>
  <c r="AE18" i="10" s="1"/>
  <c r="AE17" i="10"/>
  <c r="AE16" i="10"/>
  <c r="AG15" i="10"/>
  <c r="AF15" i="10" s="1"/>
  <c r="AE15" i="10" s="1"/>
  <c r="AG14" i="10"/>
  <c r="AF14" i="10" s="1"/>
  <c r="AE14" i="10" s="1"/>
  <c r="AE13" i="10"/>
  <c r="AE12" i="10"/>
  <c r="AE11" i="10"/>
  <c r="AE10" i="10"/>
  <c r="AG9" i="10"/>
  <c r="AF9" i="10" s="1"/>
  <c r="AE9" i="10" s="1"/>
  <c r="AE8" i="10"/>
  <c r="AE7" i="10"/>
  <c r="AE6" i="10"/>
  <c r="AE5" i="10"/>
  <c r="AE4" i="10"/>
  <c r="CS3" i="10"/>
  <c r="CR3" i="10"/>
  <c r="CQ3" i="10"/>
  <c r="CP3" i="10"/>
  <c r="CO3" i="10"/>
  <c r="CN3" i="10"/>
  <c r="CM3" i="10"/>
  <c r="CL3" i="10"/>
  <c r="CK3" i="10"/>
  <c r="CJ3" i="10"/>
  <c r="CI3" i="10"/>
  <c r="CH3" i="10"/>
  <c r="CG3" i="10"/>
  <c r="CF3" i="10"/>
  <c r="CA3" i="10"/>
  <c r="BZ3" i="10"/>
  <c r="BY3" i="10"/>
  <c r="BX3" i="10"/>
  <c r="BW3" i="10"/>
  <c r="BV3" i="10"/>
  <c r="BU3" i="10"/>
  <c r="BT3" i="10"/>
  <c r="BS3" i="10"/>
  <c r="BR3" i="10"/>
  <c r="BQ3" i="10"/>
  <c r="BP3" i="10"/>
  <c r="BO3" i="10"/>
  <c r="BN3" i="10"/>
  <c r="BM3" i="10"/>
  <c r="BL3" i="10"/>
  <c r="BK3" i="10"/>
  <c r="BJ3" i="10"/>
  <c r="BI3" i="10"/>
  <c r="BH3" i="10"/>
  <c r="BG3" i="10"/>
  <c r="BF3" i="10"/>
  <c r="BE3" i="10"/>
  <c r="BD3" i="10"/>
  <c r="BC3" i="10"/>
  <c r="BB3" i="10"/>
  <c r="BA3" i="10"/>
  <c r="AZ3" i="10"/>
  <c r="AY3" i="10"/>
  <c r="AX3" i="10"/>
  <c r="AW3" i="10"/>
  <c r="AV3" i="10"/>
  <c r="AU3" i="10"/>
  <c r="AT3" i="10"/>
  <c r="AS3" i="10"/>
  <c r="AR3" i="10"/>
  <c r="AQ3" i="10"/>
  <c r="AP3" i="10"/>
  <c r="AO3" i="10"/>
  <c r="AN3" i="10"/>
  <c r="AM3" i="10"/>
  <c r="AL3" i="10"/>
  <c r="AK3" i="10"/>
  <c r="AJ3" i="10"/>
  <c r="AI3" i="10"/>
  <c r="AH3" i="10"/>
  <c r="Q46" i="2" l="1"/>
  <c r="Y421" i="2" l="1"/>
  <c r="Y418" i="2"/>
  <c r="AG412" i="2"/>
  <c r="AF412" i="2" s="1"/>
  <c r="Y381" i="2"/>
  <c r="Y380" i="2"/>
  <c r="S445" i="2" l="1"/>
  <c r="R445" i="2"/>
  <c r="Q445" i="2"/>
  <c r="P445" i="2"/>
  <c r="O445" i="2"/>
  <c r="S444" i="2"/>
  <c r="R444" i="2"/>
  <c r="Q444" i="2"/>
  <c r="P444" i="2"/>
  <c r="O444" i="2"/>
  <c r="AA443" i="2"/>
  <c r="AA444" i="2" s="1"/>
  <c r="AA445" i="2" s="1"/>
  <c r="X443" i="2"/>
  <c r="S443" i="2"/>
  <c r="R443" i="2"/>
  <c r="Q443" i="2"/>
  <c r="P443" i="2"/>
  <c r="O443" i="2"/>
  <c r="O442" i="2"/>
  <c r="O441" i="2"/>
  <c r="O440" i="2"/>
  <c r="O439" i="2"/>
  <c r="W438" i="2"/>
  <c r="W439" i="2" s="1"/>
  <c r="W440" i="2" s="1"/>
  <c r="W442" i="2" s="1"/>
  <c r="P438" i="2"/>
  <c r="P437" i="2" s="1"/>
  <c r="O438" i="2"/>
  <c r="AA437" i="2"/>
  <c r="AA438" i="2" s="1"/>
  <c r="AA439" i="2" s="1"/>
  <c r="AA440" i="2" s="1"/>
  <c r="AA441" i="2" s="1"/>
  <c r="AA442" i="2" s="1"/>
  <c r="Z437" i="2"/>
  <c r="Z438" i="2" s="1"/>
  <c r="S437" i="2"/>
  <c r="S438" i="2" s="1"/>
  <c r="S439" i="2" s="1"/>
  <c r="S440" i="2" s="1"/>
  <c r="S441" i="2" s="1"/>
  <c r="S442" i="2" s="1"/>
  <c r="R437" i="2"/>
  <c r="R438" i="2" s="1"/>
  <c r="R439" i="2" s="1"/>
  <c r="R440" i="2" s="1"/>
  <c r="R441" i="2" s="1"/>
  <c r="R442" i="2" s="1"/>
  <c r="Q437" i="2"/>
  <c r="Q438" i="2" s="1"/>
  <c r="Q439" i="2" s="1"/>
  <c r="Q440" i="2" s="1"/>
  <c r="Q441" i="2" s="1"/>
  <c r="Q442" i="2" s="1"/>
  <c r="O437" i="2"/>
  <c r="M437" i="2"/>
  <c r="M438" i="2" s="1"/>
  <c r="M439" i="2" s="1"/>
  <c r="M440" i="2" s="1"/>
  <c r="M441" i="2" s="1"/>
  <c r="M442" i="2" s="1"/>
  <c r="M443" i="2" s="1"/>
  <c r="M444" i="2" s="1"/>
  <c r="M445" i="2" s="1"/>
  <c r="L437" i="2"/>
  <c r="L438" i="2" s="1"/>
  <c r="L439" i="2" s="1"/>
  <c r="L440" i="2" s="1"/>
  <c r="L441" i="2" s="1"/>
  <c r="L442" i="2" s="1"/>
  <c r="L443" i="2" s="1"/>
  <c r="L444" i="2" s="1"/>
  <c r="L445" i="2" s="1"/>
  <c r="P439" i="2" l="1"/>
  <c r="P440" i="2" s="1"/>
  <c r="P441" i="2" s="1"/>
  <c r="P442" i="2" s="1"/>
  <c r="Z439" i="2"/>
  <c r="Z440" i="2" s="1"/>
  <c r="Z441" i="2" s="1"/>
  <c r="Z442" i="2" s="1"/>
  <c r="Z443" i="2" s="1"/>
  <c r="Z444" i="2" s="1"/>
  <c r="Z445" i="2" s="1"/>
  <c r="M165" i="9"/>
  <c r="L165" i="9"/>
  <c r="J165" i="9"/>
  <c r="I165" i="9"/>
  <c r="H165" i="9"/>
  <c r="G165" i="9"/>
  <c r="M164" i="9"/>
  <c r="J164" i="9"/>
  <c r="H164" i="9"/>
  <c r="G164" i="9"/>
  <c r="M163" i="9"/>
  <c r="J163" i="9"/>
  <c r="H163" i="9"/>
  <c r="G163" i="9"/>
  <c r="L160" i="9"/>
  <c r="J158" i="9"/>
  <c r="I158" i="9"/>
  <c r="H158" i="9"/>
  <c r="G158" i="9"/>
  <c r="M157" i="9"/>
  <c r="J157" i="9"/>
  <c r="I157" i="9"/>
  <c r="H157" i="9"/>
  <c r="G157" i="9"/>
  <c r="J156" i="9"/>
  <c r="H156" i="9"/>
  <c r="G156" i="9"/>
  <c r="EX149" i="9"/>
  <c r="KB140" i="9"/>
  <c r="KA139" i="9"/>
  <c r="KA138" i="9"/>
  <c r="FB132" i="9"/>
  <c r="FA132" i="9"/>
  <c r="EZ132" i="9"/>
  <c r="EY132" i="9"/>
  <c r="EX132" i="9"/>
  <c r="EW132" i="9"/>
  <c r="EV132" i="9"/>
  <c r="EU132" i="9"/>
  <c r="ET132" i="9"/>
  <c r="ES132" i="9"/>
  <c r="ER132" i="9"/>
  <c r="EQ132" i="9"/>
  <c r="EP132" i="9"/>
  <c r="EO132" i="9"/>
  <c r="EN132" i="9"/>
  <c r="EM132" i="9"/>
  <c r="EL132" i="9"/>
  <c r="EK132" i="9"/>
  <c r="EJ132" i="9"/>
  <c r="EI132" i="9"/>
  <c r="EH132" i="9"/>
  <c r="EG132" i="9"/>
  <c r="EF132" i="9"/>
  <c r="EE132" i="9"/>
  <c r="ED132" i="9"/>
  <c r="EC132" i="9"/>
  <c r="EB132" i="9"/>
  <c r="EA132" i="9"/>
  <c r="DZ132" i="9"/>
  <c r="DY132" i="9"/>
  <c r="DX132" i="9"/>
  <c r="DW132" i="9"/>
  <c r="DV132" i="9"/>
  <c r="DU132" i="9"/>
  <c r="DT132" i="9"/>
  <c r="DS132" i="9"/>
  <c r="DR132" i="9"/>
  <c r="DQ132" i="9"/>
  <c r="DP132" i="9"/>
  <c r="DO132" i="9"/>
  <c r="DN132" i="9"/>
  <c r="DM132" i="9"/>
  <c r="DL132" i="9"/>
  <c r="DK132" i="9"/>
  <c r="DJ132" i="9"/>
  <c r="DI132" i="9"/>
  <c r="DH132" i="9"/>
  <c r="DG132" i="9"/>
  <c r="DF132" i="9"/>
  <c r="DE132" i="9"/>
  <c r="DD132" i="9"/>
  <c r="DC132" i="9"/>
  <c r="DB132" i="9"/>
  <c r="DA132" i="9"/>
  <c r="CZ132" i="9"/>
  <c r="CY132" i="9"/>
  <c r="CX132" i="9"/>
  <c r="CW132" i="9"/>
  <c r="CV132" i="9"/>
  <c r="CU132" i="9"/>
  <c r="CT132" i="9"/>
  <c r="CS132" i="9"/>
  <c r="CR132" i="9"/>
  <c r="CQ132" i="9"/>
  <c r="CP132" i="9"/>
  <c r="CO132" i="9"/>
  <c r="CN132" i="9"/>
  <c r="CM132" i="9"/>
  <c r="CL132" i="9"/>
  <c r="CK132" i="9"/>
  <c r="CJ132" i="9"/>
  <c r="CI132" i="9"/>
  <c r="CH132" i="9"/>
  <c r="CG132" i="9"/>
  <c r="CF132" i="9"/>
  <c r="CE132" i="9"/>
  <c r="CD132" i="9"/>
  <c r="CC132" i="9"/>
  <c r="CB132" i="9"/>
  <c r="CA132" i="9"/>
  <c r="BZ132" i="9"/>
  <c r="BY132" i="9"/>
  <c r="BX132" i="9"/>
  <c r="BW132" i="9"/>
  <c r="BV132" i="9"/>
  <c r="BU132" i="9"/>
  <c r="BT132" i="9"/>
  <c r="BS132" i="9"/>
  <c r="BR132" i="9"/>
  <c r="BQ132" i="9"/>
  <c r="BP132" i="9"/>
  <c r="BO132" i="9"/>
  <c r="BN132" i="9"/>
  <c r="BM132" i="9"/>
  <c r="BL132" i="9"/>
  <c r="BK132" i="9"/>
  <c r="BJ132" i="9"/>
  <c r="BI132" i="9"/>
  <c r="BH132" i="9"/>
  <c r="BG132" i="9"/>
  <c r="BF132" i="9"/>
  <c r="BE132" i="9"/>
  <c r="BD132" i="9"/>
  <c r="BC132" i="9"/>
  <c r="BB132" i="9"/>
  <c r="BA132" i="9"/>
  <c r="AZ132" i="9"/>
  <c r="AY132" i="9"/>
  <c r="AX132" i="9"/>
  <c r="AW132" i="9"/>
  <c r="AV132" i="9"/>
  <c r="AU132" i="9"/>
  <c r="AT132" i="9"/>
  <c r="AS132" i="9"/>
  <c r="AR132" i="9"/>
  <c r="AQ132" i="9"/>
  <c r="AP132" i="9"/>
  <c r="AO132" i="9"/>
  <c r="AN132" i="9"/>
  <c r="AM132" i="9"/>
  <c r="AL132" i="9"/>
  <c r="AK132" i="9"/>
  <c r="AJ132" i="9"/>
  <c r="AI132" i="9"/>
  <c r="AH132" i="9"/>
  <c r="AG132" i="9"/>
  <c r="AF132" i="9"/>
  <c r="AE132" i="9"/>
  <c r="AD132" i="9"/>
  <c r="AC132" i="9"/>
  <c r="AB132" i="9"/>
  <c r="AA132" i="9"/>
  <c r="Z132" i="9"/>
  <c r="Y132" i="9"/>
  <c r="X132" i="9"/>
  <c r="W132" i="9"/>
  <c r="V132" i="9"/>
  <c r="U132" i="9"/>
  <c r="T132" i="9"/>
  <c r="S132" i="9"/>
  <c r="R132" i="9"/>
  <c r="Q132" i="9"/>
  <c r="P132" i="9"/>
  <c r="N132" i="9"/>
  <c r="M132" i="9"/>
  <c r="P131" i="9"/>
  <c r="N131" i="9"/>
  <c r="M131" i="9"/>
  <c r="P130" i="9"/>
  <c r="N130" i="9"/>
  <c r="M130" i="9"/>
  <c r="P129" i="9"/>
  <c r="N129" i="9"/>
  <c r="M129" i="9"/>
  <c r="P128" i="9"/>
  <c r="N128" i="9"/>
  <c r="M128" i="9"/>
  <c r="P127" i="9"/>
  <c r="N127" i="9"/>
  <c r="M127" i="9"/>
  <c r="P126" i="9"/>
  <c r="N126" i="9"/>
  <c r="M126" i="9"/>
  <c r="P125" i="9"/>
  <c r="N125" i="9"/>
  <c r="M125" i="9"/>
  <c r="P124" i="9"/>
  <c r="N124" i="9"/>
  <c r="M124" i="9"/>
  <c r="P123" i="9"/>
  <c r="N123" i="9"/>
  <c r="M123" i="9"/>
  <c r="P122" i="9"/>
  <c r="N122" i="9"/>
  <c r="M122" i="9"/>
  <c r="P121" i="9"/>
  <c r="N121" i="9"/>
  <c r="M121" i="9"/>
  <c r="P120" i="9"/>
  <c r="N120" i="9"/>
  <c r="M120" i="9"/>
  <c r="P119" i="9"/>
  <c r="N119" i="9"/>
  <c r="M119" i="9"/>
  <c r="P118" i="9"/>
  <c r="N118" i="9"/>
  <c r="M118" i="9"/>
  <c r="P117" i="9"/>
  <c r="N117" i="9"/>
  <c r="M117" i="9"/>
  <c r="P116" i="9"/>
  <c r="N116" i="9"/>
  <c r="M116" i="9"/>
  <c r="P115" i="9"/>
  <c r="N115" i="9"/>
  <c r="M115" i="9"/>
  <c r="P114" i="9"/>
  <c r="N114" i="9"/>
  <c r="M114" i="9"/>
  <c r="P113" i="9"/>
  <c r="N113" i="9"/>
  <c r="M113" i="9"/>
  <c r="P112" i="9"/>
  <c r="N112" i="9"/>
  <c r="M112" i="9"/>
  <c r="P111" i="9"/>
  <c r="N111" i="9"/>
  <c r="M111" i="9"/>
  <c r="P110" i="9"/>
  <c r="N110" i="9"/>
  <c r="M110" i="9"/>
  <c r="P109" i="9"/>
  <c r="N109" i="9"/>
  <c r="M109" i="9"/>
  <c r="P108" i="9"/>
  <c r="N108" i="9"/>
  <c r="M108" i="9"/>
  <c r="P107" i="9"/>
  <c r="N107" i="9"/>
  <c r="M107" i="9"/>
  <c r="P106" i="9"/>
  <c r="N106" i="9"/>
  <c r="M106" i="9"/>
  <c r="P105" i="9"/>
  <c r="N105" i="9"/>
  <c r="M105" i="9"/>
  <c r="P104" i="9"/>
  <c r="N104" i="9"/>
  <c r="M104" i="9"/>
  <c r="P103" i="9"/>
  <c r="N103" i="9"/>
  <c r="M103" i="9"/>
  <c r="P102" i="9"/>
  <c r="N102" i="9"/>
  <c r="M102" i="9"/>
  <c r="P101" i="9"/>
  <c r="N101" i="9"/>
  <c r="M101" i="9"/>
  <c r="P100" i="9"/>
  <c r="N100" i="9"/>
  <c r="M100" i="9"/>
  <c r="P99" i="9"/>
  <c r="N99" i="9"/>
  <c r="M99" i="9"/>
  <c r="P98" i="9"/>
  <c r="N98" i="9"/>
  <c r="M98" i="9"/>
  <c r="P97" i="9"/>
  <c r="N97" i="9"/>
  <c r="M97" i="9"/>
  <c r="P96" i="9"/>
  <c r="N96" i="9"/>
  <c r="M96" i="9"/>
  <c r="P95" i="9"/>
  <c r="N95" i="9"/>
  <c r="M95" i="9"/>
  <c r="P94" i="9"/>
  <c r="N94" i="9"/>
  <c r="M94" i="9"/>
  <c r="P93" i="9"/>
  <c r="N93" i="9"/>
  <c r="M93" i="9"/>
  <c r="P92" i="9"/>
  <c r="N92" i="9"/>
  <c r="M92" i="9"/>
  <c r="P91" i="9"/>
  <c r="N91" i="9"/>
  <c r="M91" i="9"/>
  <c r="P90" i="9"/>
  <c r="N90" i="9"/>
  <c r="M90" i="9"/>
  <c r="P89" i="9"/>
  <c r="N89" i="9"/>
  <c r="M89" i="9"/>
  <c r="P88" i="9"/>
  <c r="N88" i="9"/>
  <c r="M88" i="9"/>
  <c r="P87" i="9"/>
  <c r="N87" i="9"/>
  <c r="M87" i="9"/>
  <c r="P86" i="9"/>
  <c r="N86" i="9"/>
  <c r="M86" i="9"/>
  <c r="P85" i="9"/>
  <c r="N85" i="9"/>
  <c r="M85" i="9"/>
  <c r="P84" i="9"/>
  <c r="N84" i="9"/>
  <c r="M84" i="9"/>
  <c r="P83" i="9"/>
  <c r="N83" i="9"/>
  <c r="M83" i="9"/>
  <c r="P82" i="9"/>
  <c r="N82" i="9"/>
  <c r="M82" i="9"/>
  <c r="P81" i="9"/>
  <c r="N81" i="9"/>
  <c r="M81" i="9"/>
  <c r="P80" i="9"/>
  <c r="N80" i="9"/>
  <c r="M80" i="9"/>
  <c r="P79" i="9"/>
  <c r="N79" i="9"/>
  <c r="M79" i="9"/>
  <c r="P78" i="9"/>
  <c r="N78" i="9"/>
  <c r="M78" i="9"/>
  <c r="P77" i="9"/>
  <c r="N77" i="9"/>
  <c r="M77" i="9"/>
  <c r="P76" i="9"/>
  <c r="N76" i="9"/>
  <c r="M76" i="9"/>
  <c r="P75" i="9"/>
  <c r="N75" i="9"/>
  <c r="M75" i="9"/>
  <c r="P74" i="9"/>
  <c r="N74" i="9"/>
  <c r="M74" i="9"/>
  <c r="P73" i="9"/>
  <c r="N73" i="9"/>
  <c r="M73" i="9"/>
  <c r="P72" i="9"/>
  <c r="N72" i="9"/>
  <c r="M72" i="9"/>
  <c r="P71" i="9"/>
  <c r="N71" i="9"/>
  <c r="M71" i="9"/>
  <c r="P70" i="9"/>
  <c r="N70" i="9"/>
  <c r="M70" i="9"/>
  <c r="P69" i="9"/>
  <c r="N69" i="9"/>
  <c r="M69" i="9"/>
  <c r="P68" i="9"/>
  <c r="N68" i="9"/>
  <c r="M68" i="9"/>
  <c r="P67" i="9"/>
  <c r="N67" i="9"/>
  <c r="M67" i="9"/>
  <c r="P66" i="9"/>
  <c r="N66" i="9"/>
  <c r="M66" i="9"/>
  <c r="P65" i="9"/>
  <c r="N65" i="9"/>
  <c r="M65" i="9"/>
  <c r="P64" i="9"/>
  <c r="N64" i="9"/>
  <c r="M64" i="9"/>
  <c r="P63" i="9"/>
  <c r="N63" i="9"/>
  <c r="M63" i="9"/>
  <c r="P62" i="9"/>
  <c r="N62" i="9"/>
  <c r="M62" i="9"/>
  <c r="P61" i="9"/>
  <c r="N61" i="9"/>
  <c r="M61" i="9"/>
  <c r="P60" i="9"/>
  <c r="N60" i="9"/>
  <c r="M60" i="9"/>
  <c r="P59" i="9"/>
  <c r="N59" i="9"/>
  <c r="M59" i="9"/>
  <c r="P58" i="9"/>
  <c r="N58" i="9"/>
  <c r="M58" i="9"/>
  <c r="P57" i="9"/>
  <c r="N57" i="9"/>
  <c r="M57" i="9"/>
  <c r="P56" i="9"/>
  <c r="N56" i="9"/>
  <c r="M56" i="9"/>
  <c r="P55" i="9"/>
  <c r="N55" i="9"/>
  <c r="M55" i="9"/>
  <c r="P54" i="9"/>
  <c r="N54" i="9"/>
  <c r="M54" i="9"/>
  <c r="P53" i="9"/>
  <c r="N53" i="9"/>
  <c r="M53" i="9"/>
  <c r="P52" i="9"/>
  <c r="N52" i="9"/>
  <c r="M52" i="9"/>
  <c r="P51" i="9"/>
  <c r="N51" i="9"/>
  <c r="M51" i="9"/>
  <c r="P50" i="9"/>
  <c r="N50" i="9"/>
  <c r="M50" i="9"/>
  <c r="P49" i="9"/>
  <c r="N49" i="9"/>
  <c r="M49" i="9"/>
  <c r="P48" i="9"/>
  <c r="N48" i="9"/>
  <c r="M48" i="9"/>
  <c r="P47" i="9"/>
  <c r="N47" i="9"/>
  <c r="M47" i="9"/>
  <c r="P46" i="9"/>
  <c r="N46" i="9"/>
  <c r="M46" i="9"/>
  <c r="P45" i="9"/>
  <c r="N45" i="9"/>
  <c r="M45" i="9"/>
  <c r="P44" i="9"/>
  <c r="N44" i="9"/>
  <c r="M44" i="9"/>
  <c r="P43" i="9"/>
  <c r="N43" i="9"/>
  <c r="M43" i="9"/>
  <c r="P42" i="9"/>
  <c r="N42" i="9"/>
  <c r="M42" i="9"/>
  <c r="P41" i="9"/>
  <c r="N41" i="9"/>
  <c r="M41" i="9"/>
  <c r="P40" i="9"/>
  <c r="N40" i="9"/>
  <c r="M40" i="9"/>
  <c r="P39" i="9"/>
  <c r="N39" i="9"/>
  <c r="M39" i="9"/>
  <c r="P38" i="9"/>
  <c r="N38" i="9"/>
  <c r="M38" i="9"/>
  <c r="P37" i="9"/>
  <c r="N37" i="9"/>
  <c r="M37" i="9"/>
  <c r="P36" i="9"/>
  <c r="N36" i="9"/>
  <c r="M36" i="9"/>
  <c r="P35" i="9"/>
  <c r="N35" i="9"/>
  <c r="M35" i="9"/>
  <c r="P34" i="9"/>
  <c r="N34" i="9"/>
  <c r="M34" i="9"/>
  <c r="P33" i="9"/>
  <c r="N33" i="9"/>
  <c r="M33" i="9"/>
  <c r="P32" i="9"/>
  <c r="N32" i="9"/>
  <c r="M32" i="9"/>
  <c r="P31" i="9"/>
  <c r="N31" i="9"/>
  <c r="M31" i="9"/>
  <c r="P30" i="9"/>
  <c r="N30" i="9"/>
  <c r="M30" i="9"/>
  <c r="P29" i="9"/>
  <c r="N29" i="9"/>
  <c r="M29" i="9"/>
  <c r="P28" i="9"/>
  <c r="N28" i="9"/>
  <c r="M28" i="9"/>
  <c r="P27" i="9"/>
  <c r="N27" i="9"/>
  <c r="M27" i="9"/>
  <c r="P26" i="9"/>
  <c r="N26" i="9"/>
  <c r="M26" i="9"/>
  <c r="P25" i="9"/>
  <c r="N25" i="9"/>
  <c r="M25" i="9"/>
  <c r="P24" i="9"/>
  <c r="N24" i="9"/>
  <c r="M24" i="9"/>
  <c r="P23" i="9"/>
  <c r="N23" i="9"/>
  <c r="M23" i="9"/>
  <c r="P22" i="9"/>
  <c r="N22" i="9"/>
  <c r="M22" i="9"/>
  <c r="P21" i="9"/>
  <c r="N21" i="9"/>
  <c r="M21" i="9"/>
  <c r="P20" i="9"/>
  <c r="N20" i="9"/>
  <c r="M20" i="9"/>
  <c r="P19" i="9"/>
  <c r="N19" i="9"/>
  <c r="M19" i="9"/>
  <c r="P18" i="9"/>
  <c r="N18" i="9"/>
  <c r="M18" i="9"/>
  <c r="P17" i="9"/>
  <c r="N17" i="9"/>
  <c r="P16" i="9"/>
  <c r="N16" i="9"/>
  <c r="M16" i="9"/>
  <c r="P15" i="9"/>
  <c r="N15" i="9"/>
  <c r="M15" i="9"/>
  <c r="P14" i="9"/>
  <c r="N14" i="9"/>
  <c r="M14" i="9"/>
  <c r="P13" i="9"/>
  <c r="N13" i="9"/>
  <c r="M13" i="9"/>
  <c r="P12" i="9"/>
  <c r="N12" i="9"/>
  <c r="M12" i="9"/>
  <c r="P11" i="9"/>
  <c r="N11" i="9"/>
  <c r="M11" i="9"/>
  <c r="P10" i="9"/>
  <c r="N10" i="9"/>
  <c r="M10" i="9"/>
  <c r="P9" i="9"/>
  <c r="N9" i="9"/>
  <c r="M9" i="9"/>
  <c r="P8" i="9"/>
  <c r="N8" i="9"/>
  <c r="M8" i="9"/>
  <c r="EW2" i="9"/>
  <c r="EV2" i="9"/>
  <c r="EU2" i="9"/>
  <c r="ET2" i="9"/>
  <c r="ES2" i="9"/>
  <c r="ER2" i="9"/>
  <c r="EQ2" i="9"/>
  <c r="EP2" i="9"/>
  <c r="EO2" i="9"/>
  <c r="EN2" i="9"/>
  <c r="EM2" i="9"/>
  <c r="EL2" i="9"/>
  <c r="EK2" i="9"/>
  <c r="EJ2" i="9"/>
  <c r="EI2" i="9"/>
  <c r="EH2" i="9"/>
  <c r="EG2" i="9"/>
  <c r="EF2" i="9"/>
  <c r="EE2" i="9"/>
  <c r="ED2" i="9"/>
  <c r="EC2" i="9"/>
  <c r="EB2" i="9"/>
  <c r="EA2" i="9"/>
  <c r="DZ2" i="9"/>
  <c r="DY2" i="9"/>
  <c r="DX2" i="9"/>
  <c r="DW2" i="9"/>
  <c r="DV2" i="9"/>
  <c r="DU2" i="9"/>
  <c r="DT2" i="9"/>
  <c r="DS2" i="9"/>
  <c r="DR2" i="9"/>
  <c r="DQ2" i="9"/>
  <c r="DP2" i="9"/>
  <c r="DO2" i="9"/>
  <c r="DN2" i="9"/>
  <c r="DM2" i="9"/>
  <c r="DL2" i="9"/>
  <c r="DK2" i="9"/>
  <c r="DJ2" i="9"/>
  <c r="DI2" i="9"/>
  <c r="DH2" i="9"/>
  <c r="DG2" i="9"/>
  <c r="DF2" i="9"/>
  <c r="DE2" i="9"/>
  <c r="DD2" i="9"/>
  <c r="DC2" i="9"/>
  <c r="DB2" i="9"/>
  <c r="DA2" i="9"/>
  <c r="CZ2" i="9"/>
  <c r="CY2" i="9"/>
  <c r="CX2" i="9"/>
  <c r="CW2" i="9"/>
  <c r="CV2" i="9"/>
  <c r="CU2" i="9"/>
  <c r="CT2" i="9"/>
  <c r="CS2" i="9"/>
  <c r="CR2" i="9"/>
  <c r="CQ2" i="9"/>
  <c r="CP2" i="9"/>
  <c r="CO2" i="9"/>
  <c r="CN2" i="9"/>
  <c r="CM2" i="9"/>
  <c r="CL2" i="9"/>
  <c r="CK2" i="9"/>
  <c r="CJ2" i="9"/>
  <c r="CI2" i="9"/>
  <c r="CH2" i="9"/>
  <c r="CG2" i="9"/>
  <c r="CF2" i="9"/>
  <c r="CE2" i="9"/>
  <c r="CD2" i="9"/>
  <c r="CC2" i="9"/>
  <c r="CB2" i="9"/>
  <c r="CA2" i="9"/>
  <c r="BZ2" i="9"/>
  <c r="BY2" i="9"/>
  <c r="BX2" i="9"/>
  <c r="BW2" i="9"/>
  <c r="BV2" i="9"/>
  <c r="BU2" i="9"/>
  <c r="BT2" i="9"/>
  <c r="BS2" i="9"/>
  <c r="BR2" i="9"/>
  <c r="BQ2" i="9"/>
  <c r="BP2" i="9"/>
  <c r="BO2" i="9"/>
  <c r="BN2" i="9"/>
  <c r="BM2" i="9"/>
  <c r="BL2" i="9"/>
  <c r="BK2" i="9"/>
  <c r="BJ2" i="9"/>
  <c r="BI2" i="9"/>
  <c r="BH2" i="9"/>
  <c r="BG2" i="9"/>
  <c r="BF2" i="9"/>
  <c r="BE2" i="9"/>
  <c r="BD2" i="9"/>
  <c r="BC2" i="9"/>
  <c r="BB2" i="9"/>
  <c r="BA2" i="9"/>
  <c r="AZ2" i="9"/>
  <c r="AY2" i="9"/>
  <c r="AX2" i="9"/>
  <c r="AW2" i="9"/>
  <c r="AV2" i="9"/>
  <c r="AU2" i="9"/>
  <c r="AT2" i="9"/>
  <c r="AS2" i="9"/>
  <c r="AR2" i="9"/>
  <c r="AQ2" i="9"/>
  <c r="AP2" i="9"/>
  <c r="AO2" i="9"/>
  <c r="AN2" i="9"/>
  <c r="AM2" i="9"/>
  <c r="AL2" i="9"/>
  <c r="AK2" i="9"/>
  <c r="AJ2" i="9"/>
  <c r="AI2" i="9"/>
  <c r="AH2" i="9"/>
  <c r="AG2" i="9"/>
  <c r="AF2" i="9"/>
  <c r="AE2" i="9"/>
  <c r="AD2" i="9"/>
  <c r="AC2" i="9"/>
  <c r="AB2" i="9"/>
  <c r="AA2" i="9"/>
  <c r="Z2" i="9"/>
  <c r="Y2" i="9"/>
  <c r="X2" i="9"/>
  <c r="W2" i="9"/>
  <c r="V2" i="9"/>
  <c r="U2" i="9"/>
  <c r="T2" i="9"/>
  <c r="S2" i="9"/>
  <c r="R2" i="9"/>
  <c r="Q2" i="9"/>
  <c r="M190" i="8"/>
  <c r="L190" i="8"/>
  <c r="J190" i="8"/>
  <c r="I190" i="8"/>
  <c r="H190" i="8"/>
  <c r="G190" i="8"/>
  <c r="M189" i="8"/>
  <c r="J189" i="8"/>
  <c r="H189" i="8"/>
  <c r="G189" i="8"/>
  <c r="M188" i="8"/>
  <c r="J188" i="8"/>
  <c r="H188" i="8"/>
  <c r="G188" i="8"/>
  <c r="L185" i="8"/>
  <c r="J183" i="8"/>
  <c r="I183" i="8"/>
  <c r="H183" i="8"/>
  <c r="G183" i="8"/>
  <c r="M182" i="8"/>
  <c r="J182" i="8"/>
  <c r="I182" i="8"/>
  <c r="H182" i="8"/>
  <c r="G182" i="8"/>
  <c r="J181" i="8"/>
  <c r="H181" i="8"/>
  <c r="G181" i="8"/>
  <c r="EX174" i="8"/>
  <c r="KB165" i="8"/>
  <c r="KA164" i="8"/>
  <c r="KA163" i="8"/>
  <c r="FB157" i="8"/>
  <c r="FA157" i="8"/>
  <c r="EZ157" i="8"/>
  <c r="EY157" i="8"/>
  <c r="EX157" i="8"/>
  <c r="EW157" i="8"/>
  <c r="EV157" i="8"/>
  <c r="EU157" i="8"/>
  <c r="ET157" i="8"/>
  <c r="ES157" i="8"/>
  <c r="ER157" i="8"/>
  <c r="EQ157" i="8"/>
  <c r="EP157" i="8"/>
  <c r="EO157" i="8"/>
  <c r="EN157" i="8"/>
  <c r="EM157" i="8"/>
  <c r="EL157" i="8"/>
  <c r="EK157" i="8"/>
  <c r="EJ157" i="8"/>
  <c r="EI157" i="8"/>
  <c r="EH157" i="8"/>
  <c r="EG157" i="8"/>
  <c r="EF157" i="8"/>
  <c r="EE157" i="8"/>
  <c r="ED157" i="8"/>
  <c r="EC157" i="8"/>
  <c r="EB157" i="8"/>
  <c r="EA157" i="8"/>
  <c r="DZ157" i="8"/>
  <c r="DY157" i="8"/>
  <c r="DX157" i="8"/>
  <c r="DW157" i="8"/>
  <c r="DV157" i="8"/>
  <c r="DU157" i="8"/>
  <c r="DT157" i="8"/>
  <c r="DS157" i="8"/>
  <c r="DR157" i="8"/>
  <c r="DQ157" i="8"/>
  <c r="DP157" i="8"/>
  <c r="DO157" i="8"/>
  <c r="DN157" i="8"/>
  <c r="DM157" i="8"/>
  <c r="DL157" i="8"/>
  <c r="DK157" i="8"/>
  <c r="DJ157" i="8"/>
  <c r="DI157" i="8"/>
  <c r="DH157" i="8"/>
  <c r="DG157" i="8"/>
  <c r="DF157" i="8"/>
  <c r="DE157" i="8"/>
  <c r="DD157" i="8"/>
  <c r="DC157" i="8"/>
  <c r="DB157" i="8"/>
  <c r="DA157" i="8"/>
  <c r="CZ157" i="8"/>
  <c r="CY157" i="8"/>
  <c r="CX157" i="8"/>
  <c r="CW157" i="8"/>
  <c r="CV157" i="8"/>
  <c r="CU157" i="8"/>
  <c r="CT157" i="8"/>
  <c r="CS157" i="8"/>
  <c r="CR157" i="8"/>
  <c r="CQ157" i="8"/>
  <c r="CP157" i="8"/>
  <c r="CO157" i="8"/>
  <c r="CN157" i="8"/>
  <c r="CM157" i="8"/>
  <c r="CL157" i="8"/>
  <c r="CK157" i="8"/>
  <c r="CJ157" i="8"/>
  <c r="CI157" i="8"/>
  <c r="CH157" i="8"/>
  <c r="CG157" i="8"/>
  <c r="CF157" i="8"/>
  <c r="CE157" i="8"/>
  <c r="CD157" i="8"/>
  <c r="CC157" i="8"/>
  <c r="CB157" i="8"/>
  <c r="CA157" i="8"/>
  <c r="BZ157" i="8"/>
  <c r="BY157" i="8"/>
  <c r="BX157" i="8"/>
  <c r="BW157" i="8"/>
  <c r="BV157" i="8"/>
  <c r="BU157" i="8"/>
  <c r="BT157" i="8"/>
  <c r="BS157" i="8"/>
  <c r="BR157" i="8"/>
  <c r="BQ157" i="8"/>
  <c r="BP157" i="8"/>
  <c r="BO157" i="8"/>
  <c r="BN157" i="8"/>
  <c r="BM157" i="8"/>
  <c r="BL157" i="8"/>
  <c r="BK157" i="8"/>
  <c r="BJ157" i="8"/>
  <c r="BI157" i="8"/>
  <c r="BH157" i="8"/>
  <c r="BG157" i="8"/>
  <c r="BF157" i="8"/>
  <c r="BE157" i="8"/>
  <c r="BD157" i="8"/>
  <c r="BC157" i="8"/>
  <c r="BB157" i="8"/>
  <c r="BA157" i="8"/>
  <c r="AZ157" i="8"/>
  <c r="AY157" i="8"/>
  <c r="AX157" i="8"/>
  <c r="AW157" i="8"/>
  <c r="AV157" i="8"/>
  <c r="AU157" i="8"/>
  <c r="AT157" i="8"/>
  <c r="AS157" i="8"/>
  <c r="AR157" i="8"/>
  <c r="AQ157" i="8"/>
  <c r="AP157"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N157" i="8"/>
  <c r="M157" i="8"/>
  <c r="P156" i="8"/>
  <c r="N156" i="8"/>
  <c r="M156" i="8"/>
  <c r="P155" i="8"/>
  <c r="N155" i="8"/>
  <c r="M155" i="8"/>
  <c r="P154" i="8"/>
  <c r="N154" i="8"/>
  <c r="M154" i="8"/>
  <c r="P153" i="8"/>
  <c r="N153" i="8"/>
  <c r="M153" i="8"/>
  <c r="P152" i="8"/>
  <c r="N152" i="8"/>
  <c r="M152" i="8"/>
  <c r="P151" i="8"/>
  <c r="N151" i="8"/>
  <c r="M151" i="8"/>
  <c r="P150" i="8"/>
  <c r="N150" i="8"/>
  <c r="M150" i="8"/>
  <c r="P149" i="8"/>
  <c r="N149" i="8"/>
  <c r="M149" i="8"/>
  <c r="P148" i="8"/>
  <c r="N148" i="8"/>
  <c r="M148" i="8"/>
  <c r="P147" i="8"/>
  <c r="N147" i="8"/>
  <c r="M147" i="8"/>
  <c r="P146" i="8"/>
  <c r="N146" i="8"/>
  <c r="M146" i="8"/>
  <c r="P145" i="8"/>
  <c r="N145" i="8"/>
  <c r="M145" i="8"/>
  <c r="P144" i="8"/>
  <c r="N144" i="8"/>
  <c r="M144" i="8"/>
  <c r="P143" i="8"/>
  <c r="N143" i="8"/>
  <c r="M143" i="8"/>
  <c r="P141" i="8"/>
  <c r="N141" i="8"/>
  <c r="M141" i="8"/>
  <c r="P140" i="8"/>
  <c r="N140" i="8"/>
  <c r="M140" i="8"/>
  <c r="P139" i="8"/>
  <c r="N139" i="8"/>
  <c r="M139" i="8"/>
  <c r="P138" i="8"/>
  <c r="N138" i="8"/>
  <c r="M138" i="8"/>
  <c r="P137" i="8"/>
  <c r="N137" i="8"/>
  <c r="M137" i="8"/>
  <c r="P136" i="8"/>
  <c r="N136" i="8"/>
  <c r="M136" i="8"/>
  <c r="P133" i="8"/>
  <c r="N133" i="8"/>
  <c r="M133" i="8"/>
  <c r="P132" i="8"/>
  <c r="N132" i="8"/>
  <c r="M132" i="8"/>
  <c r="P131" i="8"/>
  <c r="N131" i="8"/>
  <c r="M131" i="8"/>
  <c r="P130" i="8"/>
  <c r="N130" i="8"/>
  <c r="M130" i="8"/>
  <c r="P129" i="8"/>
  <c r="N129" i="8"/>
  <c r="M129" i="8"/>
  <c r="P128" i="8"/>
  <c r="N128" i="8"/>
  <c r="M128" i="8"/>
  <c r="P127" i="8"/>
  <c r="N127" i="8"/>
  <c r="M127" i="8"/>
  <c r="P126" i="8"/>
  <c r="N126" i="8"/>
  <c r="M126" i="8"/>
  <c r="P125" i="8"/>
  <c r="N125" i="8"/>
  <c r="M125" i="8"/>
  <c r="P124" i="8"/>
  <c r="N124" i="8"/>
  <c r="M124" i="8"/>
  <c r="P123" i="8"/>
  <c r="N123" i="8"/>
  <c r="M123" i="8"/>
  <c r="P122" i="8"/>
  <c r="N122" i="8"/>
  <c r="M122" i="8"/>
  <c r="P119" i="8"/>
  <c r="N119" i="8"/>
  <c r="M119" i="8"/>
  <c r="P118" i="8"/>
  <c r="N118" i="8"/>
  <c r="M118" i="8"/>
  <c r="P113" i="8"/>
  <c r="N113" i="8"/>
  <c r="M113" i="8"/>
  <c r="P112" i="8"/>
  <c r="N112" i="8"/>
  <c r="M112" i="8"/>
  <c r="P111" i="8"/>
  <c r="N111" i="8"/>
  <c r="M111" i="8"/>
  <c r="P110" i="8"/>
  <c r="N110" i="8"/>
  <c r="M110" i="8"/>
  <c r="P109" i="8"/>
  <c r="N109" i="8"/>
  <c r="M109" i="8"/>
  <c r="P108" i="8"/>
  <c r="N108" i="8"/>
  <c r="M108" i="8"/>
  <c r="P107" i="8"/>
  <c r="N107" i="8"/>
  <c r="M107" i="8"/>
  <c r="P106" i="8"/>
  <c r="N106" i="8"/>
  <c r="M106" i="8"/>
  <c r="P105" i="8"/>
  <c r="N105" i="8"/>
  <c r="M105" i="8"/>
  <c r="P104" i="8"/>
  <c r="N104" i="8"/>
  <c r="M104" i="8"/>
  <c r="P103" i="8"/>
  <c r="N103" i="8"/>
  <c r="M103" i="8"/>
  <c r="P102" i="8"/>
  <c r="N102" i="8"/>
  <c r="M102" i="8"/>
  <c r="P101" i="8"/>
  <c r="N101" i="8"/>
  <c r="M101" i="8"/>
  <c r="P100" i="8"/>
  <c r="N100" i="8"/>
  <c r="M100" i="8"/>
  <c r="P99" i="8"/>
  <c r="N99" i="8"/>
  <c r="M99" i="8"/>
  <c r="P96" i="8"/>
  <c r="N96" i="8"/>
  <c r="M96" i="8"/>
  <c r="P95" i="8"/>
  <c r="N95" i="8"/>
  <c r="M95" i="8"/>
  <c r="P94" i="8"/>
  <c r="N94" i="8"/>
  <c r="M94" i="8"/>
  <c r="P93" i="8"/>
  <c r="N93" i="8"/>
  <c r="M93" i="8"/>
  <c r="P92" i="8"/>
  <c r="N92" i="8"/>
  <c r="M92" i="8"/>
  <c r="P88" i="8"/>
  <c r="N88" i="8"/>
  <c r="M88" i="8"/>
  <c r="P87" i="8"/>
  <c r="N87" i="8"/>
  <c r="M87" i="8"/>
  <c r="P86" i="8"/>
  <c r="N86" i="8"/>
  <c r="M86" i="8"/>
  <c r="P85" i="8"/>
  <c r="N85" i="8"/>
  <c r="M85" i="8"/>
  <c r="P84" i="8"/>
  <c r="N84" i="8"/>
  <c r="M84" i="8"/>
  <c r="P83" i="8"/>
  <c r="N83" i="8"/>
  <c r="M83" i="8"/>
  <c r="P81" i="8"/>
  <c r="N81" i="8"/>
  <c r="M81" i="8"/>
  <c r="P80" i="8"/>
  <c r="N80" i="8"/>
  <c r="M80" i="8"/>
  <c r="P79" i="8"/>
  <c r="N79" i="8"/>
  <c r="M79" i="8"/>
  <c r="P78" i="8"/>
  <c r="N78" i="8"/>
  <c r="M78" i="8"/>
  <c r="P77" i="8"/>
  <c r="N77" i="8"/>
  <c r="M77" i="8"/>
  <c r="P76" i="8"/>
  <c r="N76" i="8"/>
  <c r="M76" i="8"/>
  <c r="P75" i="8"/>
  <c r="N75" i="8"/>
  <c r="M75" i="8"/>
  <c r="P74" i="8"/>
  <c r="N74" i="8"/>
  <c r="M74" i="8"/>
  <c r="P73" i="8"/>
  <c r="N73" i="8"/>
  <c r="M73" i="8"/>
  <c r="P72" i="8"/>
  <c r="N72" i="8"/>
  <c r="M72" i="8"/>
  <c r="P71" i="8"/>
  <c r="N71" i="8"/>
  <c r="M71" i="8"/>
  <c r="P70" i="8"/>
  <c r="N70" i="8"/>
  <c r="M70" i="8"/>
  <c r="P69" i="8"/>
  <c r="N69" i="8"/>
  <c r="M69" i="8"/>
  <c r="P68" i="8"/>
  <c r="N68" i="8"/>
  <c r="M68" i="8"/>
  <c r="P67" i="8"/>
  <c r="N67" i="8"/>
  <c r="M67" i="8"/>
  <c r="P65" i="8"/>
  <c r="N65" i="8"/>
  <c r="M65" i="8"/>
  <c r="P64" i="8"/>
  <c r="N64" i="8"/>
  <c r="M64" i="8"/>
  <c r="P63" i="8"/>
  <c r="N63" i="8"/>
  <c r="M63" i="8"/>
  <c r="P62" i="8"/>
  <c r="N62" i="8"/>
  <c r="M62" i="8"/>
  <c r="P61" i="8"/>
  <c r="N61" i="8"/>
  <c r="M61" i="8"/>
  <c r="P60" i="8"/>
  <c r="N60" i="8"/>
  <c r="M60" i="8"/>
  <c r="P59" i="8"/>
  <c r="N59" i="8"/>
  <c r="M59" i="8"/>
  <c r="P57" i="8"/>
  <c r="N57" i="8"/>
  <c r="M57" i="8"/>
  <c r="P56" i="8"/>
  <c r="N56" i="8"/>
  <c r="M56" i="8"/>
  <c r="P55" i="8"/>
  <c r="N55" i="8"/>
  <c r="M55" i="8"/>
  <c r="P54" i="8"/>
  <c r="N54" i="8"/>
  <c r="M54" i="8"/>
  <c r="P53" i="8"/>
  <c r="N53" i="8"/>
  <c r="M53" i="8"/>
  <c r="P52" i="8"/>
  <c r="N52" i="8"/>
  <c r="M52" i="8"/>
  <c r="P51" i="8"/>
  <c r="N51" i="8"/>
  <c r="M51" i="8"/>
  <c r="P50" i="8"/>
  <c r="N50" i="8"/>
  <c r="M50" i="8"/>
  <c r="P49" i="8"/>
  <c r="N49" i="8"/>
  <c r="M49" i="8"/>
  <c r="P48" i="8"/>
  <c r="N48" i="8"/>
  <c r="M48" i="8"/>
  <c r="P47" i="8"/>
  <c r="N47" i="8"/>
  <c r="M47" i="8"/>
  <c r="P46" i="8"/>
  <c r="N46" i="8"/>
  <c r="M46" i="8"/>
  <c r="P45" i="8"/>
  <c r="N45" i="8"/>
  <c r="M45" i="8"/>
  <c r="P44" i="8"/>
  <c r="N44" i="8"/>
  <c r="M44" i="8"/>
  <c r="P43" i="8"/>
  <c r="N43" i="8"/>
  <c r="M43" i="8"/>
  <c r="P42" i="8"/>
  <c r="N42" i="8"/>
  <c r="M42" i="8"/>
  <c r="P41" i="8"/>
  <c r="N41" i="8"/>
  <c r="M41" i="8"/>
  <c r="P40" i="8"/>
  <c r="N40" i="8"/>
  <c r="M40" i="8"/>
  <c r="P39" i="8"/>
  <c r="N39" i="8"/>
  <c r="M39" i="8"/>
  <c r="P38" i="8"/>
  <c r="N38" i="8"/>
  <c r="M38" i="8"/>
  <c r="P37" i="8"/>
  <c r="N37" i="8"/>
  <c r="M37" i="8"/>
  <c r="P36" i="8"/>
  <c r="N36" i="8"/>
  <c r="M36" i="8"/>
  <c r="P35" i="8"/>
  <c r="N35" i="8"/>
  <c r="M35" i="8"/>
  <c r="P34" i="8"/>
  <c r="N34" i="8"/>
  <c r="M34" i="8"/>
  <c r="P33" i="8"/>
  <c r="N33" i="8"/>
  <c r="M33" i="8"/>
  <c r="P32" i="8"/>
  <c r="N32" i="8"/>
  <c r="M32" i="8"/>
  <c r="P31" i="8"/>
  <c r="N31" i="8"/>
  <c r="M31" i="8"/>
  <c r="P30" i="8"/>
  <c r="N30" i="8"/>
  <c r="M30" i="8"/>
  <c r="P29" i="8"/>
  <c r="N29" i="8"/>
  <c r="M29" i="8"/>
  <c r="P28" i="8"/>
  <c r="N28" i="8"/>
  <c r="M28" i="8"/>
  <c r="P27" i="8"/>
  <c r="N27" i="8"/>
  <c r="M27" i="8"/>
  <c r="P26" i="8"/>
  <c r="N26" i="8"/>
  <c r="M26" i="8"/>
  <c r="P25" i="8"/>
  <c r="N25" i="8"/>
  <c r="M25" i="8"/>
  <c r="P22" i="8"/>
  <c r="N22" i="8"/>
  <c r="M22" i="8"/>
  <c r="P21" i="8"/>
  <c r="N21" i="8"/>
  <c r="M21" i="8"/>
  <c r="P18" i="8"/>
  <c r="N18" i="8"/>
  <c r="P17" i="8"/>
  <c r="N17" i="8"/>
  <c r="M17" i="8"/>
  <c r="P16" i="8"/>
  <c r="N16" i="8"/>
  <c r="M16" i="8"/>
  <c r="P15" i="8"/>
  <c r="N15" i="8"/>
  <c r="M15" i="8"/>
  <c r="P14" i="8"/>
  <c r="N14" i="8"/>
  <c r="M14" i="8"/>
  <c r="P13" i="8"/>
  <c r="N13" i="8"/>
  <c r="M13" i="8"/>
  <c r="P12" i="8"/>
  <c r="N12" i="8"/>
  <c r="M12" i="8"/>
  <c r="P11" i="8"/>
  <c r="N11" i="8"/>
  <c r="M11" i="8"/>
  <c r="P10" i="8"/>
  <c r="N10" i="8"/>
  <c r="M10" i="8"/>
  <c r="P9" i="8"/>
  <c r="N9" i="8"/>
  <c r="M9" i="8"/>
  <c r="EW3" i="8"/>
  <c r="EV3" i="8"/>
  <c r="EU3" i="8"/>
  <c r="ET3" i="8"/>
  <c r="ES3" i="8"/>
  <c r="ER3" i="8"/>
  <c r="EQ3" i="8"/>
  <c r="EP3" i="8"/>
  <c r="EO3" i="8"/>
  <c r="EN3" i="8"/>
  <c r="EM3" i="8"/>
  <c r="EL3" i="8"/>
  <c r="EK3" i="8"/>
  <c r="EJ3" i="8"/>
  <c r="EI3" i="8"/>
  <c r="EH3" i="8"/>
  <c r="EG3" i="8"/>
  <c r="EF3" i="8"/>
  <c r="EE3" i="8"/>
  <c r="ED3" i="8"/>
  <c r="EC3" i="8"/>
  <c r="EB3" i="8"/>
  <c r="EA3" i="8"/>
  <c r="DZ3" i="8"/>
  <c r="DY3" i="8"/>
  <c r="DX3" i="8"/>
  <c r="DW3" i="8"/>
  <c r="DV3" i="8"/>
  <c r="DU3" i="8"/>
  <c r="DT3" i="8"/>
  <c r="DS3" i="8"/>
  <c r="DR3" i="8"/>
  <c r="DQ3" i="8"/>
  <c r="DP3" i="8"/>
  <c r="DO3" i="8"/>
  <c r="DN3" i="8"/>
  <c r="DM3" i="8"/>
  <c r="DL3" i="8"/>
  <c r="DK3" i="8"/>
  <c r="DJ3" i="8"/>
  <c r="DI3" i="8"/>
  <c r="DH3" i="8"/>
  <c r="DG3" i="8"/>
  <c r="DF3" i="8"/>
  <c r="DE3" i="8"/>
  <c r="DD3" i="8"/>
  <c r="DC3" i="8"/>
  <c r="DB3" i="8"/>
  <c r="DA3" i="8"/>
  <c r="CZ3" i="8"/>
  <c r="CY3" i="8"/>
  <c r="CX3" i="8"/>
  <c r="CW3" i="8"/>
  <c r="CV3" i="8"/>
  <c r="CU3" i="8"/>
  <c r="CT3" i="8"/>
  <c r="CS3" i="8"/>
  <c r="CR3" i="8"/>
  <c r="CQ3" i="8"/>
  <c r="CP3" i="8"/>
  <c r="CO3" i="8"/>
  <c r="CN3" i="8"/>
  <c r="CM3" i="8"/>
  <c r="CL3" i="8"/>
  <c r="CK3" i="8"/>
  <c r="CJ3" i="8"/>
  <c r="CI3" i="8"/>
  <c r="CH3" i="8"/>
  <c r="CG3" i="8"/>
  <c r="CF3" i="8"/>
  <c r="CE3" i="8"/>
  <c r="CD3" i="8"/>
  <c r="CC3" i="8"/>
  <c r="CB3" i="8"/>
  <c r="CA3" i="8"/>
  <c r="BZ3" i="8"/>
  <c r="BY3" i="8"/>
  <c r="BX3" i="8"/>
  <c r="BW3" i="8"/>
  <c r="BV3" i="8"/>
  <c r="BU3" i="8"/>
  <c r="BT3" i="8"/>
  <c r="BS3" i="8"/>
  <c r="BR3" i="8"/>
  <c r="BQ3" i="8"/>
  <c r="BP3" i="8"/>
  <c r="BO3" i="8"/>
  <c r="BN3" i="8"/>
  <c r="BM3" i="8"/>
  <c r="BL3" i="8"/>
  <c r="BK3" i="8"/>
  <c r="BJ3" i="8"/>
  <c r="BI3" i="8"/>
  <c r="BH3" i="8"/>
  <c r="BG3" i="8"/>
  <c r="BF3" i="8"/>
  <c r="BE3" i="8"/>
  <c r="BD3" i="8"/>
  <c r="BC3" i="8"/>
  <c r="BB3" i="8"/>
  <c r="BA3" i="8"/>
  <c r="AZ3" i="8"/>
  <c r="AY3" i="8"/>
  <c r="AX3" i="8"/>
  <c r="AW3" i="8"/>
  <c r="AV3" i="8"/>
  <c r="AU3" i="8"/>
  <c r="AT3" i="8"/>
  <c r="AS3" i="8"/>
  <c r="AR3" i="8"/>
  <c r="AQ3" i="8"/>
  <c r="AP3" i="8"/>
  <c r="AO3" i="8"/>
  <c r="AN3" i="8"/>
  <c r="AM3" i="8"/>
  <c r="AL3" i="8"/>
  <c r="AK3" i="8"/>
  <c r="AJ3" i="8"/>
  <c r="AI3" i="8"/>
  <c r="AH3" i="8"/>
  <c r="AG3" i="8"/>
  <c r="AF3" i="8"/>
  <c r="AE3" i="8"/>
  <c r="AD3" i="8"/>
  <c r="AC3" i="8"/>
  <c r="AB3" i="8"/>
  <c r="AA3" i="8"/>
  <c r="Z3" i="8"/>
  <c r="Y3" i="8"/>
  <c r="X3" i="8"/>
  <c r="W3" i="8"/>
  <c r="V3" i="8"/>
  <c r="U3" i="8"/>
  <c r="T3" i="8"/>
  <c r="S3" i="8"/>
  <c r="R3" i="8"/>
  <c r="Q3" i="8"/>
  <c r="M257" i="5"/>
  <c r="L257" i="5"/>
  <c r="J257" i="5"/>
  <c r="I257" i="5"/>
  <c r="H257" i="5"/>
  <c r="G257" i="5"/>
  <c r="M256" i="5"/>
  <c r="J256" i="5"/>
  <c r="H256" i="5"/>
  <c r="G256" i="5"/>
  <c r="M255" i="5"/>
  <c r="J255" i="5"/>
  <c r="H255" i="5"/>
  <c r="G255" i="5"/>
  <c r="L252" i="5"/>
  <c r="J250" i="5"/>
  <c r="I250" i="5"/>
  <c r="H250" i="5"/>
  <c r="G250" i="5"/>
  <c r="M249" i="5"/>
  <c r="J249" i="5"/>
  <c r="I249" i="5"/>
  <c r="H249" i="5"/>
  <c r="G249" i="5"/>
  <c r="J248" i="5"/>
  <c r="H248" i="5"/>
  <c r="G248" i="5"/>
  <c r="FJ241" i="5"/>
  <c r="G239" i="5"/>
  <c r="G237" i="5"/>
  <c r="G235" i="5"/>
  <c r="G234" i="5"/>
  <c r="G233" i="5"/>
  <c r="G232" i="5"/>
  <c r="G231" i="5"/>
  <c r="KN230" i="5"/>
  <c r="G230" i="5"/>
  <c r="KM229" i="5"/>
  <c r="KM228" i="5"/>
  <c r="FI223" i="5"/>
  <c r="FH223" i="5"/>
  <c r="FG223" i="5"/>
  <c r="FF223" i="5"/>
  <c r="FE223" i="5"/>
  <c r="FD223" i="5"/>
  <c r="FC223" i="5"/>
  <c r="FB223" i="5"/>
  <c r="FA223" i="5"/>
  <c r="EZ223" i="5"/>
  <c r="EY223" i="5"/>
  <c r="EX223" i="5"/>
  <c r="EW223" i="5"/>
  <c r="EV223" i="5"/>
  <c r="EU223" i="5"/>
  <c r="ET223" i="5"/>
  <c r="ES223" i="5"/>
  <c r="ER223" i="5"/>
  <c r="EQ223" i="5"/>
  <c r="EP223" i="5"/>
  <c r="EO223" i="5"/>
  <c r="EN223" i="5"/>
  <c r="EM223" i="5"/>
  <c r="EL223" i="5"/>
  <c r="EK223" i="5"/>
  <c r="EJ223" i="5"/>
  <c r="EI223" i="5"/>
  <c r="EH223" i="5"/>
  <c r="EG223" i="5"/>
  <c r="EF223" i="5"/>
  <c r="EE223" i="5"/>
  <c r="ED223" i="5"/>
  <c r="EC223" i="5"/>
  <c r="EB223" i="5"/>
  <c r="EA223" i="5"/>
  <c r="DZ223" i="5"/>
  <c r="DY223" i="5"/>
  <c r="DX223" i="5"/>
  <c r="DW223" i="5"/>
  <c r="DV223" i="5"/>
  <c r="DU223" i="5"/>
  <c r="DT223" i="5"/>
  <c r="DS223" i="5"/>
  <c r="DR223" i="5"/>
  <c r="DQ223" i="5"/>
  <c r="DP223" i="5"/>
  <c r="DO223" i="5"/>
  <c r="DN223" i="5"/>
  <c r="DM223" i="5"/>
  <c r="DL223" i="5"/>
  <c r="DK223" i="5"/>
  <c r="DJ223" i="5"/>
  <c r="DI223" i="5"/>
  <c r="DH223" i="5"/>
  <c r="DG223" i="5"/>
  <c r="DF223" i="5"/>
  <c r="DE223" i="5"/>
  <c r="DD223" i="5"/>
  <c r="DC223" i="5"/>
  <c r="DB223" i="5"/>
  <c r="DA223" i="5"/>
  <c r="CZ223" i="5"/>
  <c r="CY223" i="5"/>
  <c r="CX223" i="5"/>
  <c r="CW223" i="5"/>
  <c r="CV223" i="5"/>
  <c r="CU223" i="5"/>
  <c r="CT223" i="5"/>
  <c r="CS223" i="5"/>
  <c r="CR223" i="5"/>
  <c r="CQ223" i="5"/>
  <c r="CP223" i="5"/>
  <c r="CO223" i="5"/>
  <c r="CN223" i="5"/>
  <c r="CM223" i="5"/>
  <c r="CL223" i="5"/>
  <c r="CK223" i="5"/>
  <c r="CJ223" i="5"/>
  <c r="CI223" i="5"/>
  <c r="CH223" i="5"/>
  <c r="CG223" i="5"/>
  <c r="CF223" i="5"/>
  <c r="CE223" i="5"/>
  <c r="CD223" i="5"/>
  <c r="CC223" i="5"/>
  <c r="CB223" i="5"/>
  <c r="CA223" i="5"/>
  <c r="BZ223" i="5"/>
  <c r="BY223" i="5"/>
  <c r="BX223" i="5"/>
  <c r="BW223" i="5"/>
  <c r="BV223" i="5"/>
  <c r="BU223" i="5"/>
  <c r="BT223" i="5"/>
  <c r="BS223" i="5"/>
  <c r="BR223" i="5"/>
  <c r="BQ223" i="5"/>
  <c r="BP223" i="5"/>
  <c r="BO223" i="5"/>
  <c r="BN223" i="5"/>
  <c r="BM223" i="5"/>
  <c r="BL223" i="5"/>
  <c r="BK223" i="5"/>
  <c r="BJ223" i="5"/>
  <c r="BI223" i="5"/>
  <c r="BH223" i="5"/>
  <c r="BG223" i="5"/>
  <c r="BF223" i="5"/>
  <c r="BE223" i="5"/>
  <c r="BD223" i="5"/>
  <c r="BC223" i="5"/>
  <c r="BB223" i="5"/>
  <c r="BA223" i="5"/>
  <c r="AZ223" i="5"/>
  <c r="AY223" i="5"/>
  <c r="AX223" i="5"/>
  <c r="AW223" i="5"/>
  <c r="AV223" i="5"/>
  <c r="AU223" i="5"/>
  <c r="AT223" i="5"/>
  <c r="AS223" i="5"/>
  <c r="AR223" i="5"/>
  <c r="AQ223" i="5"/>
  <c r="AP223" i="5"/>
  <c r="AO223" i="5"/>
  <c r="AN223" i="5"/>
  <c r="AM223" i="5"/>
  <c r="AL223" i="5"/>
  <c r="AK223" i="5"/>
  <c r="AJ223" i="5"/>
  <c r="AI223" i="5"/>
  <c r="AH223" i="5"/>
  <c r="AG223" i="5"/>
  <c r="AF223" i="5"/>
  <c r="AE223" i="5"/>
  <c r="AD223" i="5"/>
  <c r="AC223" i="5"/>
  <c r="AB223" i="5"/>
  <c r="AA223" i="5"/>
  <c r="Z223" i="5"/>
  <c r="Y223" i="5"/>
  <c r="X223" i="5"/>
  <c r="W223" i="5"/>
  <c r="V223" i="5"/>
  <c r="U223" i="5"/>
  <c r="T223" i="5"/>
  <c r="S223" i="5"/>
  <c r="R223" i="5"/>
  <c r="Q223" i="5"/>
  <c r="FN222" i="5"/>
  <c r="FM222" i="5"/>
  <c r="FL222" i="5"/>
  <c r="FK222" i="5"/>
  <c r="FJ222" i="5"/>
  <c r="FI222" i="5"/>
  <c r="FH222" i="5"/>
  <c r="FG222" i="5"/>
  <c r="FF222" i="5"/>
  <c r="FE222" i="5"/>
  <c r="FD222" i="5"/>
  <c r="FC222" i="5"/>
  <c r="FB222" i="5"/>
  <c r="FA222" i="5"/>
  <c r="EZ222" i="5"/>
  <c r="EY222" i="5"/>
  <c r="EX222" i="5"/>
  <c r="EW222" i="5"/>
  <c r="EV222" i="5"/>
  <c r="EU222" i="5"/>
  <c r="ET222" i="5"/>
  <c r="ES222" i="5"/>
  <c r="EP222" i="5"/>
  <c r="EO222" i="5"/>
  <c r="EN222" i="5"/>
  <c r="EM222" i="5"/>
  <c r="EK222" i="5"/>
  <c r="EJ222" i="5"/>
  <c r="EH222" i="5"/>
  <c r="EF222" i="5"/>
  <c r="EE222" i="5"/>
  <c r="ED222" i="5"/>
  <c r="EC222" i="5"/>
  <c r="EB222" i="5"/>
  <c r="EA222" i="5"/>
  <c r="DW222" i="5"/>
  <c r="DV222" i="5"/>
  <c r="DU222" i="5"/>
  <c r="DT222" i="5"/>
  <c r="DS222" i="5"/>
  <c r="DR222" i="5"/>
  <c r="DQ222" i="5"/>
  <c r="DP222" i="5"/>
  <c r="DO222" i="5"/>
  <c r="DN222" i="5"/>
  <c r="DM222" i="5"/>
  <c r="DL222" i="5"/>
  <c r="DK222" i="5"/>
  <c r="DI222" i="5"/>
  <c r="DH222" i="5"/>
  <c r="DG222" i="5"/>
  <c r="DF222" i="5"/>
  <c r="DE222" i="5"/>
  <c r="DD222" i="5"/>
  <c r="DC222" i="5"/>
  <c r="DB222" i="5"/>
  <c r="CY222" i="5"/>
  <c r="CX222" i="5"/>
  <c r="CW222" i="5"/>
  <c r="CV222" i="5"/>
  <c r="CU222" i="5"/>
  <c r="CT222" i="5"/>
  <c r="CS222" i="5"/>
  <c r="CR222" i="5"/>
  <c r="CQ222" i="5"/>
  <c r="CP222" i="5"/>
  <c r="CO222" i="5"/>
  <c r="CN222" i="5"/>
  <c r="CM222" i="5"/>
  <c r="CL222" i="5"/>
  <c r="CK222" i="5"/>
  <c r="CJ222" i="5"/>
  <c r="CI222" i="5"/>
  <c r="CH222" i="5"/>
  <c r="CG222" i="5"/>
  <c r="CF222" i="5"/>
  <c r="CE222" i="5"/>
  <c r="CD222" i="5"/>
  <c r="CC222" i="5"/>
  <c r="CB222" i="5"/>
  <c r="CA222" i="5"/>
  <c r="BZ222" i="5"/>
  <c r="BY222" i="5"/>
  <c r="BX222" i="5"/>
  <c r="BW222" i="5"/>
  <c r="BV222" i="5"/>
  <c r="BT222" i="5"/>
  <c r="BS222" i="5"/>
  <c r="BR222" i="5"/>
  <c r="BQ222" i="5"/>
  <c r="BP222" i="5"/>
  <c r="BO222" i="5"/>
  <c r="BN222" i="5"/>
  <c r="BM222" i="5"/>
  <c r="BL222" i="5"/>
  <c r="BK222" i="5"/>
  <c r="BJ222" i="5"/>
  <c r="BI222" i="5"/>
  <c r="BH222" i="5"/>
  <c r="BG222" i="5"/>
  <c r="BF222" i="5"/>
  <c r="BE222" i="5"/>
  <c r="BD222" i="5"/>
  <c r="BC222" i="5"/>
  <c r="BB222" i="5"/>
  <c r="BA222" i="5"/>
  <c r="AZ222" i="5"/>
  <c r="AY222" i="5"/>
  <c r="AX222" i="5"/>
  <c r="AW222" i="5"/>
  <c r="AV222" i="5"/>
  <c r="AU222" i="5"/>
  <c r="AT222" i="5"/>
  <c r="AS222" i="5"/>
  <c r="AR222" i="5"/>
  <c r="AQ222" i="5"/>
  <c r="AP222" i="5"/>
  <c r="AO222" i="5"/>
  <c r="AN222" i="5"/>
  <c r="AM222" i="5"/>
  <c r="AL222" i="5"/>
  <c r="AK222" i="5"/>
  <c r="AJ222" i="5"/>
  <c r="AI222" i="5"/>
  <c r="AH222" i="5"/>
  <c r="AG222" i="5"/>
  <c r="AF222" i="5"/>
  <c r="AE222" i="5"/>
  <c r="AD222" i="5"/>
  <c r="AC222" i="5"/>
  <c r="AB222" i="5"/>
  <c r="AA222" i="5"/>
  <c r="Z222" i="5"/>
  <c r="Y222" i="5"/>
  <c r="X222" i="5"/>
  <c r="W222" i="5"/>
  <c r="V222" i="5"/>
  <c r="U222" i="5"/>
  <c r="T222" i="5"/>
  <c r="S222" i="5"/>
  <c r="R222" i="5"/>
  <c r="Q222" i="5"/>
  <c r="P222" i="5"/>
  <c r="N222" i="5"/>
  <c r="M222" i="5"/>
  <c r="P219" i="5"/>
  <c r="N219" i="5"/>
  <c r="P217" i="5"/>
  <c r="N217" i="5"/>
  <c r="P215" i="5"/>
  <c r="N215" i="5"/>
  <c r="P212" i="5"/>
  <c r="N212" i="5"/>
  <c r="P208" i="5"/>
  <c r="N208" i="5"/>
  <c r="P207" i="5"/>
  <c r="N207" i="5"/>
  <c r="P205" i="5"/>
  <c r="N205" i="5"/>
  <c r="P203" i="5"/>
  <c r="N203" i="5"/>
  <c r="P198" i="5"/>
  <c r="N198" i="5"/>
  <c r="P196" i="5"/>
  <c r="N196" i="5"/>
  <c r="P194" i="5"/>
  <c r="N194" i="5"/>
  <c r="M188" i="5"/>
  <c r="P186" i="5"/>
  <c r="N186" i="5"/>
  <c r="M186" i="5"/>
  <c r="P185" i="5"/>
  <c r="N185" i="5"/>
  <c r="M185" i="5"/>
  <c r="P184" i="5"/>
  <c r="N184" i="5"/>
  <c r="M184" i="5"/>
  <c r="P183" i="5"/>
  <c r="N183" i="5"/>
  <c r="M183" i="5"/>
  <c r="P182" i="5"/>
  <c r="N182" i="5"/>
  <c r="M182" i="5"/>
  <c r="P181" i="5"/>
  <c r="N181" i="5"/>
  <c r="M181" i="5"/>
  <c r="M175" i="5"/>
  <c r="P174" i="5"/>
  <c r="N174" i="5"/>
  <c r="M174" i="5"/>
  <c r="P173" i="5"/>
  <c r="N173" i="5"/>
  <c r="M173" i="5"/>
  <c r="P171" i="5"/>
  <c r="N171" i="5"/>
  <c r="P170" i="5"/>
  <c r="N170" i="5"/>
  <c r="P169" i="5"/>
  <c r="N169" i="5"/>
  <c r="M169" i="5"/>
  <c r="M163" i="5"/>
  <c r="P162" i="5"/>
  <c r="N162" i="5"/>
  <c r="P161" i="5"/>
  <c r="N161" i="5"/>
  <c r="P160" i="5"/>
  <c r="N160" i="5"/>
  <c r="M160" i="5"/>
  <c r="P159" i="5"/>
  <c r="N159" i="5"/>
  <c r="M159" i="5"/>
  <c r="P158" i="5"/>
  <c r="N158" i="5"/>
  <c r="M158" i="5"/>
  <c r="P157" i="5"/>
  <c r="N157" i="5"/>
  <c r="M157" i="5"/>
  <c r="P156" i="5"/>
  <c r="N156" i="5"/>
  <c r="M156" i="5"/>
  <c r="P155" i="5"/>
  <c r="N155" i="5"/>
  <c r="M155" i="5"/>
  <c r="P154" i="5"/>
  <c r="N154" i="5"/>
  <c r="M154" i="5"/>
  <c r="P153" i="5"/>
  <c r="N153" i="5"/>
  <c r="M153" i="5"/>
  <c r="P149" i="5"/>
  <c r="N149" i="5"/>
  <c r="P148" i="5"/>
  <c r="N148" i="5"/>
  <c r="P147" i="5"/>
  <c r="N147" i="5"/>
  <c r="M147" i="5"/>
  <c r="P144" i="5"/>
  <c r="N144" i="5"/>
  <c r="P143" i="5"/>
  <c r="N143" i="5"/>
  <c r="P142" i="5"/>
  <c r="N142" i="5"/>
  <c r="P141" i="5"/>
  <c r="N141" i="5"/>
  <c r="M141" i="5"/>
  <c r="P140" i="5"/>
  <c r="N140" i="5"/>
  <c r="M140" i="5"/>
  <c r="P139" i="5"/>
  <c r="N139" i="5"/>
  <c r="M139" i="5"/>
  <c r="P138" i="5"/>
  <c r="N138" i="5"/>
  <c r="M138" i="5"/>
  <c r="P137" i="5"/>
  <c r="N137" i="5"/>
  <c r="M137" i="5"/>
  <c r="P136" i="5"/>
  <c r="N136" i="5"/>
  <c r="M136" i="5"/>
  <c r="P135" i="5"/>
  <c r="N135" i="5"/>
  <c r="M135" i="5"/>
  <c r="P134" i="5"/>
  <c r="N134" i="5"/>
  <c r="M134" i="5"/>
  <c r="P133" i="5"/>
  <c r="N133" i="5"/>
  <c r="M133" i="5"/>
  <c r="P128" i="5"/>
  <c r="N128" i="5"/>
  <c r="P127" i="5"/>
  <c r="N127" i="5"/>
  <c r="P126" i="5"/>
  <c r="N126" i="5"/>
  <c r="M126" i="5"/>
  <c r="P125" i="5"/>
  <c r="N125" i="5"/>
  <c r="M125" i="5"/>
  <c r="P124" i="5"/>
  <c r="N124" i="5"/>
  <c r="M124" i="5"/>
  <c r="P123" i="5"/>
  <c r="N123" i="5"/>
  <c r="M123" i="5"/>
  <c r="P121" i="5"/>
  <c r="N121" i="5"/>
  <c r="P120" i="5"/>
  <c r="N120" i="5"/>
  <c r="P119" i="5"/>
  <c r="N119" i="5"/>
  <c r="P118" i="5"/>
  <c r="N118" i="5"/>
  <c r="M118" i="5"/>
  <c r="M112" i="5"/>
  <c r="P110" i="5"/>
  <c r="N110" i="5"/>
  <c r="P109" i="5"/>
  <c r="N109" i="5"/>
  <c r="M109" i="5"/>
  <c r="P108" i="5"/>
  <c r="N108" i="5"/>
  <c r="M108" i="5"/>
  <c r="P105" i="5"/>
  <c r="N105" i="5"/>
  <c r="M105" i="5"/>
  <c r="P104" i="5"/>
  <c r="N104" i="5"/>
  <c r="M104" i="5"/>
  <c r="P103" i="5"/>
  <c r="N103" i="5"/>
  <c r="M103" i="5"/>
  <c r="M97" i="5"/>
  <c r="P96" i="5"/>
  <c r="N96" i="5"/>
  <c r="M96" i="5"/>
  <c r="P93" i="5"/>
  <c r="N93" i="5"/>
  <c r="P92" i="5"/>
  <c r="N92" i="5"/>
  <c r="M92" i="5"/>
  <c r="P90" i="5"/>
  <c r="N90" i="5"/>
  <c r="P89" i="5"/>
  <c r="N89" i="5"/>
  <c r="M89" i="5"/>
  <c r="P88" i="5"/>
  <c r="N88" i="5"/>
  <c r="M88" i="5"/>
  <c r="P87" i="5"/>
  <c r="N87" i="5"/>
  <c r="M87" i="5"/>
  <c r="P84" i="5"/>
  <c r="N84" i="5"/>
  <c r="P83" i="5"/>
  <c r="N83" i="5"/>
  <c r="P82" i="5"/>
  <c r="N82" i="5"/>
  <c r="M82" i="5"/>
  <c r="P81" i="5"/>
  <c r="N81" i="5"/>
  <c r="M81" i="5"/>
  <c r="P80" i="5"/>
  <c r="N80" i="5"/>
  <c r="M80" i="5"/>
  <c r="P79" i="5"/>
  <c r="N79" i="5"/>
  <c r="P78" i="5"/>
  <c r="N78" i="5"/>
  <c r="M78" i="5"/>
  <c r="P77" i="5"/>
  <c r="N77" i="5"/>
  <c r="M77" i="5"/>
  <c r="M71" i="5"/>
  <c r="P70" i="5"/>
  <c r="N70" i="5"/>
  <c r="M70" i="5"/>
  <c r="P68" i="5"/>
  <c r="N68" i="5"/>
  <c r="M68" i="5"/>
  <c r="P67" i="5"/>
  <c r="N67" i="5"/>
  <c r="M67" i="5"/>
  <c r="P66" i="5"/>
  <c r="N66" i="5"/>
  <c r="M66" i="5"/>
  <c r="P65" i="5"/>
  <c r="N65" i="5"/>
  <c r="M65" i="5"/>
  <c r="P62" i="5"/>
  <c r="N62" i="5"/>
  <c r="P57" i="5"/>
  <c r="N57" i="5"/>
  <c r="M57" i="5"/>
  <c r="P55" i="5"/>
  <c r="N55" i="5"/>
  <c r="M55" i="5"/>
  <c r="P50" i="5"/>
  <c r="N50" i="5"/>
  <c r="M50" i="5"/>
  <c r="P44" i="5"/>
  <c r="N44" i="5"/>
  <c r="P39" i="5"/>
  <c r="N39" i="5"/>
  <c r="P38" i="5"/>
  <c r="N38" i="5"/>
  <c r="P37" i="5"/>
  <c r="N37" i="5"/>
  <c r="P36" i="5"/>
  <c r="N36" i="5"/>
  <c r="P35" i="5"/>
  <c r="N35" i="5"/>
  <c r="P34" i="5"/>
  <c r="N34" i="5"/>
  <c r="M34" i="5"/>
  <c r="P32" i="5"/>
  <c r="N32" i="5"/>
  <c r="P26" i="5"/>
  <c r="N26" i="5"/>
  <c r="M21" i="5"/>
  <c r="P20" i="5"/>
  <c r="N20" i="5"/>
  <c r="P19" i="5"/>
  <c r="N19" i="5"/>
  <c r="M19" i="5"/>
  <c r="P15" i="5"/>
  <c r="N15" i="5"/>
  <c r="P14" i="5"/>
  <c r="N14" i="5"/>
  <c r="M14" i="5"/>
  <c r="P9" i="5"/>
  <c r="N9" i="5"/>
  <c r="DA3" i="5"/>
  <c r="CZ3" i="5"/>
  <c r="CX3" i="5"/>
  <c r="CQ3" i="5"/>
  <c r="CP3" i="5"/>
  <c r="CO3" i="5"/>
  <c r="CM3" i="5"/>
  <c r="CK3" i="5"/>
  <c r="CI3" i="5"/>
  <c r="CF3" i="5"/>
  <c r="CD3" i="5"/>
  <c r="CB3" i="5"/>
  <c r="BH3" i="5"/>
  <c r="AS3" i="5"/>
  <c r="AP3" i="5"/>
  <c r="AN3" i="5"/>
  <c r="AM3" i="5"/>
  <c r="AF3" i="5"/>
  <c r="AE3" i="5"/>
  <c r="Y3" i="5"/>
  <c r="V3" i="5"/>
  <c r="T3" i="5"/>
  <c r="Q3" i="5"/>
  <c r="H106" i="4"/>
  <c r="C106" i="4"/>
  <c r="H104" i="4"/>
  <c r="H103" i="4"/>
  <c r="C103" i="4"/>
  <c r="H102" i="4"/>
  <c r="H101" i="4"/>
  <c r="H100" i="4"/>
  <c r="H99" i="4"/>
  <c r="H98" i="4"/>
  <c r="H97" i="4"/>
  <c r="H96" i="4"/>
  <c r="H95" i="4"/>
  <c r="C95" i="4"/>
  <c r="H94" i="4"/>
  <c r="H93" i="4"/>
  <c r="H92" i="4"/>
  <c r="C92" i="4"/>
  <c r="H91" i="4"/>
  <c r="H90" i="4"/>
  <c r="H89" i="4"/>
  <c r="C89" i="4"/>
  <c r="H88" i="4"/>
  <c r="H87" i="4"/>
  <c r="H86" i="4"/>
  <c r="C86" i="4"/>
  <c r="H85" i="4"/>
  <c r="H84" i="4"/>
  <c r="C84" i="4"/>
  <c r="H83" i="4"/>
  <c r="H82" i="4"/>
  <c r="C82" i="4"/>
  <c r="H81" i="4"/>
  <c r="H80" i="4"/>
  <c r="C80" i="4"/>
  <c r="H79" i="4"/>
  <c r="H78" i="4"/>
  <c r="C78" i="4"/>
  <c r="H77" i="4"/>
  <c r="H76" i="4"/>
  <c r="H75" i="4"/>
  <c r="C75" i="4"/>
  <c r="H74" i="4"/>
  <c r="H73" i="4"/>
  <c r="C73" i="4"/>
  <c r="H72" i="4"/>
  <c r="H71" i="4"/>
  <c r="H70" i="4"/>
  <c r="H69" i="4"/>
  <c r="H68" i="4"/>
  <c r="H67" i="4"/>
  <c r="H66" i="4"/>
  <c r="H65" i="4"/>
  <c r="H64" i="4"/>
  <c r="H63" i="4"/>
  <c r="F63" i="4"/>
  <c r="E63" i="4"/>
  <c r="D63" i="4"/>
  <c r="C63" i="4"/>
  <c r="H62" i="4"/>
  <c r="B62" i="4"/>
  <c r="H61" i="4"/>
  <c r="B61" i="4"/>
  <c r="H60" i="4"/>
  <c r="C60" i="4"/>
  <c r="H59" i="4"/>
  <c r="B59" i="4"/>
  <c r="H58" i="4"/>
  <c r="B58" i="4"/>
  <c r="H57" i="4"/>
  <c r="B57" i="4"/>
  <c r="H56" i="4"/>
  <c r="C56" i="4"/>
  <c r="H55" i="4"/>
  <c r="B55" i="4"/>
  <c r="H54" i="4"/>
  <c r="C54" i="4"/>
  <c r="H53" i="4"/>
  <c r="B53" i="4"/>
  <c r="H52" i="4"/>
  <c r="B52" i="4"/>
  <c r="H51" i="4"/>
  <c r="B51" i="4"/>
  <c r="H50" i="4"/>
  <c r="B50" i="4"/>
  <c r="H49" i="4"/>
  <c r="B49" i="4"/>
  <c r="H48" i="4"/>
  <c r="E48" i="4"/>
  <c r="B48" i="4"/>
  <c r="H47" i="4"/>
  <c r="B47" i="4"/>
  <c r="H46" i="4"/>
  <c r="B46" i="4"/>
  <c r="H45" i="4"/>
  <c r="C45" i="4"/>
  <c r="H44" i="4"/>
  <c r="B44" i="4"/>
  <c r="H43" i="4"/>
  <c r="C43" i="4"/>
  <c r="H42" i="4"/>
  <c r="H41" i="4"/>
  <c r="F41" i="4"/>
  <c r="E41" i="4"/>
  <c r="D41" i="4"/>
  <c r="C41" i="4"/>
  <c r="H40" i="4"/>
  <c r="H39" i="4"/>
  <c r="H38" i="4"/>
  <c r="H37" i="4"/>
  <c r="H36" i="4"/>
  <c r="H35" i="4"/>
  <c r="H34" i="4"/>
  <c r="H33" i="4"/>
  <c r="H32" i="4"/>
  <c r="F32" i="4"/>
  <c r="E32" i="4"/>
  <c r="D32" i="4"/>
  <c r="H31" i="4"/>
  <c r="G31" i="4"/>
  <c r="F31" i="4"/>
  <c r="E31" i="4"/>
  <c r="D31" i="4"/>
  <c r="C31" i="4"/>
  <c r="H30" i="4"/>
  <c r="H29" i="4"/>
  <c r="B29" i="4"/>
  <c r="H28" i="4"/>
  <c r="B28" i="4"/>
  <c r="H27" i="4"/>
  <c r="C27" i="4"/>
  <c r="H26" i="4"/>
  <c r="H25" i="4"/>
  <c r="H24" i="4"/>
  <c r="H23" i="4"/>
  <c r="B23" i="4"/>
  <c r="H22" i="4"/>
  <c r="H21" i="4"/>
  <c r="B21" i="4"/>
  <c r="H20" i="4"/>
  <c r="E20" i="4"/>
  <c r="C20" i="4"/>
  <c r="H19" i="4"/>
  <c r="H18" i="4"/>
  <c r="B18" i="4"/>
  <c r="H17" i="4"/>
  <c r="B17" i="4"/>
  <c r="H16" i="4"/>
  <c r="B16" i="4"/>
  <c r="H15" i="4"/>
  <c r="B15" i="4"/>
  <c r="H14" i="4"/>
  <c r="C14" i="4"/>
  <c r="H13" i="4"/>
  <c r="H12" i="4"/>
  <c r="B12" i="4"/>
  <c r="H11" i="4"/>
  <c r="C11" i="4"/>
  <c r="H10" i="4"/>
  <c r="H9" i="4"/>
  <c r="B9" i="4"/>
  <c r="H8" i="4"/>
  <c r="B8" i="4"/>
  <c r="H7" i="4"/>
  <c r="B7" i="4"/>
  <c r="H6" i="4"/>
  <c r="C6" i="4"/>
  <c r="H5" i="4"/>
  <c r="F5" i="4"/>
  <c r="E5" i="4"/>
  <c r="D5" i="4"/>
  <c r="C5" i="4"/>
  <c r="DL528" i="2"/>
  <c r="IP517" i="2"/>
  <c r="IO515" i="2" s="1"/>
  <c r="DP509" i="2"/>
  <c r="DO509" i="2"/>
  <c r="DN509" i="2"/>
  <c r="DM509" i="2"/>
  <c r="DL509" i="2"/>
  <c r="DK509" i="2"/>
  <c r="DI509" i="2"/>
  <c r="DH509" i="2"/>
  <c r="DG509" i="2"/>
  <c r="DF509" i="2"/>
  <c r="DE509" i="2"/>
  <c r="DD509" i="2"/>
  <c r="DC509" i="2"/>
  <c r="DB509" i="2"/>
  <c r="DA509" i="2"/>
  <c r="CZ509" i="2"/>
  <c r="CY509" i="2"/>
  <c r="CX509" i="2"/>
  <c r="CV509" i="2"/>
  <c r="CU509" i="2"/>
  <c r="CU4" i="2" s="1"/>
  <c r="CN509" i="2"/>
  <c r="CM509" i="2"/>
  <c r="CL509" i="2"/>
  <c r="CK509" i="2"/>
  <c r="CJ509" i="2"/>
  <c r="CI509" i="2"/>
  <c r="CH509" i="2"/>
  <c r="CG509" i="2"/>
  <c r="CF509" i="2"/>
  <c r="CE509" i="2"/>
  <c r="CD509" i="2"/>
  <c r="CC509" i="2"/>
  <c r="BZ509" i="2"/>
  <c r="BY509" i="2"/>
  <c r="BW509" i="2"/>
  <c r="BU509" i="2"/>
  <c r="BT509" i="2"/>
  <c r="BS509" i="2"/>
  <c r="BR509" i="2"/>
  <c r="BQ509" i="2"/>
  <c r="BP509" i="2"/>
  <c r="BM509" i="2"/>
  <c r="BL509" i="2"/>
  <c r="BK509" i="2"/>
  <c r="BI509" i="2"/>
  <c r="BG509" i="2"/>
  <c r="BF509" i="2"/>
  <c r="BE509" i="2"/>
  <c r="BB509" i="2"/>
  <c r="AY509" i="2"/>
  <c r="AW509" i="2"/>
  <c r="AV509" i="2"/>
  <c r="AT509" i="2"/>
  <c r="AS509" i="2"/>
  <c r="AR509" i="2"/>
  <c r="AQ509" i="2"/>
  <c r="AP509" i="2"/>
  <c r="AO509" i="2"/>
  <c r="AN509" i="2"/>
  <c r="AL509" i="2"/>
  <c r="AG508" i="2"/>
  <c r="AF508" i="2" s="1"/>
  <c r="AE508" i="2" s="1"/>
  <c r="AG507" i="2"/>
  <c r="AF507" i="2" s="1"/>
  <c r="AE507" i="2" s="1"/>
  <c r="AE506" i="2"/>
  <c r="AG504" i="2"/>
  <c r="AF504" i="2" s="1"/>
  <c r="AE504" i="2" s="1"/>
  <c r="AG502" i="2"/>
  <c r="AF502" i="2" s="1"/>
  <c r="AE502" i="2" s="1"/>
  <c r="AG501" i="2"/>
  <c r="AF501" i="2" s="1"/>
  <c r="AE501" i="2" s="1"/>
  <c r="AE500" i="2"/>
  <c r="AE499" i="2"/>
  <c r="AG498" i="2"/>
  <c r="AF498" i="2" s="1"/>
  <c r="AE498" i="2" s="1"/>
  <c r="AG497" i="2"/>
  <c r="AF497" i="2" s="1"/>
  <c r="AE497" i="2" s="1"/>
  <c r="AG496" i="2"/>
  <c r="AF496" i="2" s="1"/>
  <c r="AE496" i="2" s="1"/>
  <c r="AG495" i="2"/>
  <c r="AF495" i="2" s="1"/>
  <c r="AE495" i="2" s="1"/>
  <c r="AE494" i="2"/>
  <c r="AG493" i="2"/>
  <c r="AF493" i="2" s="1"/>
  <c r="AE493" i="2" s="1"/>
  <c r="AG491" i="2"/>
  <c r="AF491" i="2" s="1"/>
  <c r="AE491" i="2" s="1"/>
  <c r="AE490" i="2"/>
  <c r="AE489" i="2"/>
  <c r="AG488" i="2"/>
  <c r="AF488" i="2" s="1"/>
  <c r="AE488" i="2" s="1"/>
  <c r="AG487" i="2"/>
  <c r="AF487" i="2" s="1"/>
  <c r="AE487" i="2" s="1"/>
  <c r="AE486" i="2"/>
  <c r="AG485" i="2"/>
  <c r="AF485" i="2" s="1"/>
  <c r="AE485" i="2" s="1"/>
  <c r="AG484" i="2"/>
  <c r="AF484" i="2" s="1"/>
  <c r="AE484" i="2" s="1"/>
  <c r="AG483" i="2"/>
  <c r="AF483" i="2" s="1"/>
  <c r="AE483" i="2" s="1"/>
  <c r="AG482" i="2"/>
  <c r="AF482" i="2" s="1"/>
  <c r="AE482" i="2" s="1"/>
  <c r="AE481" i="2"/>
  <c r="AG480" i="2"/>
  <c r="AF480" i="2" s="1"/>
  <c r="AG478" i="2"/>
  <c r="AF478" i="2" s="1"/>
  <c r="AE478" i="2" s="1"/>
  <c r="AE477" i="2"/>
  <c r="AE476" i="2"/>
  <c r="AG472" i="2"/>
  <c r="AF472" i="2" s="1"/>
  <c r="AE472" i="2" s="1"/>
  <c r="AG471" i="2"/>
  <c r="AE471" i="2"/>
  <c r="AG470" i="2"/>
  <c r="AE470" i="2"/>
  <c r="AG468" i="2"/>
  <c r="AF468" i="2" s="1"/>
  <c r="AE468" i="2" s="1"/>
  <c r="AG467" i="2"/>
  <c r="AE467" i="2"/>
  <c r="AG463" i="2"/>
  <c r="AF463" i="2" s="1"/>
  <c r="AE463" i="2" s="1"/>
  <c r="AG462" i="2"/>
  <c r="AE462" i="2"/>
  <c r="AG458" i="2"/>
  <c r="AF458" i="2" s="1"/>
  <c r="AE458" i="2" s="1"/>
  <c r="AG457" i="2"/>
  <c r="AE457" i="2"/>
  <c r="AG452" i="2"/>
  <c r="AF452" i="2" s="1"/>
  <c r="AE452" i="2" s="1"/>
  <c r="AE451" i="2"/>
  <c r="AE450" i="2"/>
  <c r="AE449" i="2"/>
  <c r="AE448" i="2"/>
  <c r="AE447" i="2"/>
  <c r="AG445" i="2"/>
  <c r="AF445" i="2" s="1"/>
  <c r="AE445" i="2" s="1"/>
  <c r="AG444" i="2"/>
  <c r="AF444" i="2" s="1"/>
  <c r="AE444" i="2" s="1"/>
  <c r="BC443" i="2"/>
  <c r="AZ443" i="2"/>
  <c r="AG442" i="2"/>
  <c r="AF442" i="2" s="1"/>
  <c r="AE442" i="2" s="1"/>
  <c r="AG441" i="2"/>
  <c r="AF441" i="2" s="1"/>
  <c r="AE441" i="2" s="1"/>
  <c r="AG440" i="2"/>
  <c r="AF440" i="2" s="1"/>
  <c r="AE440" i="2" s="1"/>
  <c r="AG439" i="2"/>
  <c r="AF439" i="2" s="1"/>
  <c r="AE439" i="2" s="1"/>
  <c r="AG438" i="2"/>
  <c r="AF438" i="2" s="1"/>
  <c r="AE438" i="2" s="1"/>
  <c r="AG437" i="2"/>
  <c r="AF437" i="2" s="1"/>
  <c r="AE437" i="2" s="1"/>
  <c r="AE436" i="2"/>
  <c r="AE435" i="2"/>
  <c r="AE434" i="2"/>
  <c r="AE433" i="2"/>
  <c r="AE432" i="2"/>
  <c r="AG431" i="2"/>
  <c r="AF431" i="2" s="1"/>
  <c r="AE431" i="2" s="1"/>
  <c r="AG430" i="2"/>
  <c r="AF430" i="2" s="1"/>
  <c r="AE430" i="2" s="1"/>
  <c r="AG429" i="2"/>
  <c r="AF429" i="2" s="1"/>
  <c r="AE429" i="2" s="1"/>
  <c r="AG428" i="2"/>
  <c r="AF428" i="2" s="1"/>
  <c r="AE428" i="2" s="1"/>
  <c r="AE427" i="2"/>
  <c r="AE426" i="2"/>
  <c r="AE425" i="2"/>
  <c r="AG422" i="2"/>
  <c r="AF422" i="2" s="1"/>
  <c r="AE422" i="2" s="1"/>
  <c r="AG421" i="2"/>
  <c r="AF421" i="2" s="1"/>
  <c r="AE421" i="2" s="1"/>
  <c r="AG419" i="2"/>
  <c r="AF419" i="2" s="1"/>
  <c r="AE419" i="2" s="1"/>
  <c r="AG418" i="2"/>
  <c r="AF418" i="2" s="1"/>
  <c r="AE418" i="2" s="1"/>
  <c r="AG417" i="2"/>
  <c r="AF417" i="2" s="1"/>
  <c r="AE417" i="2" s="1"/>
  <c r="AG416" i="2"/>
  <c r="AF416" i="2" s="1"/>
  <c r="AE416" i="2" s="1"/>
  <c r="AG415" i="2"/>
  <c r="AF415" i="2" s="1"/>
  <c r="AE415" i="2" s="1"/>
  <c r="AE414" i="2"/>
  <c r="AE412" i="2"/>
  <c r="AH410" i="2"/>
  <c r="AG410" i="2" s="1"/>
  <c r="AF410" i="2" s="1"/>
  <c r="AE410" i="2" s="1"/>
  <c r="AG409" i="2"/>
  <c r="AF409" i="2" s="1"/>
  <c r="AE409" i="2" s="1"/>
  <c r="AG406" i="2"/>
  <c r="AF406" i="2" s="1"/>
  <c r="AE406" i="2" s="1"/>
  <c r="AG405" i="2"/>
  <c r="AF405" i="2" s="1"/>
  <c r="AE405" i="2" s="1"/>
  <c r="AG400" i="2"/>
  <c r="AF400" i="2" s="1"/>
  <c r="AE400" i="2" s="1"/>
  <c r="AG399" i="2"/>
  <c r="AF399" i="2" s="1"/>
  <c r="AE399" i="2" s="1"/>
  <c r="AG385" i="2"/>
  <c r="AF385" i="2" s="1"/>
  <c r="AE385" i="2" s="1"/>
  <c r="AH363" i="2"/>
  <c r="AG363" i="2" s="1"/>
  <c r="AF363" i="2" s="1"/>
  <c r="AE363" i="2" s="1"/>
  <c r="AG361" i="2"/>
  <c r="AF361" i="2" s="1"/>
  <c r="AE361" i="2" s="1"/>
  <c r="AG358" i="2"/>
  <c r="AF358" i="2" s="1"/>
  <c r="AE358" i="2" s="1"/>
  <c r="AE357" i="2"/>
  <c r="AG356" i="2"/>
  <c r="AF356" i="2" s="1"/>
  <c r="AE356" i="2" s="1"/>
  <c r="AG355" i="2"/>
  <c r="AF355" i="2" s="1"/>
  <c r="AE355" i="2" s="1"/>
  <c r="AE354" i="2"/>
  <c r="AE353" i="2"/>
  <c r="AE352" i="2"/>
  <c r="AE351" i="2"/>
  <c r="AE350" i="2"/>
  <c r="AG348" i="2"/>
  <c r="AF348" i="2" s="1"/>
  <c r="AE348" i="2" s="1"/>
  <c r="AG347" i="2"/>
  <c r="AF347" i="2" s="1"/>
  <c r="AE347" i="2" s="1"/>
  <c r="AE346" i="2"/>
  <c r="AG344" i="2"/>
  <c r="AF344" i="2" s="1"/>
  <c r="AE344" i="2" s="1"/>
  <c r="AE343" i="2"/>
  <c r="AE342" i="2"/>
  <c r="AE341" i="2"/>
  <c r="AE340" i="2"/>
  <c r="AF339" i="2"/>
  <c r="AE339" i="2" s="1"/>
  <c r="AG338" i="2"/>
  <c r="AF338" i="2" s="1"/>
  <c r="AG337" i="2"/>
  <c r="AF337" i="2" s="1"/>
  <c r="AG336" i="2"/>
  <c r="AF336" i="2" s="1"/>
  <c r="AG335" i="2"/>
  <c r="AF335" i="2" s="1"/>
  <c r="AG334" i="2"/>
  <c r="AF334" i="2" s="1"/>
  <c r="AG333" i="2"/>
  <c r="AF333" i="2" s="1"/>
  <c r="AG332" i="2"/>
  <c r="AF332" i="2" s="1"/>
  <c r="AG331" i="2"/>
  <c r="AF331" i="2" s="1"/>
  <c r="AG330" i="2"/>
  <c r="AF330" i="2" s="1"/>
  <c r="AG329" i="2"/>
  <c r="AF329" i="2" s="1"/>
  <c r="AG328" i="2"/>
  <c r="AF328" i="2" s="1"/>
  <c r="AG327" i="2"/>
  <c r="AF327" i="2" s="1"/>
  <c r="AG326" i="2"/>
  <c r="AF326" i="2" s="1"/>
  <c r="AG325" i="2"/>
  <c r="AF325" i="2" s="1"/>
  <c r="AG324" i="2"/>
  <c r="AF324" i="2" s="1"/>
  <c r="AG323" i="2"/>
  <c r="AF323" i="2" s="1"/>
  <c r="AG322" i="2"/>
  <c r="AF322" i="2" s="1"/>
  <c r="AG321" i="2"/>
  <c r="AF321" i="2" s="1"/>
  <c r="AG320" i="2"/>
  <c r="AF320" i="2" s="1"/>
  <c r="AG319" i="2"/>
  <c r="AF319" i="2" s="1"/>
  <c r="AG318" i="2"/>
  <c r="AF318" i="2" s="1"/>
  <c r="AG317" i="2"/>
  <c r="AF317" i="2" s="1"/>
  <c r="AG316" i="2"/>
  <c r="AF316" i="2" s="1"/>
  <c r="AG315" i="2"/>
  <c r="AF315" i="2" s="1"/>
  <c r="AG314" i="2"/>
  <c r="AF314" i="2" s="1"/>
  <c r="AG313" i="2"/>
  <c r="AF313" i="2" s="1"/>
  <c r="AG312" i="2"/>
  <c r="AF312" i="2" s="1"/>
  <c r="AG311" i="2"/>
  <c r="AF311" i="2" s="1"/>
  <c r="AG310" i="2"/>
  <c r="AF310" i="2" s="1"/>
  <c r="AG309" i="2"/>
  <c r="AF309" i="2" s="1"/>
  <c r="AG308" i="2"/>
  <c r="AF308" i="2" s="1"/>
  <c r="AG307" i="2"/>
  <c r="AF307" i="2" s="1"/>
  <c r="AG306" i="2"/>
  <c r="AF306" i="2" s="1"/>
  <c r="AG305" i="2"/>
  <c r="AF305" i="2" s="1"/>
  <c r="AG304" i="2"/>
  <c r="AF304" i="2" s="1"/>
  <c r="AG303" i="2"/>
  <c r="AF303" i="2" s="1"/>
  <c r="AG302" i="2"/>
  <c r="AF302" i="2" s="1"/>
  <c r="AG301" i="2"/>
  <c r="AF301" i="2" s="1"/>
  <c r="AG300" i="2"/>
  <c r="AF300" i="2" s="1"/>
  <c r="AG299" i="2"/>
  <c r="AF299" i="2" s="1"/>
  <c r="AF298" i="2"/>
  <c r="AE298" i="2" s="1"/>
  <c r="AF297" i="2"/>
  <c r="AE297" i="2" s="1"/>
  <c r="AF296" i="2"/>
  <c r="AE296" i="2" s="1"/>
  <c r="AF295" i="2"/>
  <c r="AE295" i="2" s="1"/>
  <c r="AF294" i="2"/>
  <c r="AE294" i="2" s="1"/>
  <c r="AG293" i="2"/>
  <c r="AF293" i="2" s="1"/>
  <c r="AE293" i="2" s="1"/>
  <c r="AG292" i="2"/>
  <c r="AF292" i="2" s="1"/>
  <c r="AE292" i="2" s="1"/>
  <c r="AG291" i="2"/>
  <c r="AF291" i="2" s="1"/>
  <c r="AE291" i="2" s="1"/>
  <c r="AG290" i="2"/>
  <c r="AF290" i="2" s="1"/>
  <c r="AE290" i="2" s="1"/>
  <c r="AG289" i="2"/>
  <c r="AF289" i="2" s="1"/>
  <c r="AE289" i="2" s="1"/>
  <c r="AG288" i="2"/>
  <c r="AF288" i="2" s="1"/>
  <c r="AE288" i="2" s="1"/>
  <c r="AG287" i="2"/>
  <c r="AF287" i="2" s="1"/>
  <c r="AE287" i="2" s="1"/>
  <c r="AG286" i="2"/>
  <c r="AF286" i="2" s="1"/>
  <c r="AE286" i="2" s="1"/>
  <c r="AG285" i="2"/>
  <c r="AF285" i="2" s="1"/>
  <c r="AE285" i="2" s="1"/>
  <c r="AG284" i="2"/>
  <c r="AF284" i="2" s="1"/>
  <c r="AE284" i="2" s="1"/>
  <c r="AG283" i="2"/>
  <c r="AF283" i="2" s="1"/>
  <c r="AE283" i="2" s="1"/>
  <c r="AE282" i="2"/>
  <c r="AE279" i="2"/>
  <c r="AH278" i="2"/>
  <c r="AG278" i="2" s="1"/>
  <c r="AF278" i="2" s="1"/>
  <c r="AE278" i="2" s="1"/>
  <c r="AG277" i="2"/>
  <c r="AF277" i="2" s="1"/>
  <c r="AE277" i="2" s="1"/>
  <c r="AG275" i="2"/>
  <c r="AF275" i="2" s="1"/>
  <c r="AE275" i="2" s="1"/>
  <c r="AE274" i="2"/>
  <c r="AG270" i="2"/>
  <c r="AF270" i="2" s="1"/>
  <c r="AE270" i="2" s="1"/>
  <c r="AH269" i="2"/>
  <c r="AG269" i="2" s="1"/>
  <c r="AF269" i="2" s="1"/>
  <c r="AE269" i="2" s="1"/>
  <c r="AG268" i="2"/>
  <c r="AF268" i="2" s="1"/>
  <c r="AE268" i="2" s="1"/>
  <c r="AG267" i="2"/>
  <c r="AF267" i="2" s="1"/>
  <c r="AE267" i="2" s="1"/>
  <c r="AG266" i="2"/>
  <c r="AF266" i="2" s="1"/>
  <c r="AE266" i="2" s="1"/>
  <c r="AG265" i="2"/>
  <c r="AF265" i="2" s="1"/>
  <c r="AE265" i="2" s="1"/>
  <c r="AG264" i="2"/>
  <c r="AF264" i="2" s="1"/>
  <c r="AE264" i="2" s="1"/>
  <c r="AG263" i="2"/>
  <c r="AF263" i="2" s="1"/>
  <c r="AE263" i="2" s="1"/>
  <c r="AG262" i="2"/>
  <c r="AF262" i="2" s="1"/>
  <c r="AE262" i="2" s="1"/>
  <c r="AG261" i="2"/>
  <c r="AF261" i="2" s="1"/>
  <c r="AE261" i="2" s="1"/>
  <c r="AG260" i="2"/>
  <c r="AF260" i="2" s="1"/>
  <c r="AE260" i="2" s="1"/>
  <c r="AG259" i="2"/>
  <c r="AF259" i="2" s="1"/>
  <c r="AE259" i="2" s="1"/>
  <c r="AG258" i="2"/>
  <c r="AF258" i="2" s="1"/>
  <c r="AE258" i="2" s="1"/>
  <c r="AG257" i="2"/>
  <c r="AF257" i="2" s="1"/>
  <c r="AE257" i="2" s="1"/>
  <c r="AG256" i="2"/>
  <c r="AF256" i="2" s="1"/>
  <c r="AE256" i="2" s="1"/>
  <c r="AE255" i="2"/>
  <c r="AE254" i="2"/>
  <c r="AE253" i="2"/>
  <c r="AE252" i="2"/>
  <c r="AH251" i="2"/>
  <c r="AG251" i="2"/>
  <c r="AF251" i="2" s="1"/>
  <c r="AE251" i="2" s="1"/>
  <c r="AG250" i="2"/>
  <c r="AF250" i="2" s="1"/>
  <c r="AE250" i="2" s="1"/>
  <c r="AG249" i="2"/>
  <c r="AF249" i="2" s="1"/>
  <c r="AE249" i="2" s="1"/>
  <c r="AG248" i="2"/>
  <c r="AF248" i="2" s="1"/>
  <c r="AE248" i="2" s="1"/>
  <c r="AG247" i="2"/>
  <c r="AF247" i="2" s="1"/>
  <c r="AE247" i="2" s="1"/>
  <c r="AG246" i="2"/>
  <c r="AF246" i="2" s="1"/>
  <c r="AE246" i="2" s="1"/>
  <c r="AE245" i="2"/>
  <c r="AG244" i="2"/>
  <c r="AF244" i="2" s="1"/>
  <c r="AE244" i="2" s="1"/>
  <c r="AG243" i="2"/>
  <c r="AF243" i="2" s="1"/>
  <c r="AE243" i="2" s="1"/>
  <c r="AG242" i="2"/>
  <c r="AF242" i="2" s="1"/>
  <c r="AE242" i="2" s="1"/>
  <c r="AE241" i="2"/>
  <c r="AE240" i="2"/>
  <c r="AE239" i="2"/>
  <c r="AE238" i="2"/>
  <c r="AE237" i="2"/>
  <c r="AG236" i="2"/>
  <c r="AF236" i="2" s="1"/>
  <c r="AE236" i="2" s="1"/>
  <c r="AE235" i="2"/>
  <c r="AG234" i="2"/>
  <c r="AF234" i="2" s="1"/>
  <c r="AE234" i="2" s="1"/>
  <c r="AG233" i="2"/>
  <c r="AF233" i="2" s="1"/>
  <c r="AE233" i="2" s="1"/>
  <c r="AG232" i="2"/>
  <c r="AF232" i="2" s="1"/>
  <c r="AE232" i="2" s="1"/>
  <c r="AH231" i="2"/>
  <c r="AG231" i="2" s="1"/>
  <c r="AF231" i="2" s="1"/>
  <c r="AE231" i="2" s="1"/>
  <c r="AG230" i="2"/>
  <c r="AF230" i="2" s="1"/>
  <c r="AE230" i="2" s="1"/>
  <c r="BC229" i="2"/>
  <c r="AZ229" i="2"/>
  <c r="AE228" i="2"/>
  <c r="AE227" i="2"/>
  <c r="AE226" i="2"/>
  <c r="AE225" i="2"/>
  <c r="AG224" i="2"/>
  <c r="AF224" i="2" s="1"/>
  <c r="AE224" i="2" s="1"/>
  <c r="AG223" i="2"/>
  <c r="AF223" i="2" s="1"/>
  <c r="AE223" i="2" s="1"/>
  <c r="AG222" i="2"/>
  <c r="AF222" i="2" s="1"/>
  <c r="AE222" i="2" s="1"/>
  <c r="AG221" i="2"/>
  <c r="AF221" i="2" s="1"/>
  <c r="AE221" i="2" s="1"/>
  <c r="AG220" i="2"/>
  <c r="AF220" i="2" s="1"/>
  <c r="AE220" i="2" s="1"/>
  <c r="AG219" i="2"/>
  <c r="AF219" i="2" s="1"/>
  <c r="AE219" i="2" s="1"/>
  <c r="AG218" i="2"/>
  <c r="AF218" i="2" s="1"/>
  <c r="AE218" i="2" s="1"/>
  <c r="AG217" i="2"/>
  <c r="AF217" i="2" s="1"/>
  <c r="AE217" i="2" s="1"/>
  <c r="AG216" i="2"/>
  <c r="AF216" i="2" s="1"/>
  <c r="AE216" i="2" s="1"/>
  <c r="AG215" i="2"/>
  <c r="AF215" i="2" s="1"/>
  <c r="AE215" i="2" s="1"/>
  <c r="AG214" i="2"/>
  <c r="AF214" i="2" s="1"/>
  <c r="AE214" i="2" s="1"/>
  <c r="AG213" i="2"/>
  <c r="AF213" i="2" s="1"/>
  <c r="AE213" i="2" s="1"/>
  <c r="AG212" i="2"/>
  <c r="AF212" i="2" s="1"/>
  <c r="AE212" i="2" s="1"/>
  <c r="AE211" i="2"/>
  <c r="AE210" i="2"/>
  <c r="AG209" i="2"/>
  <c r="AF209" i="2" s="1"/>
  <c r="AE209" i="2" s="1"/>
  <c r="AG208" i="2"/>
  <c r="AF208" i="2" s="1"/>
  <c r="AE208" i="2" s="1"/>
  <c r="AG207" i="2"/>
  <c r="AF207" i="2" s="1"/>
  <c r="AE207" i="2" s="1"/>
  <c r="AG206" i="2"/>
  <c r="AF206" i="2" s="1"/>
  <c r="AE206" i="2" s="1"/>
  <c r="AE205" i="2"/>
  <c r="AE204" i="2"/>
  <c r="AE203" i="2"/>
  <c r="AE202" i="2"/>
  <c r="AG201" i="2"/>
  <c r="AF201" i="2" s="1"/>
  <c r="AE201" i="2" s="1"/>
  <c r="AE200" i="2"/>
  <c r="AE199" i="2"/>
  <c r="AE198" i="2"/>
  <c r="AE197" i="2"/>
  <c r="AE196" i="2"/>
  <c r="AG195" i="2"/>
  <c r="AF195" i="2" s="1"/>
  <c r="AE195" i="2" s="1"/>
  <c r="AG194" i="2"/>
  <c r="AF194" i="2" s="1"/>
  <c r="AG193" i="2"/>
  <c r="AF193" i="2" s="1"/>
  <c r="AE192" i="2"/>
  <c r="AG191" i="2"/>
  <c r="AF191" i="2" s="1"/>
  <c r="AE191" i="2" s="1"/>
  <c r="AE190" i="2"/>
  <c r="AE189" i="2"/>
  <c r="AG188" i="2"/>
  <c r="AF188" i="2" s="1"/>
  <c r="AE187" i="2"/>
  <c r="AE186" i="2"/>
  <c r="AE185" i="2"/>
  <c r="AG183" i="2"/>
  <c r="AF183" i="2" s="1"/>
  <c r="AE183" i="2" s="1"/>
  <c r="AG182" i="2"/>
  <c r="AF182" i="2" s="1"/>
  <c r="AE182" i="2" s="1"/>
  <c r="AG181" i="2"/>
  <c r="AF181" i="2" s="1"/>
  <c r="AE181" i="2" s="1"/>
  <c r="AE180" i="2"/>
  <c r="AG178" i="2"/>
  <c r="AF178" i="2" s="1"/>
  <c r="AE178" i="2" s="1"/>
  <c r="AG177" i="2"/>
  <c r="AF177" i="2" s="1"/>
  <c r="AE177" i="2" s="1"/>
  <c r="AG176" i="2"/>
  <c r="AF176" i="2" s="1"/>
  <c r="AE176" i="2" s="1"/>
  <c r="AG175" i="2"/>
  <c r="AF175" i="2" s="1"/>
  <c r="AE175" i="2" s="1"/>
  <c r="CA174" i="2"/>
  <c r="AG174" i="2" s="1"/>
  <c r="AF174" i="2" s="1"/>
  <c r="AE174" i="2" s="1"/>
  <c r="AG173" i="2"/>
  <c r="AF173" i="2" s="1"/>
  <c r="AE173" i="2" s="1"/>
  <c r="CA172" i="2"/>
  <c r="AG171" i="2"/>
  <c r="AF171" i="2" s="1"/>
  <c r="AE171" i="2" s="1"/>
  <c r="AG170" i="2"/>
  <c r="AF170" i="2" s="1"/>
  <c r="AE170" i="2" s="1"/>
  <c r="AG169" i="2"/>
  <c r="AF169" i="2" s="1"/>
  <c r="AE169" i="2" s="1"/>
  <c r="AG168" i="2"/>
  <c r="AF168" i="2" s="1"/>
  <c r="AE168" i="2" s="1"/>
  <c r="AG167" i="2"/>
  <c r="AF167" i="2" s="1"/>
  <c r="AE167" i="2" s="1"/>
  <c r="AG166" i="2"/>
  <c r="AF166" i="2" s="1"/>
  <c r="AE166" i="2" s="1"/>
  <c r="AE165" i="2"/>
  <c r="AG164" i="2"/>
  <c r="AE164" i="2"/>
  <c r="AG163" i="2"/>
  <c r="AF163" i="2" s="1"/>
  <c r="AG162" i="2"/>
  <c r="AF162" i="2" s="1"/>
  <c r="AE161" i="2"/>
  <c r="AG160" i="2"/>
  <c r="AF160" i="2" s="1"/>
  <c r="AG159" i="2"/>
  <c r="AF159" i="2" s="1"/>
  <c r="AE158" i="2"/>
  <c r="AG157" i="2"/>
  <c r="AF157" i="2" s="1"/>
  <c r="AJ156" i="2"/>
  <c r="AJ509" i="2" s="1"/>
  <c r="AG156" i="2"/>
  <c r="AF156" i="2" s="1"/>
  <c r="AH155" i="2"/>
  <c r="AG155" i="2" s="1"/>
  <c r="AF155" i="2" s="1"/>
  <c r="AG154" i="2"/>
  <c r="AF154" i="2" s="1"/>
  <c r="AG153" i="2"/>
  <c r="AF153" i="2" s="1"/>
  <c r="AG152" i="2"/>
  <c r="AF152" i="2" s="1"/>
  <c r="AG151" i="2"/>
  <c r="AF151" i="2" s="1"/>
  <c r="AG150" i="2"/>
  <c r="AF150" i="2" s="1"/>
  <c r="AG149" i="2"/>
  <c r="AF149" i="2" s="1"/>
  <c r="AG148" i="2"/>
  <c r="AF148" i="2" s="1"/>
  <c r="AG147" i="2"/>
  <c r="AF147" i="2" s="1"/>
  <c r="AE147" i="2" s="1"/>
  <c r="Y147" i="2" s="1"/>
  <c r="AG146" i="2"/>
  <c r="AF146" i="2" s="1"/>
  <c r="AE146" i="2" s="1"/>
  <c r="Y146" i="2" s="1"/>
  <c r="AG145" i="2"/>
  <c r="AF145" i="2" s="1"/>
  <c r="AG144" i="2"/>
  <c r="AF144" i="2" s="1"/>
  <c r="AE143" i="2"/>
  <c r="AE142" i="2"/>
  <c r="AE141" i="2"/>
  <c r="AE140" i="2"/>
  <c r="AE139" i="2"/>
  <c r="AG138" i="2"/>
  <c r="AF138" i="2" s="1"/>
  <c r="AE138" i="2" s="1"/>
  <c r="AG137" i="2"/>
  <c r="AF137" i="2" s="1"/>
  <c r="AE137" i="2" s="1"/>
  <c r="AG136" i="2"/>
  <c r="AF136" i="2" s="1"/>
  <c r="AE136" i="2" s="1"/>
  <c r="AH135" i="2"/>
  <c r="AG135" i="2" s="1"/>
  <c r="AF135" i="2" s="1"/>
  <c r="AE135" i="2" s="1"/>
  <c r="BC509" i="2"/>
  <c r="AZ134" i="2"/>
  <c r="AZ509" i="2" s="1"/>
  <c r="AH134" i="2"/>
  <c r="AG133" i="2"/>
  <c r="AF133" i="2" s="1"/>
  <c r="AE133" i="2" s="1"/>
  <c r="AG132" i="2"/>
  <c r="AF132" i="2" s="1"/>
  <c r="AE132" i="2" s="1"/>
  <c r="AG131" i="2"/>
  <c r="AF131" i="2" s="1"/>
  <c r="AE131" i="2" s="1"/>
  <c r="AG130" i="2"/>
  <c r="AF130" i="2" s="1"/>
  <c r="AE130" i="2" s="1"/>
  <c r="AE129" i="2"/>
  <c r="AG128" i="2"/>
  <c r="AF128" i="2" s="1"/>
  <c r="AE128" i="2" s="1"/>
  <c r="AE127" i="2"/>
  <c r="AE126" i="2"/>
  <c r="AG125" i="2"/>
  <c r="AF125" i="2" s="1"/>
  <c r="AE125" i="2" s="1"/>
  <c r="AG123" i="2"/>
  <c r="AF123" i="2" s="1"/>
  <c r="AE123" i="2" s="1"/>
  <c r="AE122" i="2"/>
  <c r="AE121" i="2"/>
  <c r="AE120" i="2"/>
  <c r="AE119" i="2"/>
  <c r="AG118" i="2"/>
  <c r="AF118" i="2" s="1"/>
  <c r="AE118" i="2" s="1"/>
  <c r="AG116" i="2"/>
  <c r="AF116" i="2" s="1"/>
  <c r="AE116" i="2" s="1"/>
  <c r="AG108" i="2"/>
  <c r="AF108" i="2" s="1"/>
  <c r="AE108" i="2" s="1"/>
  <c r="AE107" i="2"/>
  <c r="AG100" i="2"/>
  <c r="AF100" i="2" s="1"/>
  <c r="AE100" i="2" s="1"/>
  <c r="AE99" i="2"/>
  <c r="AE98" i="2"/>
  <c r="AG95" i="2"/>
  <c r="AF95" i="2" s="1"/>
  <c r="AE95" i="2" s="1"/>
  <c r="AE94" i="2"/>
  <c r="AE93" i="2"/>
  <c r="AG91" i="2"/>
  <c r="AF91" i="2" s="1"/>
  <c r="AE91" i="2" s="1"/>
  <c r="AG90" i="2"/>
  <c r="AF90" i="2" s="1"/>
  <c r="AE90" i="2" s="1"/>
  <c r="AE89" i="2"/>
  <c r="AE88" i="2"/>
  <c r="AE87" i="2"/>
  <c r="AE86" i="2"/>
  <c r="AG84" i="2"/>
  <c r="AF84" i="2" s="1"/>
  <c r="AE84" i="2" s="1"/>
  <c r="AE83" i="2"/>
  <c r="AE82" i="2"/>
  <c r="AE81" i="2"/>
  <c r="AE80" i="2"/>
  <c r="AE79" i="2"/>
  <c r="AG78" i="2"/>
  <c r="AF78" i="2" s="1"/>
  <c r="AE78" i="2" s="1"/>
  <c r="AG77" i="2"/>
  <c r="AF77" i="2" s="1"/>
  <c r="AE77" i="2" s="1"/>
  <c r="AG76" i="2"/>
  <c r="AF76" i="2" s="1"/>
  <c r="AE76" i="2" s="1"/>
  <c r="AG75" i="2"/>
  <c r="AF75" i="2" s="1"/>
  <c r="AE75" i="2" s="1"/>
  <c r="AG74" i="2"/>
  <c r="AF74" i="2" s="1"/>
  <c r="AE74" i="2" s="1"/>
  <c r="AE73" i="2"/>
  <c r="AE72" i="2"/>
  <c r="AE71" i="2"/>
  <c r="AE70" i="2"/>
  <c r="AG68" i="2"/>
  <c r="AF68" i="2" s="1"/>
  <c r="AE68" i="2" s="1"/>
  <c r="AG67" i="2"/>
  <c r="AF67" i="2" s="1"/>
  <c r="AE67" i="2" s="1"/>
  <c r="AG66" i="2"/>
  <c r="AF66" i="2" s="1"/>
  <c r="AE66" i="2" s="1"/>
  <c r="AG65" i="2"/>
  <c r="AF65" i="2" s="1"/>
  <c r="AE65" i="2" s="1"/>
  <c r="AG64" i="2"/>
  <c r="AF64" i="2" s="1"/>
  <c r="AE64" i="2" s="1"/>
  <c r="AG63" i="2"/>
  <c r="AF63" i="2" s="1"/>
  <c r="AE63" i="2" s="1"/>
  <c r="AE62" i="2"/>
  <c r="AG61" i="2"/>
  <c r="AF61" i="2" s="1"/>
  <c r="AE61" i="2" s="1"/>
  <c r="AG60" i="2"/>
  <c r="AF60" i="2" s="1"/>
  <c r="AE60" i="2" s="1"/>
  <c r="AG59" i="2"/>
  <c r="AF59" i="2" s="1"/>
  <c r="AE59" i="2" s="1"/>
  <c r="AG58" i="2"/>
  <c r="AF58" i="2" s="1"/>
  <c r="AE58" i="2" s="1"/>
  <c r="AG57" i="2"/>
  <c r="AF57" i="2" s="1"/>
  <c r="AE57" i="2" s="1"/>
  <c r="AG56" i="2"/>
  <c r="AF56" i="2" s="1"/>
  <c r="AE56" i="2" s="1"/>
  <c r="AG55" i="2"/>
  <c r="AF55" i="2" s="1"/>
  <c r="AE55" i="2" s="1"/>
  <c r="AG54" i="2"/>
  <c r="AF54" i="2" s="1"/>
  <c r="AE54" i="2" s="1"/>
  <c r="AG53" i="2"/>
  <c r="AF53" i="2" s="1"/>
  <c r="AE53" i="2" s="1"/>
  <c r="AG52" i="2"/>
  <c r="AF52" i="2" s="1"/>
  <c r="AE52" i="2" s="1"/>
  <c r="AG51" i="2"/>
  <c r="AF51" i="2" s="1"/>
  <c r="AE51" i="2" s="1"/>
  <c r="AG50" i="2"/>
  <c r="AF50" i="2" s="1"/>
  <c r="AE50" i="2" s="1"/>
  <c r="AG49" i="2"/>
  <c r="AF49" i="2" s="1"/>
  <c r="AE49" i="2" s="1"/>
  <c r="AG48" i="2"/>
  <c r="AF48" i="2" s="1"/>
  <c r="AE48" i="2" s="1"/>
  <c r="AG47" i="2"/>
  <c r="AF47" i="2" s="1"/>
  <c r="AE47" i="2" s="1"/>
  <c r="AX46" i="2"/>
  <c r="AG46" i="2" s="1"/>
  <c r="AF46" i="2" s="1"/>
  <c r="AE46" i="2" s="1"/>
  <c r="AG45" i="2"/>
  <c r="AF45" i="2" s="1"/>
  <c r="AE45" i="2" s="1"/>
  <c r="AG44" i="2"/>
  <c r="AF44" i="2" s="1"/>
  <c r="AE44" i="2" s="1"/>
  <c r="AX43" i="2"/>
  <c r="AE42" i="2"/>
  <c r="AE41" i="2"/>
  <c r="AE40" i="2"/>
  <c r="AE39" i="2"/>
  <c r="AE38" i="2"/>
  <c r="AG37" i="2"/>
  <c r="AF37" i="2" s="1"/>
  <c r="AE37" i="2" s="1"/>
  <c r="AG36" i="2"/>
  <c r="AF36" i="2" s="1"/>
  <c r="AE36" i="2" s="1"/>
  <c r="AG35" i="2"/>
  <c r="AF35" i="2" s="1"/>
  <c r="AE35" i="2" s="1"/>
  <c r="AE34" i="2"/>
  <c r="AE33" i="2"/>
  <c r="AG31" i="2"/>
  <c r="AF31" i="2" s="1"/>
  <c r="AE31" i="2" s="1"/>
  <c r="AE30" i="2"/>
  <c r="AG29" i="2"/>
  <c r="AF29" i="2" s="1"/>
  <c r="AE29" i="2" s="1"/>
  <c r="AE28" i="2"/>
  <c r="AE27" i="2"/>
  <c r="AE26" i="2"/>
  <c r="AG23" i="2"/>
  <c r="AF23" i="2" s="1"/>
  <c r="AE23" i="2" s="1"/>
  <c r="AG20" i="2"/>
  <c r="AF20" i="2" s="1"/>
  <c r="AE20" i="2" s="1"/>
  <c r="AG17" i="2"/>
  <c r="AF17" i="2" s="1"/>
  <c r="AE17" i="2" s="1"/>
  <c r="AF16" i="2"/>
  <c r="AE16" i="2" s="1"/>
  <c r="AE15" i="2"/>
  <c r="AG14" i="2"/>
  <c r="AF14" i="2" s="1"/>
  <c r="AE14" i="2" s="1"/>
  <c r="AG13" i="2"/>
  <c r="AF13" i="2" s="1"/>
  <c r="AE13" i="2" s="1"/>
  <c r="AG12" i="2"/>
  <c r="AF12" i="2" s="1"/>
  <c r="AE12" i="2" s="1"/>
  <c r="AG11" i="2"/>
  <c r="AF11" i="2" s="1"/>
  <c r="AE11" i="2" s="1"/>
  <c r="AG10" i="2"/>
  <c r="AF10" i="2" s="1"/>
  <c r="AE10" i="2" s="1"/>
  <c r="DK3" i="2"/>
  <c r="DI3" i="2"/>
  <c r="DH3" i="2"/>
  <c r="DG3" i="2"/>
  <c r="DF3" i="2"/>
  <c r="DE3" i="2"/>
  <c r="DD3" i="2"/>
  <c r="DC3" i="2"/>
  <c r="DB3" i="2"/>
  <c r="DA3" i="2"/>
  <c r="CZ3" i="2"/>
  <c r="CY3" i="2"/>
  <c r="CX3" i="2"/>
  <c r="CV3" i="2"/>
  <c r="CN3" i="2"/>
  <c r="CM3" i="2"/>
  <c r="CL3" i="2"/>
  <c r="CK3" i="2"/>
  <c r="CJ3" i="2"/>
  <c r="CI3" i="2"/>
  <c r="CH3" i="2"/>
  <c r="CG3" i="2"/>
  <c r="CF3" i="2"/>
  <c r="CE3" i="2"/>
  <c r="CD3" i="2"/>
  <c r="CC3" i="2"/>
  <c r="CA3" i="2"/>
  <c r="BZ3" i="2"/>
  <c r="BY3" i="2"/>
  <c r="BW3" i="2"/>
  <c r="BU3" i="2"/>
  <c r="BT3" i="2"/>
  <c r="BS3" i="2"/>
  <c r="BR3" i="2"/>
  <c r="BQ3" i="2"/>
  <c r="BP3" i="2"/>
  <c r="BM3" i="2"/>
  <c r="BL3" i="2"/>
  <c r="BK3" i="2"/>
  <c r="BI3" i="2"/>
  <c r="BG3" i="2"/>
  <c r="BF3" i="2"/>
  <c r="BE3" i="2"/>
  <c r="BC3" i="2"/>
  <c r="BB3" i="2"/>
  <c r="AZ3" i="2"/>
  <c r="AY3" i="2"/>
  <c r="AX3" i="2"/>
  <c r="AW3" i="2"/>
  <c r="AV3" i="2"/>
  <c r="AT3" i="2"/>
  <c r="AS3" i="2"/>
  <c r="AR3" i="2"/>
  <c r="AQ3" i="2"/>
  <c r="AP3" i="2"/>
  <c r="AO3" i="2"/>
  <c r="AN3" i="2"/>
  <c r="AL3" i="2"/>
  <c r="AJ3" i="2"/>
  <c r="AH3" i="2"/>
  <c r="CY4" i="2" l="1"/>
  <c r="DC4" i="2"/>
  <c r="DG4" i="2"/>
  <c r="AE162" i="2"/>
  <c r="Y162" i="2"/>
  <c r="AE299" i="2"/>
  <c r="AE311" i="2"/>
  <c r="AE319" i="2"/>
  <c r="AE335" i="2"/>
  <c r="AE194" i="2"/>
  <c r="Y194" i="2"/>
  <c r="AE302" i="2"/>
  <c r="AE306" i="2"/>
  <c r="AE310" i="2"/>
  <c r="AE314" i="2"/>
  <c r="AE318" i="2"/>
  <c r="AE322" i="2"/>
  <c r="AE326" i="2"/>
  <c r="AE330" i="2"/>
  <c r="AE334" i="2"/>
  <c r="AE338" i="2"/>
  <c r="AE303" i="2"/>
  <c r="AE315" i="2"/>
  <c r="AE327" i="2"/>
  <c r="AE331" i="2"/>
  <c r="AE159" i="2"/>
  <c r="Y159" i="2"/>
  <c r="AE163" i="2"/>
  <c r="Y163" i="2"/>
  <c r="AE188" i="2"/>
  <c r="Y188" i="2"/>
  <c r="AE300" i="2"/>
  <c r="AE304" i="2"/>
  <c r="AE308" i="2"/>
  <c r="AE312" i="2"/>
  <c r="AE316" i="2"/>
  <c r="AE320" i="2"/>
  <c r="AE324" i="2"/>
  <c r="AE328" i="2"/>
  <c r="AE332" i="2"/>
  <c r="AE336" i="2"/>
  <c r="AE307" i="2"/>
  <c r="AE323" i="2"/>
  <c r="AE160" i="2"/>
  <c r="Y160" i="2"/>
  <c r="AE193" i="2"/>
  <c r="Y193" i="2"/>
  <c r="AE301" i="2"/>
  <c r="AE305" i="2"/>
  <c r="AE309" i="2"/>
  <c r="AE313" i="2"/>
  <c r="AE317" i="2"/>
  <c r="AE321" i="2"/>
  <c r="AE325" i="2"/>
  <c r="AE329" i="2"/>
  <c r="AE333" i="2"/>
  <c r="AE337" i="2"/>
  <c r="AE154" i="2"/>
  <c r="Y154" i="2"/>
  <c r="AE151" i="2"/>
  <c r="Y151" i="2"/>
  <c r="AE155" i="2"/>
  <c r="Y155" i="2"/>
  <c r="AE150" i="2"/>
  <c r="Y150" i="2"/>
  <c r="AE144" i="2"/>
  <c r="Y144" i="2"/>
  <c r="AE148" i="2"/>
  <c r="Y148" i="2"/>
  <c r="AE152" i="2"/>
  <c r="Y152" i="2"/>
  <c r="AE156" i="2"/>
  <c r="Y156" i="2"/>
  <c r="AE157" i="2"/>
  <c r="Y157" i="2"/>
  <c r="AE145" i="2"/>
  <c r="Y145" i="2"/>
  <c r="AE149" i="2"/>
  <c r="Y149" i="2"/>
  <c r="AE153" i="2"/>
  <c r="Y153" i="2"/>
  <c r="AX509" i="2"/>
  <c r="AX4" i="2" s="1"/>
  <c r="CA509" i="2"/>
  <c r="CA510" i="2" s="1"/>
  <c r="AH509" i="2"/>
  <c r="AH4" i="2" s="1"/>
  <c r="AG229" i="2"/>
  <c r="AF229" i="2" s="1"/>
  <c r="AE229" i="2" s="1"/>
  <c r="AG443" i="2"/>
  <c r="AF443" i="2" s="1"/>
  <c r="AE443" i="2" s="1"/>
  <c r="AG43" i="2"/>
  <c r="AF43" i="2" s="1"/>
  <c r="AE43" i="2" s="1"/>
  <c r="AG172" i="2"/>
  <c r="AF172" i="2" s="1"/>
  <c r="AE172" i="2" s="1"/>
  <c r="IO516" i="2"/>
  <c r="AG134" i="2"/>
  <c r="AF134" i="2" s="1"/>
  <c r="AJ4" i="2"/>
  <c r="AP4" i="2"/>
  <c r="AT4" i="2"/>
  <c r="AY4" i="2"/>
  <c r="BE4" i="2"/>
  <c r="BK4" i="2"/>
  <c r="BQ4" i="2"/>
  <c r="BU4" i="2"/>
  <c r="CF4" i="2"/>
  <c r="CJ4" i="2"/>
  <c r="CN4" i="2"/>
  <c r="AN4" i="2"/>
  <c r="AR4" i="2"/>
  <c r="AW4" i="2"/>
  <c r="BB4" i="2"/>
  <c r="BG4" i="2"/>
  <c r="BM4" i="2"/>
  <c r="BS4" i="2"/>
  <c r="BY4" i="2"/>
  <c r="CD4" i="2"/>
  <c r="CH4" i="2"/>
  <c r="CL4" i="2"/>
  <c r="CV4" i="2"/>
  <c r="DA4" i="2"/>
  <c r="DE4" i="2"/>
  <c r="DI4" i="2"/>
  <c r="AO4" i="2"/>
  <c r="AS4" i="2"/>
  <c r="BC4" i="2"/>
  <c r="BI4" i="2"/>
  <c r="BP4" i="2"/>
  <c r="BT4" i="2"/>
  <c r="BZ4" i="2"/>
  <c r="CE4" i="2"/>
  <c r="CI4" i="2"/>
  <c r="CM4" i="2"/>
  <c r="CX4" i="2"/>
  <c r="DB4" i="2"/>
  <c r="DF4" i="2"/>
  <c r="DK4" i="2"/>
  <c r="CV510" i="2"/>
  <c r="DE510" i="2"/>
  <c r="DA510" i="2"/>
  <c r="DI510" i="2"/>
  <c r="AN510" i="2"/>
  <c r="BB510" i="2"/>
  <c r="BM510" i="2"/>
  <c r="CD510" i="2"/>
  <c r="CH510" i="2"/>
  <c r="AW510" i="2"/>
  <c r="BS510" i="2"/>
  <c r="AR510" i="2"/>
  <c r="BG510" i="2"/>
  <c r="BY510" i="2"/>
  <c r="CL510" i="2"/>
  <c r="AO510" i="2"/>
  <c r="AS510" i="2"/>
  <c r="BC510" i="2"/>
  <c r="BI510" i="2"/>
  <c r="BP510" i="2"/>
  <c r="BT510" i="2"/>
  <c r="BZ510" i="2"/>
  <c r="CE510" i="2"/>
  <c r="CI510" i="2"/>
  <c r="CM510" i="2"/>
  <c r="CX510" i="2"/>
  <c r="DB510" i="2"/>
  <c r="DF510" i="2"/>
  <c r="DK510" i="2"/>
  <c r="AJ510" i="2"/>
  <c r="AP510" i="2"/>
  <c r="AT510" i="2"/>
  <c r="AY510" i="2"/>
  <c r="BE510" i="2"/>
  <c r="BK510" i="2"/>
  <c r="BQ510" i="2"/>
  <c r="BU510" i="2"/>
  <c r="CF510" i="2"/>
  <c r="CJ510" i="2"/>
  <c r="CN510" i="2"/>
  <c r="CY510" i="2"/>
  <c r="DC510" i="2"/>
  <c r="DG510" i="2"/>
  <c r="AL4" i="2"/>
  <c r="AQ4" i="2"/>
  <c r="AV4" i="2"/>
  <c r="AZ4" i="2"/>
  <c r="BF4" i="2"/>
  <c r="BL4" i="2"/>
  <c r="BR4" i="2"/>
  <c r="BW4" i="2"/>
  <c r="CC4" i="2"/>
  <c r="CG4" i="2"/>
  <c r="CK4" i="2"/>
  <c r="CZ4" i="2"/>
  <c r="DD4" i="2"/>
  <c r="DH4" i="2"/>
  <c r="AE480" i="2"/>
  <c r="AL510" i="2"/>
  <c r="AQ510" i="2"/>
  <c r="AV510" i="2"/>
  <c r="AZ510" i="2"/>
  <c r="BF510" i="2"/>
  <c r="BL510" i="2"/>
  <c r="BR510" i="2"/>
  <c r="BW510" i="2"/>
  <c r="CC510" i="2"/>
  <c r="CG510" i="2"/>
  <c r="CK510" i="2"/>
  <c r="CU510" i="2"/>
  <c r="CZ510" i="2"/>
  <c r="DD510" i="2"/>
  <c r="DH510" i="2"/>
  <c r="AE134" i="2" l="1"/>
  <c r="AE509" i="2" s="1"/>
  <c r="AF509" i="2"/>
  <c r="CA4" i="2"/>
  <c r="AX510" i="2"/>
  <c r="AH510" i="2"/>
  <c r="AG509" i="2"/>
  <c r="AE510" i="2"/>
</calcChain>
</file>

<file path=xl/comments1.xml><?xml version="1.0" encoding="utf-8"?>
<comments xmlns="http://schemas.openxmlformats.org/spreadsheetml/2006/main">
  <authors>
    <author>JESSICA GONZALEZ</author>
    <author>ELKIN</author>
  </authors>
  <commentList>
    <comment ref="M2" authorId="0" shapeId="0">
      <text>
        <r>
          <rPr>
            <sz val="9"/>
            <color indexed="81"/>
            <rFont val="Tahoma"/>
            <family val="2"/>
          </rPr>
          <t xml:space="preserve">LA INFORMACION A INGRESAR EN LAS COLUMNAS CON FONDO AMARILLO LA PODRAN ENCONTRAR EN EL PLAN INDICATIVO  
</t>
        </r>
      </text>
    </comment>
    <comment ref="K10" authorId="0" shapeId="0">
      <text>
        <r>
          <rPr>
            <sz val="9"/>
            <color indexed="81"/>
            <rFont val="Tahoma"/>
            <family val="2"/>
          </rPr>
          <t xml:space="preserve">SE RECOMIENDA NO COMBINAR CELDAS.
</t>
        </r>
      </text>
    </comment>
    <comment ref="K134" authorId="0" shapeId="0">
      <text>
        <r>
          <rPr>
            <b/>
            <sz val="9"/>
            <color indexed="81"/>
            <rFont val="Tahoma"/>
            <family val="2"/>
          </rPr>
          <t>JESSICA GONZALEZ:</t>
        </r>
        <r>
          <rPr>
            <sz val="9"/>
            <color indexed="81"/>
            <rFont val="Tahoma"/>
            <family val="2"/>
          </rPr>
          <t xml:space="preserve">
POR INDICACIÓN DE LA DRA. KARELIA ESTE PROYECTO FUE ADICIONADO EN VALOR: 142.155.726,40
</t>
        </r>
      </text>
    </comment>
    <comment ref="N134" authorId="0" shapeId="0">
      <text>
        <r>
          <rPr>
            <b/>
            <sz val="9"/>
            <color indexed="81"/>
            <rFont val="Tahoma"/>
            <family val="2"/>
          </rPr>
          <t>JESSICA GONZALEZ:</t>
        </r>
        <r>
          <rPr>
            <sz val="9"/>
            <color indexed="81"/>
            <rFont val="Tahoma"/>
            <family val="2"/>
          </rPr>
          <t xml:space="preserve">
POR INDICACIÓN DE LA DRA. KARELIA ESTE PROYECTO FUE ADICIONADO EN VALOR: 142.155.726,40
</t>
        </r>
      </text>
    </comment>
    <comment ref="AJ156" authorId="0" shapeId="0">
      <text>
        <r>
          <rPr>
            <b/>
            <sz val="9"/>
            <color indexed="81"/>
            <rFont val="Tahoma"/>
            <family val="2"/>
          </rPr>
          <t>JESSICA GONZALEZ:</t>
        </r>
        <r>
          <rPr>
            <sz val="9"/>
            <color indexed="81"/>
            <rFont val="Tahoma"/>
            <family val="2"/>
          </rPr>
          <t xml:space="preserve">
</t>
        </r>
      </text>
    </comment>
    <comment ref="S167" authorId="1" shapeId="0">
      <text>
        <r>
          <rPr>
            <b/>
            <sz val="9"/>
            <color indexed="81"/>
            <rFont val="Tahoma"/>
            <family val="2"/>
          </rPr>
          <t>ELKIN:</t>
        </r>
        <r>
          <rPr>
            <sz val="9"/>
            <color indexed="81"/>
            <rFont val="Tahoma"/>
            <family val="2"/>
          </rPr>
          <t xml:space="preserve">
DISTRIBUIR LOS 32.000 EN LOS 4 PROYECTOS</t>
        </r>
      </text>
    </comment>
    <comment ref="S168" authorId="1" shapeId="0">
      <text>
        <r>
          <rPr>
            <b/>
            <sz val="9"/>
            <color indexed="81"/>
            <rFont val="Tahoma"/>
            <family val="2"/>
          </rPr>
          <t>ELKIN:</t>
        </r>
        <r>
          <rPr>
            <sz val="9"/>
            <color indexed="81"/>
            <rFont val="Tahoma"/>
            <family val="2"/>
          </rPr>
          <t xml:space="preserve">
DISTRIBUIR LOS 32.000 EN LOS 4 PROYECTOS</t>
        </r>
      </text>
    </comment>
    <comment ref="H224" authorId="0" shapeId="0">
      <text>
        <r>
          <rPr>
            <b/>
            <sz val="9"/>
            <color indexed="81"/>
            <rFont val="Tahoma"/>
            <family val="2"/>
          </rPr>
          <t>JESSICA GONZALEZ:</t>
        </r>
        <r>
          <rPr>
            <sz val="9"/>
            <color indexed="81"/>
            <rFont val="Tahoma"/>
            <family val="2"/>
          </rPr>
          <t xml:space="preserve">
este proyecto se incluyo el 04/10/2017 indicación karelia galvis</t>
        </r>
      </text>
    </comment>
    <comment ref="F477" authorId="0" shapeId="0">
      <text>
        <r>
          <rPr>
            <b/>
            <sz val="9"/>
            <color indexed="81"/>
            <rFont val="Tahoma"/>
            <family val="2"/>
          </rPr>
          <t>JESSICA GONZALEZ:</t>
        </r>
        <r>
          <rPr>
            <sz val="9"/>
            <color indexed="81"/>
            <rFont val="Tahoma"/>
            <family val="2"/>
          </rPr>
          <t xml:space="preserve">
el 05 de octubre se elimino el proyecto 3177 bpin 2017005810551 indicación karelia
</t>
        </r>
      </text>
    </comment>
  </commentList>
</comments>
</file>

<file path=xl/comments2.xml><?xml version="1.0" encoding="utf-8"?>
<comments xmlns="http://schemas.openxmlformats.org/spreadsheetml/2006/main">
  <authors>
    <author>JESSICA GONZALEZ</author>
  </authors>
  <commentList>
    <comment ref="M2" authorId="0" shapeId="0">
      <text>
        <r>
          <rPr>
            <sz val="9"/>
            <color indexed="81"/>
            <rFont val="Tahoma"/>
            <family val="2"/>
          </rPr>
          <t xml:space="preserve">LA INFORMACION A INGRESAR EN LAS COLUMNAS CON FONDO AMARILLO LA PODRAN ENCONTRAR EN EL PLAN INDICATIVO  
</t>
        </r>
      </text>
    </comment>
    <comment ref="K56" authorId="0" shapeId="0">
      <text>
        <r>
          <rPr>
            <b/>
            <sz val="9"/>
            <color indexed="81"/>
            <rFont val="Tahoma"/>
            <family val="2"/>
          </rPr>
          <t>JESSICA GONZALEZ:</t>
        </r>
        <r>
          <rPr>
            <sz val="9"/>
            <color indexed="81"/>
            <rFont val="Tahoma"/>
            <family val="2"/>
          </rPr>
          <t xml:space="preserve">
POR INDICACIÓN DE LA DRA. KARELIA ESTE PROYECTO FUE ADICIONADO EN VALOR: 142.155.726,40
</t>
        </r>
      </text>
    </comment>
    <comment ref="N56" authorId="0" shapeId="0">
      <text>
        <r>
          <rPr>
            <b/>
            <sz val="9"/>
            <color indexed="81"/>
            <rFont val="Tahoma"/>
            <family val="2"/>
          </rPr>
          <t>JESSICA GONZALEZ:</t>
        </r>
        <r>
          <rPr>
            <sz val="9"/>
            <color indexed="81"/>
            <rFont val="Tahoma"/>
            <family val="2"/>
          </rPr>
          <t xml:space="preserve">
POR INDICACIÓN DE LA DRA. KARELIA ESTE PROYECTO FUE ADICIONADO EN VALOR: 142.155.726,40
</t>
        </r>
      </text>
    </comment>
  </commentList>
</comments>
</file>

<file path=xl/comments3.xml><?xml version="1.0" encoding="utf-8"?>
<comments xmlns="http://schemas.openxmlformats.org/spreadsheetml/2006/main">
  <authors>
    <author/>
  </authors>
  <commentList>
    <comment ref="D32" authorId="0" shapeId="0">
      <text>
        <r>
          <rPr>
            <sz val="12"/>
            <color rgb="FF000000"/>
            <rFont val="Calibri"/>
            <family val="2"/>
          </rPr>
          <t>JESSICA GONZALEZ: DE LA ORDENANZA 010E DE 2016, NO SE COMPROMETIO PARA VIGENCIA FUTURA DEL 2018 LOS SIGUIENTES PROYECTOS: 1394-1400-1519-1409 ($9.100.000.000)</t>
        </r>
      </text>
    </comment>
  </commentList>
</comments>
</file>

<file path=xl/comments4.xml><?xml version="1.0" encoding="utf-8"?>
<comments xmlns="http://schemas.openxmlformats.org/spreadsheetml/2006/main">
  <authors>
    <author/>
  </authors>
  <commentList>
    <comment ref="L169" authorId="0" shapeId="0">
      <text>
        <r>
          <rPr>
            <sz val="12"/>
            <color rgb="FF000000"/>
            <rFont val="Calibri"/>
            <family val="2"/>
          </rPr>
          <t>JESSICA GONZALEZ:
revisar ubicación subprograma 7</t>
        </r>
      </text>
    </comment>
    <comment ref="L247" authorId="0" shapeId="0">
      <text>
        <r>
          <rPr>
            <sz val="12"/>
            <color rgb="FF000000"/>
            <rFont val="Calibri"/>
            <family val="2"/>
          </rPr>
          <t>PLANEA16:
VALOR AL CUAL DEBEMOS LLEGAR PARA ALCANZAR EL PORCENTAJE 74,17%</t>
        </r>
      </text>
    </comment>
    <comment ref="L249" authorId="0" shapeId="0">
      <text>
        <r>
          <rPr>
            <sz val="12"/>
            <color rgb="FF000000"/>
            <rFont val="Calibri"/>
            <family val="2"/>
          </rPr>
          <t>PLANEA16:
VALOR DEL SI A LA FECHA.</t>
        </r>
      </text>
    </comment>
  </commentList>
</comments>
</file>

<file path=xl/comments5.xml><?xml version="1.0" encoding="utf-8"?>
<comments xmlns="http://schemas.openxmlformats.org/spreadsheetml/2006/main">
  <authors>
    <author/>
  </authors>
  <commentList>
    <comment ref="L141" authorId="0" shapeId="0">
      <text>
        <r>
          <rPr>
            <sz val="12"/>
            <color rgb="FF000000"/>
            <rFont val="Calibri"/>
            <family val="2"/>
          </rPr>
          <t>JESSICA GONZALEZ:
revisar ubicación subprograma 7</t>
        </r>
      </text>
    </comment>
    <comment ref="L180" authorId="0" shapeId="0">
      <text>
        <r>
          <rPr>
            <sz val="12"/>
            <color rgb="FF000000"/>
            <rFont val="Calibri"/>
            <family val="2"/>
          </rPr>
          <t>PLANEA16:
VALOR AL CUAL DEBEMOS LLEGAR PARA ALCANZAR EL PORCENTAJE 74,17%</t>
        </r>
      </text>
    </comment>
    <comment ref="L182" authorId="0" shapeId="0">
      <text>
        <r>
          <rPr>
            <sz val="12"/>
            <color rgb="FF000000"/>
            <rFont val="Calibri"/>
            <family val="2"/>
          </rPr>
          <t>PLANEA16:
VALOR DEL SI A LA FECHA.</t>
        </r>
      </text>
    </comment>
  </commentList>
</comments>
</file>

<file path=xl/comments6.xml><?xml version="1.0" encoding="utf-8"?>
<comments xmlns="http://schemas.openxmlformats.org/spreadsheetml/2006/main">
  <authors>
    <author/>
  </authors>
  <commentList>
    <comment ref="L117" authorId="0" shapeId="0">
      <text>
        <r>
          <rPr>
            <sz val="12"/>
            <color rgb="FF000000"/>
            <rFont val="Calibri"/>
            <family val="2"/>
          </rPr>
          <t>JESSICA GONZALEZ:
revisar ubicación subprograma 7</t>
        </r>
      </text>
    </comment>
    <comment ref="L155" authorId="0" shapeId="0">
      <text>
        <r>
          <rPr>
            <sz val="12"/>
            <color rgb="FF000000"/>
            <rFont val="Calibri"/>
            <family val="2"/>
          </rPr>
          <t>PLANEA16:
VALOR AL CUAL DEBEMOS LLEGAR PARA ALCANZAR EL PORCENTAJE 74,17%</t>
        </r>
      </text>
    </comment>
    <comment ref="L157" authorId="0" shapeId="0">
      <text>
        <r>
          <rPr>
            <sz val="12"/>
            <color rgb="FF000000"/>
            <rFont val="Calibri"/>
            <family val="2"/>
          </rPr>
          <t>PLANEA16:
VALOR DEL SI A LA FECHA.</t>
        </r>
      </text>
    </comment>
  </commentList>
</comments>
</file>

<file path=xl/sharedStrings.xml><?xml version="1.0" encoding="utf-8"?>
<sst xmlns="http://schemas.openxmlformats.org/spreadsheetml/2006/main" count="13418" uniqueCount="3142">
  <si>
    <t>SECRETARIA DE PLANEACION</t>
  </si>
  <si>
    <t>PLAN OPERATIVO ANUAL DE INVERSIONES 2017</t>
  </si>
  <si>
    <t>REGALIAS</t>
  </si>
  <si>
    <t xml:space="preserve">REGALIAS </t>
  </si>
  <si>
    <t>INGRESOS CORRIENTES DE LIBRE DESTINACION</t>
  </si>
  <si>
    <t>TOTAL</t>
  </si>
  <si>
    <t>ESTAMPILLAS</t>
  </si>
  <si>
    <t>DESTINACIÓN ESPECIFICA</t>
  </si>
  <si>
    <t>RENTAS DE DESTINACION ESPECIFICACION</t>
  </si>
  <si>
    <t>SECRETARIA DE HACIENDA</t>
  </si>
  <si>
    <t>UN</t>
  </si>
  <si>
    <t>DIM</t>
  </si>
  <si>
    <t>EJE</t>
  </si>
  <si>
    <t>PROG</t>
  </si>
  <si>
    <t>SUBP</t>
  </si>
  <si>
    <t xml:space="preserve">CODIGO BPIN </t>
  </si>
  <si>
    <t>OBSERVACIÓN</t>
  </si>
  <si>
    <t>Proyecto</t>
  </si>
  <si>
    <t>PROYECTO</t>
  </si>
  <si>
    <t>GASTO PUBLICO SOCIAL</t>
  </si>
  <si>
    <t>Código del Indicador de producto</t>
  </si>
  <si>
    <t>PROYECTO DE INVERSION</t>
  </si>
  <si>
    <t>Codigo del Indicador de producto</t>
  </si>
  <si>
    <t xml:space="preserve">VALOR TOYAL DEL PROYECTO </t>
  </si>
  <si>
    <t>VALOR 
2018</t>
  </si>
  <si>
    <t>PLAZO</t>
  </si>
  <si>
    <t>VALOR DE LAS FUENTES DE FINANCIACION</t>
  </si>
  <si>
    <t xml:space="preserve"> Desahorro FAEP( Ley 1530 de 2012)</t>
  </si>
  <si>
    <t>Superavit Desahorro Faep Ley 1530/2012</t>
  </si>
  <si>
    <t>superavit reintegro Desahorro Faep Ley 1530/2012</t>
  </si>
  <si>
    <t>Rendimientos Financieros Regalias</t>
  </si>
  <si>
    <t>Superavit Rendimientos Financieros Regalias</t>
  </si>
  <si>
    <t>Rendimientos Financieros FAEP</t>
  </si>
  <si>
    <t>superavit Rendimientos Financieros FAEP</t>
  </si>
  <si>
    <t>superavit rendimientos financieros ICLD</t>
  </si>
  <si>
    <t xml:space="preserve">rendimientos financieros departamento de arauca - saldos emprestitos </t>
  </si>
  <si>
    <t xml:space="preserve">superavit rendimientos financieros departamento de arauca - saldos emprestitos </t>
  </si>
  <si>
    <t>rendimeintos financieros cta No137-31967-9 departamento de arauca -emprestito bancario 2013, registro mingacienda 611515221</t>
  </si>
  <si>
    <t xml:space="preserve"> reintegros participación regalias petroliferas </t>
  </si>
  <si>
    <t xml:space="preserve">superavit reintegros participación regalias petroliferas </t>
  </si>
  <si>
    <t xml:space="preserve">superavit participación regalias petroliferas </t>
  </si>
  <si>
    <t>Rendimientos Financieros Excedentes del FONPET  en virtud del decreto No.4105/2004, resolución 1371 del 13 de mayo de 2015 Minhacienda</t>
  </si>
  <si>
    <t>Rendimientos Financieros Regalías</t>
  </si>
  <si>
    <t>Rendimientos Financieros Excedentes del FONPET  en virtud del decreto No.055/2009, resolución 304/2014 Minhacienda</t>
  </si>
  <si>
    <t xml:space="preserve">rendimientos financieros departamento de Arauca - saldos empréstitos </t>
  </si>
  <si>
    <t>superavit Rendimientos Financieros Excedentes del FONPET  en virtud del decreto No.055/2009, resolución 304/2014 Minhacienda</t>
  </si>
  <si>
    <t>Rendimientos Financieros Excedentes del FONPET  en virtud del decreto No.4105/2004, resolución 1371 del 13 de mayo de 2015 Min hacienda</t>
  </si>
  <si>
    <t>Rendimientos Financieros Excedentes del FONPET  en virtud del decreto No. 4105/2004, resolución 1371 del 13 de mayo de 2015  Minhacienda</t>
  </si>
  <si>
    <t>Rendimientos Financieros Excedentes del FONPET  en virtud del decreto No.055/2009, resolución 304/2014 Min hacienda</t>
  </si>
  <si>
    <t>Superavit Excedentes del FONPET  en virtud del decreto No. 4105/2004, resolución 1371 del 13 de mayo de 2015  Minhacienda</t>
  </si>
  <si>
    <t>Rendimientos financieros cta. No 064-011935 Dpto. de Arauca - Empréstito bancario 2013, registro Min hacienda 611515230</t>
  </si>
  <si>
    <t>Superavitrendimientos  Excedentes del FONPET  en virtud del decreto No. 4105/2004, resolución 1371 del 13 de mayo de 2015  Minhacienda</t>
  </si>
  <si>
    <t xml:space="preserve"> rendimientos financieros margen de comercialización regalías</t>
  </si>
  <si>
    <t>rendimeintos financieros cta 21500241423 Departamento de Arauca - - FONDO DE DESASTRES</t>
  </si>
  <si>
    <t>Impuesto de Registro y Anotación</t>
  </si>
  <si>
    <t>SUPERAVIT rendimeintos financieros cta 21500241423 Departamento de Arauca - - FONDO DE DESASTRES</t>
  </si>
  <si>
    <t>Rendimientos financieros cta No 064-011935 Dpto de Arauca - Emprestito bancario 2013, registro Minhacienda 611515230</t>
  </si>
  <si>
    <t>Superavit rendimientos financieros cta No 064-011935 Dpto de Arauca - Emprestito bancario 2013, registro Minhacienda 611515221</t>
  </si>
  <si>
    <t>superavit rendimeintos financieros cta 137-31967-9 Departamento de Arauca</t>
  </si>
  <si>
    <t xml:space="preserve"> rendimientos financieros margen de comercialización regalias</t>
  </si>
  <si>
    <t>superavit rendimientos financieros margen de comercialización regalias</t>
  </si>
  <si>
    <t>Superavit ingreso por margen de comercialización (regalias) articulo 156 del Decreto 4923/2011</t>
  </si>
  <si>
    <t>Consumo de Licores Nacionales</t>
  </si>
  <si>
    <t>Consumo de Licores Extranjeros</t>
  </si>
  <si>
    <t>Consumo de Cerveza Nacional (Decreto 190/69)</t>
  </si>
  <si>
    <t>Consumo de Cerveza Extranjera</t>
  </si>
  <si>
    <t xml:space="preserve">Consumo de Tabaco y Cigarrillo Nacional </t>
  </si>
  <si>
    <t>Rendimientos Financieros ICLD</t>
  </si>
  <si>
    <t>Consumo de Tabaco y Cigarrillo Extranjero</t>
  </si>
  <si>
    <t>Degüello de Ganado Mayor Municipio de Arauca</t>
  </si>
  <si>
    <t>Degüello de Ganado Mayor Otros Municipios</t>
  </si>
  <si>
    <t xml:space="preserve">Sobretasa Consumo Gasolina </t>
  </si>
  <si>
    <t>Otras multas de gobierno</t>
  </si>
  <si>
    <t>Gaceta Departamental</t>
  </si>
  <si>
    <t>Arrendamientos</t>
  </si>
  <si>
    <t>IVA</t>
  </si>
  <si>
    <t>Otros Ingresos No Tributarios</t>
  </si>
  <si>
    <t>Estampilla Pro-Desarrollo Departamental (Decreto 1222/86)</t>
  </si>
  <si>
    <t>Superavit Impuesto de Registro y Anotación</t>
  </si>
  <si>
    <t>Superavit Consumo de Licores Nacionales</t>
  </si>
  <si>
    <t>SUPERAVIT Consumo de Licores Extranjeros</t>
  </si>
  <si>
    <t>Superavit Al consumo de Cerveza Nacional (Decreto 190 del 69)</t>
  </si>
  <si>
    <t>Superavit reintegros ICLD (Al consumo de Cerveza Nacional Decreto 190 del 69)</t>
  </si>
  <si>
    <t>Reintegros ICLD</t>
  </si>
  <si>
    <t>Superavit al consumo cerveza extranjera (Decreto 190/69)</t>
  </si>
  <si>
    <t>Superavit al consumo de licores Nacionales (Ley 14/83)</t>
  </si>
  <si>
    <t>Rendimientos Financieros Estampilla Pro-Desarrollo Departamental</t>
  </si>
  <si>
    <t>Estampilla Pro-Electrificación Rural(Ordenanza 07E/2013)</t>
  </si>
  <si>
    <t xml:space="preserve">superavit Al Consumo de Tabaco y Cigarrillo Nacional </t>
  </si>
  <si>
    <t>Rendimientos Financieros Estampilla Pro-Electrificación Rural</t>
  </si>
  <si>
    <t>Estampilla ProDesarrollo Fronterizo (Ley 191/95)</t>
  </si>
  <si>
    <t>SUPERAVIT  Consumo de Tabaco y Cigarrillo Extranjero</t>
  </si>
  <si>
    <t>Superavit Degüello de Ganado Mayor Municipio de Arauca (ley 14/83)</t>
  </si>
  <si>
    <t>Superavit sobretasa a la gasolina</t>
  </si>
  <si>
    <t>Superavit Otras multas de gobierno</t>
  </si>
  <si>
    <t>superavit Gaceta Departamental</t>
  </si>
  <si>
    <t>Convenio 018 de 2017 celebrado con la Federación Nacional de Departamentos</t>
  </si>
  <si>
    <t>superavit arriendamientos</t>
  </si>
  <si>
    <t>Rendimientos Financieros Estampilla ProDesarrollo  Fronterizo</t>
  </si>
  <si>
    <t>SUPERAVIT IVA</t>
  </si>
  <si>
    <t>Estampilla  Proadulto mayor</t>
  </si>
  <si>
    <t>Rendimientos Financieros Estampilla Pro-Adulto Mayor</t>
  </si>
  <si>
    <t>Estampilla procultura</t>
  </si>
  <si>
    <t>Rendimientos Financieros Estampilla procultura</t>
  </si>
  <si>
    <t>Rendimientos Financieros recursos  Ley de Bibliotecas</t>
  </si>
  <si>
    <t>Rendimientos Financ. Cta 064-12533-9 Recaudo 10% Procultura, Dpto de Arauca</t>
  </si>
  <si>
    <t>Rendimientos Financieros S. G. P. Educación - Prestación del Servicio</t>
  </si>
  <si>
    <t>SUPERAVIT OTROS INGRESOS NO TRIBUTARIOS</t>
  </si>
  <si>
    <t>Rendimientos Financieros S. G. P. Educación - Cancelaciones</t>
  </si>
  <si>
    <t>Asignacion Poblacion Atendida -Aportes patronales - SSF SGP-</t>
  </si>
  <si>
    <t>SUPERAVIT Estampilla Pro-Desarrollo Departamental (Decreto 1222/86)</t>
  </si>
  <si>
    <t>Superavit Rendimientos Financieros Estampilla Pro-Desarrollo Departamental</t>
  </si>
  <si>
    <t>Superavit Estampilla Pro-Electrificación Rural(Ordenanza 09/83)</t>
  </si>
  <si>
    <t>Superavit Estampilla Pro-Electrificación Rural(Ordenanza 07E/2013)</t>
  </si>
  <si>
    <t xml:space="preserve">Rendimientos Financieros Estampilla Pro-Electrificación </t>
  </si>
  <si>
    <t>SGP Asignacion poblacion atendida (Aportes docentes ssf)</t>
  </si>
  <si>
    <t>Asignacion Poblacion Atendida</t>
  </si>
  <si>
    <t>Rendimeintos financieros cta 137-300074-5 Recursos para cofinanciación cobertura en educación de la entidades territoriales productoras. Art 145 decreto 4923/2011</t>
  </si>
  <si>
    <t>S.G.P. Educacion - Cancelaciones</t>
  </si>
  <si>
    <t xml:space="preserve"> Rendimientos Financieros S.G.P.  Educacion</t>
  </si>
  <si>
    <t>Transferencia Nacionales Alimentación escolar</t>
  </si>
  <si>
    <t>Superavit Estampilla ProDesarrollo Fronterizo (Ley 191/95)</t>
  </si>
  <si>
    <t>Rendimientos Financieros CPSM</t>
  </si>
  <si>
    <t>Rendimientos Financieros Estampilla Prodesarrollo  Fronterizo</t>
  </si>
  <si>
    <t>Fondo Rotatorio Secretaria de Agricultura</t>
  </si>
  <si>
    <t>Superavit Rendimientos Financieros Estampilla Prodesarrollo  Fronterizo</t>
  </si>
  <si>
    <t>Rendimeintos Financieros Convenio 018 de 2017 celebrado con la Federación Nacional de Departamentos</t>
  </si>
  <si>
    <t>Estampilla para  el bienestar del adulto mayor</t>
  </si>
  <si>
    <t>Estampilla procultura (Ordenanza 07E de 2013)</t>
  </si>
  <si>
    <t>SUPERAVIT Estampilla procultura (ORDENANZA 07E DE 2013)</t>
  </si>
  <si>
    <t>REINTEGROS RESERVAS ESTAMPILLA PROCULTURA</t>
  </si>
  <si>
    <t>superavit 10%estampilla procultura red de bibliotecas</t>
  </si>
  <si>
    <t>Rendimientos financieros ley de Bibliotecas- Departamento de Arauca</t>
  </si>
  <si>
    <t>superavit Rendimientos financieros ley de Bibliotecas- Departamento de Arauca</t>
  </si>
  <si>
    <t>Superavit Rendimientos Financieros Estampilla procultura</t>
  </si>
  <si>
    <t>Sistema General de Participaciones -Educación-</t>
  </si>
  <si>
    <t>Rendimientos Financieros Cta 7370-005256-4 Fondo Rotatorio de Tame</t>
  </si>
  <si>
    <t>SGP Agua Potable y Saneamiento Basico (once doceavas 2018)</t>
  </si>
  <si>
    <t>SGP Agua Potable y s. B</t>
  </si>
  <si>
    <t>IVA Licores, vinos y aperitivos Nacionales para Deporte</t>
  </si>
  <si>
    <t>IVA Licores y vinos extranjeros para Deporte</t>
  </si>
  <si>
    <t>Al consumo de cigarrillos Nacionales (16% Deporte)</t>
  </si>
  <si>
    <t>Al consumo de cigarrillos Extranjeros (16% Deporte)</t>
  </si>
  <si>
    <t>Superavit Rendimientos Financieros S. G. P. Educación - Prestación del Servicio</t>
  </si>
  <si>
    <t>Sobretasa al ACPM</t>
  </si>
  <si>
    <t>Rendimientos Financieros Sobretasa al ACPM</t>
  </si>
  <si>
    <t>superavit Rendimientos Financieros S. G. P. Educación - Cancelaciones</t>
  </si>
  <si>
    <t xml:space="preserve">Superavit reintegros SGP prestación de servicios educación </t>
  </si>
  <si>
    <t>Participacion en el Impuesto al Consumo Telefonía Móvil  (Deporte y  Cultura).</t>
  </si>
  <si>
    <t xml:space="preserve"> reintegros SGP prestación de servicios educación </t>
  </si>
  <si>
    <t>Rendimientos financieros recursos para agua potable y saneamiento básico SGP- Ley 1176/2007</t>
  </si>
  <si>
    <t>Asignacion Poblacion Atendida - Descuentos del docente SSF- SGP-</t>
  </si>
  <si>
    <t>SUPERAVIT Asignacion Poblacion Atendida - SGP EDUCACION</t>
  </si>
  <si>
    <t>Fondo de Seguridad (5% Contratos) -Ley 418/97-</t>
  </si>
  <si>
    <t>Rendimientos financieros fondo de seguridad ley 418/97</t>
  </si>
  <si>
    <t>Superavit Asignacion Poblacion Atendida - SGP - (Resolucion No. 03876 del 29 de febrero de 2016)</t>
  </si>
  <si>
    <t>Superavit recurso para cofinanciación de coberturas en educación de la entidades territoriales productoras Arauca</t>
  </si>
  <si>
    <t>Superavit recurso para cofinanciación de coberturas en educación de la entidades territoriales productoras Arauca(Resolución No 16841 del 21 Dic 2012)</t>
  </si>
  <si>
    <t>Superavit rendimientos financieros Cta No 137-30074-5 Recursos para cofinanciación cobertura en educación de la entidades territoriales productoras art. 145 decreto 4923/2011</t>
  </si>
  <si>
    <t>Superavit cofinanciación del programa de alimentación escolar (Resolución 16480)</t>
  </si>
  <si>
    <t>rendimientos financieros cofinanciación del programa de alimentación escolar (Resolución 16480)</t>
  </si>
  <si>
    <t>Recursos para cofinanciación cobertura en educación de la entidades territoriales productoras, art 145 ley 1530 de 2012 Resolución 010701 de 2017</t>
  </si>
  <si>
    <t>S. G. P. Educación - Prestación de Servicios</t>
  </si>
  <si>
    <t>superavit S.G.P. Educacion - Cancelaciones</t>
  </si>
  <si>
    <t>S. G. P. Educación - Aportes Patronales (Calidad)</t>
  </si>
  <si>
    <t>Cofinanciacion PAE jornada Unica ( Resolucion No. 24348 de diciembre 30 de 2016)</t>
  </si>
  <si>
    <t>Cofinanciacion PAE jornada Unica ( Resolucion No. 23928 de diciembre 26/2016) MEN</t>
  </si>
  <si>
    <t>Cofinanciacion PAE  ( Resolucion No. 19637/2016 )</t>
  </si>
  <si>
    <t>Superavit transferencia Ministerio de Educacion Nacional Resolucion 19637 de octubre 13 de 2016, alimentacion escolar</t>
  </si>
  <si>
    <t>Cofinaciación de coberturas en Educación Entidades Productoras</t>
  </si>
  <si>
    <t xml:space="preserve">S.G.P Agua Potable y Saneamiento Básico </t>
  </si>
  <si>
    <t>superavit  Licores, vinos y aperitivos Nacionales para Deporte</t>
  </si>
  <si>
    <t>superavit  Licores, vinos y aperitivos extranjeros para Deporte</t>
  </si>
  <si>
    <t>Arrendamiento de maquinaria agricola</t>
  </si>
  <si>
    <t>Superavit Sobretasa al ACPM</t>
  </si>
  <si>
    <t>superavit rendimientos financieros  Sobretasa al ACPM</t>
  </si>
  <si>
    <t>Al consumo de licores nacionales -Salud 51%</t>
  </si>
  <si>
    <t>Licores Nacionales y extranjeros Salud y Educación 51%</t>
  </si>
  <si>
    <t>IVA TELEFONIA MOVIL</t>
  </si>
  <si>
    <t>SUPERAVIT IVA TELEFONIA MOVIL</t>
  </si>
  <si>
    <t>Superavit rendimientos financieros recursos para agua potable y saneamiento básico SGP- Ley 1176/2007</t>
  </si>
  <si>
    <t xml:space="preserve">Superavit impuesto del 5% Fondo de seguridad Ley 418/97, contratación de la gobernación de Arauca </t>
  </si>
  <si>
    <t>Rendimientos Financieros Fondo de Seguridad (5% Contratos) -Ley 418/97-</t>
  </si>
  <si>
    <t>Superavit rendimientos financieros fondo de seguridad ley 418/97</t>
  </si>
  <si>
    <t>Sistema general de participaciones agua potable y saneamiento basico CSF (ultima doceava vigencia fiscal)</t>
  </si>
  <si>
    <t>Sistema general de participaciones agua potable y saneamiento basico CSF</t>
  </si>
  <si>
    <t>DISPONIBLE</t>
  </si>
  <si>
    <t>02</t>
  </si>
  <si>
    <t>SECRETARIA DE GOBIERNO Y SEGURIDAD CIUDADANA</t>
  </si>
  <si>
    <t>03</t>
  </si>
  <si>
    <t>SALDO</t>
  </si>
  <si>
    <t>Dimensión Ambiental</t>
  </si>
  <si>
    <t>04</t>
  </si>
  <si>
    <t>Crecimiento Verde</t>
  </si>
  <si>
    <t>Dimensión Institucional</t>
  </si>
  <si>
    <t>17</t>
  </si>
  <si>
    <t>Desarrollo Sostenible territorial</t>
  </si>
  <si>
    <t>05</t>
  </si>
  <si>
    <t>Buen Gobierno</t>
  </si>
  <si>
    <t>46</t>
  </si>
  <si>
    <t>Adaptación al Cambio Climático</t>
  </si>
  <si>
    <t>18</t>
  </si>
  <si>
    <t>Participación comunitaria y servicio al ciudadano</t>
  </si>
  <si>
    <t>50</t>
  </si>
  <si>
    <t>Gestión Pública</t>
  </si>
  <si>
    <t>2017005810159</t>
  </si>
  <si>
    <t>ORDENANZA VIGENCIAS FUTURAS 04E 2017</t>
  </si>
  <si>
    <t>2321</t>
  </si>
  <si>
    <t>SI</t>
  </si>
  <si>
    <t>Fortalecimiento integral de las Juntas de Acción Comunal mediante la  implementación de huertas experimentales de autoconsumo como alternativas de seguridad alimentaria en el sector rural del Municipio de Arauca</t>
  </si>
  <si>
    <t>2017005810520</t>
  </si>
  <si>
    <t>3001</t>
  </si>
  <si>
    <t>Implementación de estrategias para la promoción y bienestar de la participación democrática de la Organizaciones comunales en el Departamento de Arauca</t>
  </si>
  <si>
    <t>2017005810519</t>
  </si>
  <si>
    <t>3002</t>
  </si>
  <si>
    <t>Desarrollo de acciones de formación y promoción de mecanismos de participación en el Departamento de Arauca</t>
  </si>
  <si>
    <t>ORDENANZA SUPERAVIT10 DE 2017
ORDENANZA VIGENCIAS FUTURAS XX 2017</t>
  </si>
  <si>
    <t>Fortalecimiento integral de las Juntas de Acción Comunal mediante la  implementación de huertas experimentales de autoconsumo como alternativas de seguridad alimentaria en el sector rural del municipio de Arauca</t>
  </si>
  <si>
    <t>2017005810522</t>
  </si>
  <si>
    <t>3003</t>
  </si>
  <si>
    <t>20</t>
  </si>
  <si>
    <t>Integración regional e internacionalización</t>
  </si>
  <si>
    <t>2017005810523</t>
  </si>
  <si>
    <t>3004</t>
  </si>
  <si>
    <t>54</t>
  </si>
  <si>
    <t>Fronteras y Globalización</t>
  </si>
  <si>
    <t>06</t>
  </si>
  <si>
    <t>Reconciliación, participación y Convivencia para la Paz</t>
  </si>
  <si>
    <t>3005</t>
  </si>
  <si>
    <t>NO</t>
  </si>
  <si>
    <t>Apoyo a la participación en misiones comerciales, empresariales o tecnológicas internacionales a microempresarios y emprendedores del Departamento de Arauca</t>
  </si>
  <si>
    <t>21</t>
  </si>
  <si>
    <t>Seguridad, convivencia y Justicia</t>
  </si>
  <si>
    <t>2017005810552</t>
  </si>
  <si>
    <t>3006</t>
  </si>
  <si>
    <t>Apoyo a la población proveniente de Venezuela mediante la implementación de ayudas humanitarias en el Departamento de Arauca</t>
  </si>
  <si>
    <t>56</t>
  </si>
  <si>
    <t>Justicia y Seguridad</t>
  </si>
  <si>
    <t>2017005810474</t>
  </si>
  <si>
    <t>3007</t>
  </si>
  <si>
    <t>2017005810180</t>
  </si>
  <si>
    <t>ORDENANZA SUPERAVIT10 DE 2017
ORDENANZA VIGENCIA FUTURA 18 DE 2017</t>
  </si>
  <si>
    <t>2324</t>
  </si>
  <si>
    <t xml:space="preserve">Adecuación del centro transitorio  a centro de internamiento preventivo  del menor infractor del municipio de Arauca,  Departamento de Arauca </t>
  </si>
  <si>
    <t>58</t>
  </si>
  <si>
    <t>Derechos humanos y Derecho Internacional Humanitario</t>
  </si>
  <si>
    <t xml:space="preserve">
ORDENANZA VIGENCIA FUTURA 18 DE 2017</t>
  </si>
  <si>
    <t>22</t>
  </si>
  <si>
    <t>Paz y Reconciliación</t>
  </si>
  <si>
    <t>59</t>
  </si>
  <si>
    <t>2017005810127</t>
  </si>
  <si>
    <t>Fortalecimiento de los organismos sociales en beneficio de la construcción de paz, reconciliación y defensa de los derechos humanos en el Departamento de Arauca</t>
  </si>
  <si>
    <t>60</t>
  </si>
  <si>
    <t>SECRETARIA GENERAL Y DESARROLLO INSTITUCIONAL</t>
  </si>
  <si>
    <t>Reintegración  social y económica</t>
  </si>
  <si>
    <t>2017005810346</t>
  </si>
  <si>
    <t>Fortalecimiento de la gestión para la reintegración económica y social de la población vulnerable del Departamento de Arauca.</t>
  </si>
  <si>
    <t>Dimensión  Institucional</t>
  </si>
  <si>
    <t xml:space="preserve">Reconciliación </t>
  </si>
  <si>
    <t>2017005810255</t>
  </si>
  <si>
    <t>Implementación de acciones que promuevan la pedagogía para la reconciliación y construcción de paz en la población de Arauca</t>
  </si>
  <si>
    <t>48</t>
  </si>
  <si>
    <t>Gestión y fortalecimiento Institucional</t>
  </si>
  <si>
    <t>2017005810097</t>
  </si>
  <si>
    <t>se amplió horizonte</t>
  </si>
  <si>
    <t>Remodelación y adecuación de la infraestructura física de la Gobernación de Arauca</t>
  </si>
  <si>
    <t>01</t>
  </si>
  <si>
    <t>Dimensión Social</t>
  </si>
  <si>
    <t>Equidad Social para la Paz</t>
  </si>
  <si>
    <t>2017005810306</t>
  </si>
  <si>
    <t>48.01.01</t>
  </si>
  <si>
    <t>Implementación de un proceso para el fortalecimiento al Sistema integrado de gestión y mejoramiento de los procesos misionales de la Gobernación del Departamento de Arauca</t>
  </si>
  <si>
    <t>11</t>
  </si>
  <si>
    <t>Arauca Deportiva, sana y Competitiva</t>
  </si>
  <si>
    <t>2017005810309</t>
  </si>
  <si>
    <t>48.04.03
48.04.05
48.02.01</t>
  </si>
  <si>
    <t>28</t>
  </si>
  <si>
    <t>Participación, posicionamiento y liderazgo de la cultura deportiva</t>
  </si>
  <si>
    <t>2017005810245</t>
  </si>
  <si>
    <t xml:space="preserve">Apoyo y fortalecimiento  al proceso de gestión documental de la Gobernación de Arauca y Municipios del Departamento </t>
  </si>
  <si>
    <t>29</t>
  </si>
  <si>
    <t>Construcción de entornos vitales de la cultura deportiva</t>
  </si>
  <si>
    <t>07</t>
  </si>
  <si>
    <t>Poblaciones Prioritarias</t>
  </si>
  <si>
    <t>Personas en condición de discapacidad</t>
  </si>
  <si>
    <t>2017005810130</t>
  </si>
  <si>
    <t>Apoyo a la realización de los Juegos Supérate Intercolegiados cate. Pre infantil, infantil, categorías A y B, fase Municipal, Departamental, regional y final nacional.</t>
  </si>
  <si>
    <t>Persona mayor</t>
  </si>
  <si>
    <t>2017005810261</t>
  </si>
  <si>
    <t>Apoyo a Incentivos y estímulos para deportistas en formación de nivel competitivo y alto rendimiento en el Departamento de Arauca</t>
  </si>
  <si>
    <t>2017005810128</t>
  </si>
  <si>
    <t>Desarrollo de programas integrales de formación deportiva y competitiva de alto rendimiento en el Departamento de Arauca.</t>
  </si>
  <si>
    <t>2017005810281</t>
  </si>
  <si>
    <t>Apoyo, promoción  y Fomento del Deporte en convenio con los Municipios del Departamento de Arauca(conforme al Decreto 4934/2009)</t>
  </si>
  <si>
    <t>2017005810129</t>
  </si>
  <si>
    <t>Apoyo y fomento de las escuelas de formación deportiva en el Departamento de Arauca</t>
  </si>
  <si>
    <t>2017005810133</t>
  </si>
  <si>
    <t>3020</t>
  </si>
  <si>
    <t>Apoyo a los eventos deportivos institucionalizados en el Departamento de Arauca</t>
  </si>
  <si>
    <t>2017005810264</t>
  </si>
  <si>
    <t>Apoyo al Programa de hábitos y estilos de vida saludable y  vías activas saludables en el Departamento de Arauca</t>
  </si>
  <si>
    <t>2017005810236</t>
  </si>
  <si>
    <t>Apoyo a las actividades de Recreación y aprovechamiento del tiempo libre en los diferentes ciclos vitales  poblacionales en el área urbana y rural del Departamento de Arauca</t>
  </si>
  <si>
    <t>2017005810267</t>
  </si>
  <si>
    <t>Apoyo a los programas deportivos  de convivencia y paz en el Departamento de Arauca</t>
  </si>
  <si>
    <t>49</t>
  </si>
  <si>
    <t>Finanzas Públicas</t>
  </si>
  <si>
    <t>2017005810277</t>
  </si>
  <si>
    <t>Apoyo a las prácticas del  deporte social comunitario en el  Departamento de Arauca</t>
  </si>
  <si>
    <t>2017005810102</t>
  </si>
  <si>
    <t>2329</t>
  </si>
  <si>
    <t>29.01.01</t>
  </si>
  <si>
    <t>Construcción primera etapa de la cancha múltiple y sintética Las  Ferias, Municipio de Tame, Departamento de Arauca</t>
  </si>
  <si>
    <t xml:space="preserve">   </t>
  </si>
  <si>
    <t>2017005810563</t>
  </si>
  <si>
    <t>Esta ok</t>
  </si>
  <si>
    <t>3025</t>
  </si>
  <si>
    <t>Adecuación y mejoramiento de escenarios deportivos en el Departamento de Arauca</t>
  </si>
  <si>
    <t>Reducción de Brechas de pobreza para la igualdad</t>
  </si>
  <si>
    <t>2017005810430</t>
  </si>
  <si>
    <t>3026</t>
  </si>
  <si>
    <t>SZ</t>
  </si>
  <si>
    <t>Construcción de espacios deportivos y recreativos del barrio Santander del Municipio de Saravena, Departamento de Arauca</t>
  </si>
  <si>
    <t>2017005810429</t>
  </si>
  <si>
    <t>3027</t>
  </si>
  <si>
    <t>Construcción de espacios deportivos y recreativos del barrio San Luis del Municipio de Saravena Departamento de Arauca</t>
  </si>
  <si>
    <t>Vivienda digna y productiva</t>
  </si>
  <si>
    <t>2017005810451</t>
  </si>
  <si>
    <t>3028</t>
  </si>
  <si>
    <t>Construcción y mejoramiento de infraestructura deportiva en el Departamento de Arauca</t>
  </si>
  <si>
    <t>2017005810220</t>
  </si>
  <si>
    <t>3029</t>
  </si>
  <si>
    <t>Construcción y mejoramiento de escenarios deportivos en el Departamento de Arauca</t>
  </si>
  <si>
    <t>Vivienda Urbana</t>
  </si>
  <si>
    <t>2017005810136</t>
  </si>
  <si>
    <t>ORDENANZA SUPERAVIT10 DE 2017
ORDENANZA VIGENCIA FUTURA XX 2017</t>
  </si>
  <si>
    <t>2332</t>
  </si>
  <si>
    <t>11.05.01</t>
  </si>
  <si>
    <t>Mejoramiento de vivienda saludable para mejorar el entorno y la habitabilidad de la poblacion vulnerable del Departamento de Arauca</t>
  </si>
  <si>
    <t>Dimensión Económica</t>
  </si>
  <si>
    <t>Productividad y Competitividad para el desarrollo</t>
  </si>
  <si>
    <t>13</t>
  </si>
  <si>
    <t>Ciudades Inteligentes</t>
  </si>
  <si>
    <t>2017005810441</t>
  </si>
  <si>
    <t>Difusión de la cultura tributaria en el Departamento de Arauca</t>
  </si>
  <si>
    <t>34</t>
  </si>
  <si>
    <t>Gestión Urbana</t>
  </si>
  <si>
    <t>2017005810546</t>
  </si>
  <si>
    <t>Adquisición de un servicios de sistematización para el control integral del impuesto al consumo y la trazabilidad de los productos en el Departamento de Arauca</t>
  </si>
  <si>
    <t>VIGENCIA FUTURA ORDENANZA 10E 2016</t>
  </si>
  <si>
    <t>1318</t>
  </si>
  <si>
    <t>34.02.01
34.01.01</t>
  </si>
  <si>
    <t>2017005810545</t>
  </si>
  <si>
    <t>Actualización y mejoras de los Módulos que integran el Sistema de Gestión Financiera del Departamento de Arauca</t>
  </si>
  <si>
    <t>Recuperación urbanistica y adecuación de espacios y zonas verdes en el Departamento  de Arauca</t>
  </si>
  <si>
    <t>2017005810544</t>
  </si>
  <si>
    <t>Apoyo a los procesos de control, fiscalización y auditoria tributaria para el incremento del recaudo en las rentas propias del Departamento de Arauca</t>
  </si>
  <si>
    <t>14</t>
  </si>
  <si>
    <t>Ciencia, Tecnología e Innovación</t>
  </si>
  <si>
    <t>39</t>
  </si>
  <si>
    <t>Mejoramiento de vivienda saludable para mejorar el entorno y la habitabilidad de la población vulnerable del Departamento de Arauca</t>
  </si>
  <si>
    <t>16</t>
  </si>
  <si>
    <t>Gestión Empresarial y de Servicios</t>
  </si>
  <si>
    <t>42</t>
  </si>
  <si>
    <t>Turismo Sostenible</t>
  </si>
  <si>
    <t>44</t>
  </si>
  <si>
    <t>Estructura Empresarial</t>
  </si>
  <si>
    <t>Recuperación urbanística y adecuación de espacios y zonas verdes en el Departamento  de Arauca</t>
  </si>
  <si>
    <t>VIGENCIA FUTURA ORDENANZA 10E 2016
2017005810077</t>
  </si>
  <si>
    <t>1323</t>
  </si>
  <si>
    <t>44.01.01
44.01.04
44.01.06
44.01.01</t>
  </si>
  <si>
    <t>Apoyo a las acciones que fortalezcan el Emprendimiento  y el sector empresarial  del Departamento de Arauca</t>
  </si>
  <si>
    <t>2017005810137</t>
  </si>
  <si>
    <t>ORDENANZA VIGENCIA FUTURA TERCER CORTE</t>
  </si>
  <si>
    <t>2333</t>
  </si>
  <si>
    <t>34.01.01</t>
  </si>
  <si>
    <t>Construcción de áreas de desarrollo urbano sostenible  sobre el Sector Caño Córdoba en el Municipio de Arauca, Departamento de Arauca</t>
  </si>
  <si>
    <t>Investigación, formación, desarrollo y servicios tecnológicos</t>
  </si>
  <si>
    <t>2017005810271</t>
  </si>
  <si>
    <t>Se amplió horizonte</t>
  </si>
  <si>
    <t>39.03.01
 39.03.02</t>
  </si>
  <si>
    <t>Implementación de estrategias de promoción y formación de las relaciones entre ciencia, tecnología y sociedad en el Departamento de Arauca</t>
  </si>
  <si>
    <t>19</t>
  </si>
  <si>
    <t>Desarrollo y Planeación Territorial</t>
  </si>
  <si>
    <t>2017005810395</t>
  </si>
  <si>
    <t>ORDENANZA CONTRACREDITO 05E DE 2017
ORDENANZA VIGENCIA FUTURA TERCER CORTE</t>
  </si>
  <si>
    <t>2430</t>
  </si>
  <si>
    <t>42.02.01</t>
  </si>
  <si>
    <t>Implementación de estrategias de promoción y desarrollo del turismo sostenible en el departamento de Arauca</t>
  </si>
  <si>
    <t>51</t>
  </si>
  <si>
    <t>Fortalecimiento Municipal</t>
  </si>
  <si>
    <t xml:space="preserve">
2017005810077</t>
  </si>
  <si>
    <t>52</t>
  </si>
  <si>
    <t>Planeación territorial</t>
  </si>
  <si>
    <t>1327</t>
  </si>
  <si>
    <t xml:space="preserve">52.01.03
</t>
  </si>
  <si>
    <t>Apoyo a la financiación  y cofinanciación de proyectos priorizados  en el marco del Contrato Plan del Departamento de Arauca</t>
  </si>
  <si>
    <t>2017005810176</t>
  </si>
  <si>
    <t>44.02.03</t>
  </si>
  <si>
    <t>Fortalecimiento de la Comisión Regional de Competitividad del Departamento de Arauca Arauca</t>
  </si>
  <si>
    <t>2017005810096</t>
  </si>
  <si>
    <t>ORDENANZA SUPERAVIT10 DE 2017
VIGENCIA FUTURA ORDENANZA 18 DE 2017</t>
  </si>
  <si>
    <t>2340</t>
  </si>
  <si>
    <t>52.02.01</t>
  </si>
  <si>
    <t>Apoyo al fortalecimiento institucional para el mejoramiento de las competencias del banco de proyectos, seguimiento y evaluación al Plan de Desarrollo Departamental</t>
  </si>
  <si>
    <t>2017005810140</t>
  </si>
  <si>
    <t>2341</t>
  </si>
  <si>
    <t>52.02.02</t>
  </si>
  <si>
    <t>Asistencia Técnica para la estructuración y formulación de proyectos de inversión de infraestructura estrategica para mejorar la competitividad regional</t>
  </si>
  <si>
    <t>2017005810048</t>
  </si>
  <si>
    <t>ORDENANZA 12 DE 2017 
CONTRADREDITO
VIGENCIA FUTURA ORDENANZA 18 DE 2017</t>
  </si>
  <si>
    <t>2425</t>
  </si>
  <si>
    <t>52.04.01</t>
  </si>
  <si>
    <t xml:space="preserve">Estudios y Diseños y formulación de proyectos para el mejoramiento y oportunidad de la Inversion en el Departamento de Arauca </t>
  </si>
  <si>
    <t>53</t>
  </si>
  <si>
    <t xml:space="preserve">Ordenamiento del territorio para el desarrollo sostenible </t>
  </si>
  <si>
    <t>2017005810270</t>
  </si>
  <si>
    <t>50.09.01</t>
  </si>
  <si>
    <t>1333</t>
  </si>
  <si>
    <t>Formulación e implementación del Plan de Ordenamiento Territorial Departamental</t>
  </si>
  <si>
    <t>2017005810094</t>
  </si>
  <si>
    <t>2017005810247</t>
  </si>
  <si>
    <t>51.01.01
 51.01.02
 51.01.03</t>
  </si>
  <si>
    <t>SECRETARIA DE EDUCACION</t>
  </si>
  <si>
    <t>Asistencia Técnica Municipal  como apoyo  a la gestión territorial  y el fortalecimiento de los Municipios del Departamento de Arauca</t>
  </si>
  <si>
    <t>Educación de Calidad</t>
  </si>
  <si>
    <t>Asistencia Técnica para la estructuración y formulación de proyectos de inversión de infraestructura estratégica para mejorar la competitividad regional</t>
  </si>
  <si>
    <t xml:space="preserve">Estudios y Diseños y formulación de proyectos para el mejoramiento y oportunidad de la Inversión en el Departamento de Arauca </t>
  </si>
  <si>
    <t xml:space="preserve">Acceso y permanencia </t>
  </si>
  <si>
    <t>2017005810269</t>
  </si>
  <si>
    <t>2017810000058</t>
  </si>
  <si>
    <t>ORDENANZA VIGENCIA FUTURAS XX DE 2017
ORDENANZA CONTRACREDITO XX DE 2017</t>
  </si>
  <si>
    <t>2058</t>
  </si>
  <si>
    <t>02,01,01</t>
  </si>
  <si>
    <t xml:space="preserve">Construcción de obras para la infraestructura  de la Sede Educativa  Paz y Esperanza de la vereda  Sitio Nuevo del Municipio de Fortul, Departamento de Arauca </t>
  </si>
  <si>
    <t>3041</t>
  </si>
  <si>
    <t xml:space="preserve">Estudios, Diseños y formulación de proyectos para el mejoramiento y oportunidad de la Inversión en Arauca </t>
  </si>
  <si>
    <t>2017005810142</t>
  </si>
  <si>
    <t>2017810000059
CONTRACREDITO ORDENANZA 004 DE 2017
ORDENANZA SUPERAVIT 10 DE 2017
ORDENANZA VIGENCIA FUTURAS XX DE 2017</t>
  </si>
  <si>
    <t>2059</t>
  </si>
  <si>
    <t xml:space="preserve">Construcción de la infraestructura fìsica de la Institución   Educativa Ernesto Rincón Ducón ( I etapa) del Centro poblado el  Botalón, Municipio de Tame, Departamento de Arauca </t>
  </si>
  <si>
    <t>2017005810486</t>
  </si>
  <si>
    <t>Apoyo a los procesos de planeación territorial para mejorar la eficiencia y el cumplimiento del plan de desarrollo Departamental de Arauca</t>
  </si>
  <si>
    <t>2017005810120</t>
  </si>
  <si>
    <t>2017810000060
SUPERAVIT
VIGENCIA FUTURA ORDENANZA 18 DE 2017</t>
  </si>
  <si>
    <t>2060</t>
  </si>
  <si>
    <t>Mejoramiento y adecuación de la sede principal de la Escuela Normal Superior María Inmaculada del Municipio de Arauca, Departamento de Arauca</t>
  </si>
  <si>
    <t>2017005810141</t>
  </si>
  <si>
    <t>2342</t>
  </si>
  <si>
    <t>02.01.02</t>
  </si>
  <si>
    <t>Apoyo a la formalización y legalización de predios de las sedes educativas del sector Rural en el Departamento de Arauca</t>
  </si>
  <si>
    <t>ORDENANZA SUPERAVIT10 DE 2017
ORDENANZA DE VIGENCIA FUTURAS XX DE 2017</t>
  </si>
  <si>
    <t>2346</t>
  </si>
  <si>
    <t>02.01.01</t>
  </si>
  <si>
    <t>Adecuación de la infraestructura física de la Institución Educativa general santander Bachillerato del Municipio de Arauca, Departamento de Arauca</t>
  </si>
  <si>
    <t>Calidad Educativa para un territorio de Paz</t>
  </si>
  <si>
    <t>Educación con pertinencia</t>
  </si>
  <si>
    <t>10</t>
  </si>
  <si>
    <t>Cultura esencia del territorio</t>
  </si>
  <si>
    <t>26</t>
  </si>
  <si>
    <t xml:space="preserve"> Formación  y promoción Cultural</t>
  </si>
  <si>
    <t xml:space="preserve">Construcción de la infraestructura física de la Institución   Educativa Ernesto Rincón Ducón ( I etapa) del Centro poblado el  Botalón, Municipio de Tame, Departamento de Arauca </t>
  </si>
  <si>
    <t>VIGENCIA FUTURA ORDENANZA 10E 2016
2017005810147</t>
  </si>
  <si>
    <t xml:space="preserve">
ORDENANZA SUPERAVIT 10 DE 2017 
ORDENANZA 12 DE 2017 CONTRACREDITO
VIGENCIA FUTURA ORDENANZA 18 DE 2017</t>
  </si>
  <si>
    <t>2420</t>
  </si>
  <si>
    <t>26.03.08</t>
  </si>
  <si>
    <t xml:space="preserve">Apoyo al programa de formacion artistica en las diferentes areas en el departamento de Arauca. </t>
  </si>
  <si>
    <t>2017005810561</t>
  </si>
  <si>
    <t>Dotación y reposición de menaje, equipos y utensilios a los comedores para el servicio de alimentación escolar PAE en las instituciones y centros educativos en el Departamento de Arauca</t>
  </si>
  <si>
    <t>2017005810415</t>
  </si>
  <si>
    <t>2017005810144</t>
  </si>
  <si>
    <t>2350</t>
  </si>
  <si>
    <t>Servicio de Alimentación Escolar PAE en las instituciones y centros educativos en el Departamento de Arauca</t>
  </si>
  <si>
    <t>26.01.01</t>
  </si>
  <si>
    <t xml:space="preserve"> Apoyo y fortalecimiento de la Red de biliotecas del Departamento de Arauca.</t>
  </si>
  <si>
    <t>2017005810146</t>
  </si>
  <si>
    <t>2352</t>
  </si>
  <si>
    <t>26.01.03</t>
  </si>
  <si>
    <t>Apoyo a la operatividad de la biblioteca movil como estartegia de promoción de lectura, escritura y lúdica cultural en el Departamento de Arauca</t>
  </si>
  <si>
    <t>27</t>
  </si>
  <si>
    <t>Bienes, Servicios culturales y patrimonio Histórico</t>
  </si>
  <si>
    <t>Adecuación de la infraestructura física de la Institución Educativa general Santander Bachillerato del Municipio de Arauca, Departamento de Arauca</t>
  </si>
  <si>
    <t>2017005810228</t>
  </si>
  <si>
    <t>2017810000093
 ORDENANZA SUPERAVIT 10 DE 2017
VIGENCIA FUTURA ORDENANZA 18 DE 2017</t>
  </si>
  <si>
    <t>2093</t>
  </si>
  <si>
    <t>27.01.03</t>
  </si>
  <si>
    <t>Apoyo y fortalecimiento del patrimonio material e inmaterial en el departamento de Arauca.</t>
  </si>
  <si>
    <t>Construcción de comedores escolares en el Departamento de Arauca</t>
  </si>
  <si>
    <t>08</t>
  </si>
  <si>
    <t>Grupos Etnicos</t>
  </si>
  <si>
    <t>Adecuación y mejoramiento de la infraestructura física de la institución educativa Instituto de promoción agropecuario del Municipio de Tame, Departamento de Arauca.</t>
  </si>
  <si>
    <t>Afrodescendientes</t>
  </si>
  <si>
    <t>3047</t>
  </si>
  <si>
    <t>JN</t>
  </si>
  <si>
    <t>Adecuación y mejoramiento de la infraestructura física de la Institución Educativa José Antonio Galán del Municipio de Cravo Norte</t>
  </si>
  <si>
    <t>3048</t>
  </si>
  <si>
    <t xml:space="preserve"> Construcción  segunda  etapa  de la infraestructura física de la institución educativa técnica industrial  Rafael Pombo bachillerato del Municipio de Saravena, Departamento de Arauca</t>
  </si>
  <si>
    <t>23</t>
  </si>
  <si>
    <t xml:space="preserve"> Indígenas</t>
  </si>
  <si>
    <t xml:space="preserve">Esta ok </t>
  </si>
  <si>
    <t>3049</t>
  </si>
  <si>
    <t>Construcción y mejoramiento de la infraestructura física de los centros educativos del Municipio de Saravena Departamento de Arauca</t>
  </si>
  <si>
    <t>2017005810223</t>
  </si>
  <si>
    <t>ORDENANZA SUPERAVIT10 DE 2017
ORDENANZA 18 DE 2017 VIGENCIAS FUTURAS</t>
  </si>
  <si>
    <t>2362</t>
  </si>
  <si>
    <t>23.05.06</t>
  </si>
  <si>
    <t>Apoyo al acceso para la educación técnica o  superior de la población indígena del Departamento de Arauca</t>
  </si>
  <si>
    <t>Construcción y mejoramiento de la infraestructura física  de los centros educativos del  Departamento de Arauca</t>
  </si>
  <si>
    <t>SECRETARIA DE DESARROLLO AGROPECUARIO Y SOSTENIBLE</t>
  </si>
  <si>
    <t>12</t>
  </si>
  <si>
    <t>Infraestructura Estratégica</t>
  </si>
  <si>
    <t>2017005810210</t>
  </si>
  <si>
    <t>ORDENANZA SUPERAVIT10 DE 2017
ORDENANZA VIGENCIA FUTURA TERCER CORTE</t>
  </si>
  <si>
    <t>2349</t>
  </si>
  <si>
    <t>04.01.02</t>
  </si>
  <si>
    <t>Implementación de programas de formación, capacitación y cualificación para el desarrollo de la comunidad rural  como apuesta a la consolidación de la PAZ, en el marco del posconflicto en el Municipio de arauquita, Departamento de Arauca</t>
  </si>
  <si>
    <t>31</t>
  </si>
  <si>
    <t>Infraestructura para la producción</t>
  </si>
  <si>
    <t>2017005810534</t>
  </si>
  <si>
    <t>Apoyo a jóvenes con enfoque de géneros para el acceso a la educación técnica o superior que permita la inclusión social de la población de Arauca</t>
  </si>
  <si>
    <t>2017005810480</t>
  </si>
  <si>
    <t>ORDENANZA DE VIGENCIA FUTURAS XX DE 2017
ORDENANZA CONTRACREDITO XX DE 2017</t>
  </si>
  <si>
    <t>2271</t>
  </si>
  <si>
    <t>31.01.01</t>
  </si>
  <si>
    <t>Apoyo a la infraestructura productiva en el Departamento de Arauca</t>
  </si>
  <si>
    <t>2017005810192</t>
  </si>
  <si>
    <t>2363</t>
  </si>
  <si>
    <t>Fortalecimiento  del sistema de transformación y comercialización de leche de los pequeños productores de la Asociación de Ganaderos de Panamá de Arauca ASOGANADEROS del Municipio de Arauquita  Departamento de Arauca</t>
  </si>
  <si>
    <t xml:space="preserve">
2017005810147</t>
  </si>
  <si>
    <t xml:space="preserve">Apoyo al programa de formación artística en las diferentes áreas en el departamento de Arauca. </t>
  </si>
  <si>
    <t>2017005810239</t>
  </si>
  <si>
    <t>2365</t>
  </si>
  <si>
    <t>Dotación e instalación de equipos  para la terminación y puesta en funcionamiento de la planta procesadora y comercializadora  de leche del Municipio de Arauquita</t>
  </si>
  <si>
    <t xml:space="preserve"> Apoyo y fortalecimiento de la Red de bibliotecas del Departamento de Arauca.</t>
  </si>
  <si>
    <t>15</t>
  </si>
  <si>
    <t>Desarrollo Rural Integral</t>
  </si>
  <si>
    <t>Apoyo a la operatividad de la biblioteca móvil como estrategia de promoción de lectura, escritura y lúdica cultural en el Departamento de Arauca</t>
  </si>
  <si>
    <t>40</t>
  </si>
  <si>
    <t>Fomento y Diversificación de la Producción</t>
  </si>
  <si>
    <t>2017005810584</t>
  </si>
  <si>
    <t>esta ok</t>
  </si>
  <si>
    <t>Capacitación a jóvenes en proyección artística en manejo de voz y expressión corporal en el Departamento de Arauca</t>
  </si>
  <si>
    <t>2017005810230</t>
  </si>
  <si>
    <t>2366</t>
  </si>
  <si>
    <t>40.06.01</t>
  </si>
  <si>
    <t>Implementación de acciones para la seguridad y soberania alimentaria de las comunidades indígenas del Departamento de Arauca</t>
  </si>
  <si>
    <t>2017005810431</t>
  </si>
  <si>
    <t>Difusión y promoción cultural artística en las instituciones educativas a través de la realización de eventos escolares en el Departamento de Arauca</t>
  </si>
  <si>
    <t>2017005810499</t>
  </si>
  <si>
    <t>Apoyo a la realización del encuentro de mitos y leyendas en el Departamento de Arauca</t>
  </si>
  <si>
    <t>2017005810194</t>
  </si>
  <si>
    <t>2367</t>
  </si>
  <si>
    <t>Apoyo a proyectos productivos  para mujeres victimas de la zona rural  del Departamento de Arauca</t>
  </si>
  <si>
    <t>2017005810503</t>
  </si>
  <si>
    <t>Apoyo a la difusión y participación cultural mediante la realización de eventos en los municipios del Departamento de Arauca</t>
  </si>
  <si>
    <t>2017005810528</t>
  </si>
  <si>
    <t>2017005810500</t>
  </si>
  <si>
    <t>Apoyo a las actividades de lectura y escritura en el Departamento de Arauca</t>
  </si>
  <si>
    <t>2017005810152</t>
  </si>
  <si>
    <t>Apoyo a la realización del evento cultural de juventudes en el Departamento de Arauca</t>
  </si>
  <si>
    <t>45</t>
  </si>
  <si>
    <t>2017005810147</t>
  </si>
  <si>
    <t>Apoyo al programa de formación artística en las diferentes áreas en el Departamento de Arauca</t>
  </si>
  <si>
    <t>2017005810151</t>
  </si>
  <si>
    <t>3061</t>
  </si>
  <si>
    <t>Apoyo a las acciones de mejoramiento de la imagen y promoción cultural del Departamento de Arauca</t>
  </si>
  <si>
    <t>SECRETARIA DE INFRAESTRUCTURA FISICA</t>
  </si>
  <si>
    <t>2017005810213</t>
  </si>
  <si>
    <t>Capacitación y fortalecimiento en cinematografía en el Departamento de Arauca</t>
  </si>
  <si>
    <t>PROYECCION DE INGRESOS 2018</t>
  </si>
  <si>
    <t>COMPROMISOS DE VIGENCIAS FUTURAS</t>
  </si>
  <si>
    <t>DISTRIBUCIÓN DE RENTAS</t>
  </si>
  <si>
    <t xml:space="preserve">PROYECCIÓN </t>
  </si>
  <si>
    <t xml:space="preserve">TOTAL INVERSION </t>
  </si>
  <si>
    <t>ORDENANZA No 010E DE 2016</t>
  </si>
  <si>
    <t>ORDENANZA No 018 de 2017</t>
  </si>
  <si>
    <t>ORDENANZA SEP DE 2017</t>
  </si>
  <si>
    <t xml:space="preserve">TOTAL DISPONIBLE </t>
  </si>
  <si>
    <t>se amplio horizonte</t>
  </si>
  <si>
    <t>Salud Preventiva, asistencial e intervencionista</t>
  </si>
  <si>
    <t>PRO DESARROLLO DEPARTAMENTAL</t>
  </si>
  <si>
    <t>2017005810434</t>
  </si>
  <si>
    <t>INFRESTRUCTURA EDUCATIVA 25%</t>
  </si>
  <si>
    <t>3064</t>
  </si>
  <si>
    <t>NC</t>
  </si>
  <si>
    <t>Adecuación de la Casa de la Cultura Miguel Matus Caile del Municipio de Arauquita, Departamento de Arauca</t>
  </si>
  <si>
    <t>INFRAESTRUCTURA SANITARIA 25%</t>
  </si>
  <si>
    <t>INFRA ESTRUCTURA DEPORTIVA 50%</t>
  </si>
  <si>
    <t>Rendimientos Financieros  Estampilla Prodesarrollo Departamental</t>
  </si>
  <si>
    <t>PRO ELECTRIFICACION RURAL</t>
  </si>
  <si>
    <t>Agua y Saneamiento Básico con calidad y accesibilidad</t>
  </si>
  <si>
    <t xml:space="preserve">100%FINANCION ELECTRIFICACION RURAL </t>
  </si>
  <si>
    <t>Rendimientos Financieros  Estampilla Proelectrificación</t>
  </si>
  <si>
    <t>PRO DESARROLLO FRONTERIZO</t>
  </si>
  <si>
    <t>09</t>
  </si>
  <si>
    <t>Agua con calidad</t>
  </si>
  <si>
    <t xml:space="preserve">INFRAESTRUCTURA Y DOTACION EN EDUCACION SUPERIOR 30% </t>
  </si>
  <si>
    <t xml:space="preserve">DESARROLLO AGROPECUARIO 25% </t>
  </si>
  <si>
    <t>2017005810402</t>
  </si>
  <si>
    <t xml:space="preserve">PREVENCION DEL MEDIO AMBIENTE 20% </t>
  </si>
  <si>
    <t>Apoyo  para el acceso a la educación superior, tecnológica o técnica a la población con discapacidad del Departamento de Arauca</t>
  </si>
  <si>
    <t>2017005810160</t>
  </si>
  <si>
    <t xml:space="preserve"> 
ORDENANZA CONTRACREDITO 11 DE 2017
ORDENANZA VIGENCIA FUTURA 18 DE 2017</t>
  </si>
  <si>
    <t>2371</t>
  </si>
  <si>
    <t xml:space="preserve">INVESTIFGACION DE ESTUDIOS EN ASUNTOS FRONTERIZOS 25% </t>
  </si>
  <si>
    <t>09.02.04</t>
  </si>
  <si>
    <t xml:space="preserve">Formulación del Plan Maestro del sistema de acueducto  de Puerto Jordan, Departamento de Arauca. </t>
  </si>
  <si>
    <t>Rendimientos Financieros Estampilla Prodesarrollo Fronterizo</t>
  </si>
  <si>
    <t>PRO CULTURA</t>
  </si>
  <si>
    <t>Grupos Étnicos</t>
  </si>
  <si>
    <t>Saneamiento Básico de Calidad</t>
  </si>
  <si>
    <t>10% RED DE BIBLIOTECAS</t>
  </si>
  <si>
    <t>10%SEGURIDAD DEL ARTISTA</t>
  </si>
  <si>
    <t>Rendimientos Financieros Estampilla Procultura</t>
  </si>
  <si>
    <t>2017810000122</t>
  </si>
  <si>
    <t>2017005810225</t>
  </si>
  <si>
    <t>VIGENCIA FUTURA ORDENANZA 18 DE 2017</t>
  </si>
  <si>
    <t>2122</t>
  </si>
  <si>
    <t>Apoyo  a programas culturales y artísticos a la población Afrodescendiente en el departamento de Arauca.</t>
  </si>
  <si>
    <t>10.01.01</t>
  </si>
  <si>
    <t>Construcción de sistema de alcantarillado sanitario en el Barrio el Bosque del Municipio de Arauquita, Departamento de Arauca</t>
  </si>
  <si>
    <t>PROADULTO MAYOR</t>
  </si>
  <si>
    <t>2017005810297</t>
  </si>
  <si>
    <t>2124</t>
  </si>
  <si>
    <t>Ampliacion y Optimizacion del sistema de alcantarillado Sanitario del Municipio de Saravena, Departamento de Arauca</t>
  </si>
  <si>
    <t>Rendimientos Financieros Estampilla para el bienestar del Adulto Mayor</t>
  </si>
  <si>
    <t>DESAHORRO FAEP</t>
  </si>
  <si>
    <t>2017005810161</t>
  </si>
  <si>
    <t xml:space="preserve"> 
ORDENANZA CONTRACREDITO 11 DE 2017
VIGENCIA FUTURA ORDENANZA 18 DE 2017</t>
  </si>
  <si>
    <t>2372</t>
  </si>
  <si>
    <t>10.02.01</t>
  </si>
  <si>
    <t xml:space="preserve">Formulación del Plan Maestro del sistema  de  alcantarillado de Puerto Jordan, Departamento de Arauca. </t>
  </si>
  <si>
    <t>Construcción y adecuación de la infraestructura física de los Centros Educativos Indígenas del Departamento de Arauca</t>
  </si>
  <si>
    <t>2017005810162</t>
  </si>
  <si>
    <t xml:space="preserve"> 
ORDENANZA CONTRACREDITO 11 DE 2017
ORDENANZA DE VIGENCIA FUTURAS XX DE 2017</t>
  </si>
  <si>
    <t>2373</t>
  </si>
  <si>
    <t>Construcción del Alcantarillado Sanitario y sistema de tratamiento de aguas residuales del centro poblado de Puerto nariño en el Municipio de Saravena, Departamento de Arauca</t>
  </si>
  <si>
    <t>2017005810237</t>
  </si>
  <si>
    <t>Rendimientos Financieros Excedentes  FONPET  en virtud del decreto No. 4105/2004, Resolución 1371 del 13 de mayo de 2015  Minhacienda</t>
  </si>
  <si>
    <t>Apoyo  a programas culturales y artísticos a la población indígenas en el departamento de Arauca.</t>
  </si>
  <si>
    <t>Rendimientos Financieros Excedentes Fonpet en virtud del Decreto No.055/2009, Resolución 304/2014 Ministerio de Hacienda</t>
  </si>
  <si>
    <t>Rendimientos Financieros Margen de Comercializacion Regalías</t>
  </si>
  <si>
    <t>Rendimientos financieros cta. No.064-011935 Dpto de Arauca- emprestito bancario 2013, registro minhacienda 611515230</t>
  </si>
  <si>
    <t>Rendimientos financieros cta.No.137-31967-9 Departamento de Arauca-Emprestito Bancario 2013,registro ninhacienda 611515221</t>
  </si>
  <si>
    <t>Rendimientos Financieros Departamento de Arauca- Saldos emprestitos</t>
  </si>
  <si>
    <t>INGRESOS CORRIENTES DE LIBRE DESTINACIÓN  (ICLD)</t>
  </si>
  <si>
    <t xml:space="preserve">IMPUESTOS DIRECTOS </t>
  </si>
  <si>
    <t>Registro y Anotacion</t>
  </si>
  <si>
    <t>IMPUESTOS INDIRECTOS</t>
  </si>
  <si>
    <t>Tabaco y cigarrillos Nacional</t>
  </si>
  <si>
    <t>tabaco y cigarrillos Extranjero</t>
  </si>
  <si>
    <t>Consumo de Cerveza  Nacional</t>
  </si>
  <si>
    <t>Consumo de Cerveza  Extranjera</t>
  </si>
  <si>
    <t>Licores Nacionales</t>
  </si>
  <si>
    <t>30</t>
  </si>
  <si>
    <t>Integración Vial</t>
  </si>
  <si>
    <t>Licores Extranjeros</t>
  </si>
  <si>
    <t>Deguello Ganado Mayor Mpio Arauca</t>
  </si>
  <si>
    <t>Deguello Ganado Mayor Otros Municpios</t>
  </si>
  <si>
    <t>RENTAS CONTRACTUALES</t>
  </si>
  <si>
    <t>2017005810469</t>
  </si>
  <si>
    <t>23.02.02</t>
  </si>
  <si>
    <t>Caracterización del estado actual de la condición de soberanía alimentaria de los pueblos indígenas en el departamento de Arauca.</t>
  </si>
  <si>
    <t>2017005810537</t>
  </si>
  <si>
    <t>2125</t>
  </si>
  <si>
    <t>RENTAS OCASIONALES</t>
  </si>
  <si>
    <t>30.03.01</t>
  </si>
  <si>
    <t xml:space="preserve">Construcción y pavimentación   de la vía circuito San Luis- Santa Helena-  Brisas ,en el Municipio de Tame, Departamento de Arauca </t>
  </si>
  <si>
    <t>Sobre Tasa a la Gasolina</t>
  </si>
  <si>
    <t>I.V.A.</t>
  </si>
  <si>
    <t>2017005810249</t>
  </si>
  <si>
    <t>2127</t>
  </si>
  <si>
    <t>30.02.04</t>
  </si>
  <si>
    <t>Construcción de puente Hamaca en el sector Botalón- Puerto Nidia del Departamento de Arauca</t>
  </si>
  <si>
    <t>MULTAS</t>
  </si>
  <si>
    <t>Otras multas de Gobierno</t>
  </si>
  <si>
    <t>Otros ingresos no Tributarios</t>
  </si>
  <si>
    <t>VIGENCIA FUTURA ORDENANZA 10E 2016
2017005810137</t>
  </si>
  <si>
    <t>1392</t>
  </si>
  <si>
    <t>30.02.01
30.03.01</t>
  </si>
  <si>
    <t>Construcción y  pavimentación  de la via Tamacay- Puerto jordan,  en el  Departamento de Arauca</t>
  </si>
  <si>
    <t>Rendimientos Financieros sobretasa al ACPM</t>
  </si>
  <si>
    <t>Rendimientos Financieros Fondo de Seguridad Ley 418/97</t>
  </si>
  <si>
    <t>Rendimientos Financieros - S.G.P. Educación Prestación del Servicio</t>
  </si>
  <si>
    <t>Rendimientos Financieros S.G.P. Educación – Cancelaciones</t>
  </si>
  <si>
    <t>Rendimientos Financieros Cta 21500241423 Dpto De Arauca Fondo de Desastres</t>
  </si>
  <si>
    <t>2017005810190</t>
  </si>
  <si>
    <t xml:space="preserve">
ORDENANZA SUPERAVIT 10 DE 2017 
ORDENANZA VIGENCIA FUTURA 18 DE 2017</t>
  </si>
  <si>
    <t>2374</t>
  </si>
  <si>
    <t>30.03.02</t>
  </si>
  <si>
    <t>Mejoramiento, mantenimiento de la red vial terciaria del Municipio de Saravena, Departamento de Arauca</t>
  </si>
  <si>
    <t>Rendimientos Financieros Recursos para Agua Potable y Saneamiento Básico SGP - Ley 1176/2007</t>
  </si>
  <si>
    <t>Rendimientos Financieros cta.no.137-30074-5 Recursos para Cofinanciación Cobertura en Educación de las Entidades Territoriales Productoras, art.145 decreto 4923/2011</t>
  </si>
  <si>
    <t>Rendimientos Financieros conv.018/2017. Federacion Nacional de Departamentos</t>
  </si>
  <si>
    <t>Sobretasa Al Acpm.</t>
  </si>
  <si>
    <t>2017005810169</t>
  </si>
  <si>
    <t xml:space="preserve">
ORDENANZA SUPERAVIT 10 DE 2017 
ORDENANZA VIGENCIAS FUTURAS XX DE 2017</t>
  </si>
  <si>
    <t>2376</t>
  </si>
  <si>
    <t>30.03.03</t>
  </si>
  <si>
    <t>Construcción del puente Colgante  sobre el rio Purare,  vereda la Reforma del Municipio de Tame, Departamento de Arauca</t>
  </si>
  <si>
    <t>100% Mantenimiento Infraestructura Vias</t>
  </si>
  <si>
    <t>CULTURA (Patrimonio cultural)</t>
  </si>
  <si>
    <t>DEPORTE (En convenio con los municipios)</t>
  </si>
  <si>
    <t>IVA Licores Extranjero Deporte</t>
  </si>
  <si>
    <t>2017005810191</t>
  </si>
  <si>
    <t>2377</t>
  </si>
  <si>
    <t>Mejoramiento  del puente sobre caño negro vereda  Malvinas,  Municipio de Tame, Departamento de Arauca</t>
  </si>
  <si>
    <t>IVA Licores Nacionales Deporte</t>
  </si>
  <si>
    <t>3070</t>
  </si>
  <si>
    <t>5% Fondo de Seguridad</t>
  </si>
  <si>
    <t>100% SEGÚN PROYECTOS APROBADOS COMITÉ DE ORDEN PUBLICO</t>
  </si>
  <si>
    <t>Proyectos de inversion</t>
  </si>
  <si>
    <t>2017005810178</t>
  </si>
  <si>
    <t>VIGENCIA FUTURA ORDENANZA 10E 2016
ORDENANZA 12 DE 2017 CONTRACREDITO</t>
  </si>
  <si>
    <t>1394</t>
  </si>
  <si>
    <t>Mejoramiento y mantenimiento de vías terciarias del Departamento de Arauca</t>
  </si>
  <si>
    <t>TRANSFERENCIA A COLDEPORTES (Proyectos de inversion DEPORTE) (30%)   POR FUNCIONAMIENTO</t>
  </si>
  <si>
    <t>TRANSFERENCIA A COLDEPORTES(Para sus gastos 70%)  POR FUNCIONAMIENTO</t>
  </si>
  <si>
    <t xml:space="preserve">
2017005810178</t>
  </si>
  <si>
    <t xml:space="preserve">
ORDENANZA SUPERAVIT 10 DE 2017 
ORDENANZA 12 DE 2017 CONTRACREDITO
ORDENANZA DE VIGENCIA FUTURAS XX DE 2017</t>
  </si>
  <si>
    <t>2421</t>
  </si>
  <si>
    <t>100% AGUA POTABLE Y SANEAMIENTO BASICO</t>
  </si>
  <si>
    <t>SGP educacion</t>
  </si>
  <si>
    <t xml:space="preserve">
2017005810197 </t>
  </si>
  <si>
    <t xml:space="preserve">VIGENCIA FUTURA ORDENANZA 10E 2016
ORDENANZA 12 DE 2017
CONTRACREDITO
</t>
  </si>
  <si>
    <t>1395</t>
  </si>
  <si>
    <t>30.02.01
30.02.02
30.02.03</t>
  </si>
  <si>
    <t>SGP Asignacion poblacion atendida</t>
  </si>
  <si>
    <t>SGP Asignacion poblacion atendida (aportes Patronales ssf)</t>
  </si>
  <si>
    <t>SGP Asignacion poblacion atendida (Aportes doc entes ssf)</t>
  </si>
  <si>
    <t>SGP Asignacion complemento poblacion atendida</t>
  </si>
  <si>
    <t>Apoyo y fomento de cultivos promisorios Sacha Inchi en zonas de cultivos ilícitos del Departamento de Arauca</t>
  </si>
  <si>
    <t>SGP Cancelacion de prestaciones sociales CPSM</t>
  </si>
  <si>
    <t>2017005810175</t>
  </si>
  <si>
    <t>1400</t>
  </si>
  <si>
    <t>30.02.04
30.03.03</t>
  </si>
  <si>
    <t>Construcción de puente vehicular sobre el río Ele y obras complementarias, Corregimiento cañas bravas del Departamento de Arauca</t>
  </si>
  <si>
    <t>TRANSFERENCIAS NACIONALES (Cofinanciacion alimentacion escolar)</t>
  </si>
  <si>
    <t>Alimentación Ecolar</t>
  </si>
  <si>
    <t xml:space="preserve">
2017005810175</t>
  </si>
  <si>
    <t xml:space="preserve">
ORDENANZA SUPERAVIT 10 DE 2017 
ORDENANZA 12 DE 2017
CONTRACREDITO
VIGENCIA FUTURA ORDENANZA 18 DE 2017</t>
  </si>
  <si>
    <t>2422</t>
  </si>
  <si>
    <t xml:space="preserve">GRAN TOTAL DISPONIBLE </t>
  </si>
  <si>
    <t>2017005810196</t>
  </si>
  <si>
    <t xml:space="preserve">Se amplio Horizonte y recursos </t>
  </si>
  <si>
    <t>3071</t>
  </si>
  <si>
    <t>JS</t>
  </si>
  <si>
    <t>Divulgación y promoción de eventos feriales como apoyo a los procesos de comercialización de productos agropecuarios de la comunidad productora del Arauca</t>
  </si>
  <si>
    <t>32</t>
  </si>
  <si>
    <t>Desarrollo Energético</t>
  </si>
  <si>
    <t>2017005810492</t>
  </si>
  <si>
    <t>3072</t>
  </si>
  <si>
    <t>Apoyo establecimiento de nuevas siembras del cultivo de yuca en el Municipio Saravena</t>
  </si>
  <si>
    <t>2017005810463</t>
  </si>
  <si>
    <t>3073</t>
  </si>
  <si>
    <t>Fortalecimiento Sector Porcícola del Departamento de Arauca</t>
  </si>
  <si>
    <t>1522</t>
  </si>
  <si>
    <t>32.04.01</t>
  </si>
  <si>
    <t>Construcción Subestación eléctrica zona Industrial, adecuación de línea 34.5/13.8 KV y circuitos asociados, en el Municipio de Arauca, Departamento de Arauca</t>
  </si>
  <si>
    <t>2017005810479</t>
  </si>
  <si>
    <t>Fortalecimiento de la productividad de la cadena carne leche a través del mejoramiento de los procesos de recolección, condiciones de manejo y buenas prácticas ganaderas en la producción de la leche a los productores del Departamento de Arauca</t>
  </si>
  <si>
    <t>33</t>
  </si>
  <si>
    <t>Masificación de Gas</t>
  </si>
  <si>
    <t>201700510464</t>
  </si>
  <si>
    <t>Apoyo al mejoramiento de la disponibilidad de forraje para ganadería en el Departamento de Arauca</t>
  </si>
  <si>
    <t>CONTRACREDITADO</t>
  </si>
  <si>
    <t>VIGENCIA FUTURA ORDENANZA 10E 2016
ORDENANZA CONTRACREDITO 11 DE 2017</t>
  </si>
  <si>
    <t>1409</t>
  </si>
  <si>
    <t>33.02.01</t>
  </si>
  <si>
    <t>Interventoría Técnica, Administrativa y Financiera al proyecto Plan de Masificación de gas en los Mpios de Arauca, Arauquita, Cravo Norte, Fortul, Puerto Rondón y Tame en el Dpto de Arauca</t>
  </si>
  <si>
    <t>2017005810436</t>
  </si>
  <si>
    <t>Apoya a la implementación de un programa sanitario en el Departamento de Arauca</t>
  </si>
  <si>
    <t>2017005810489</t>
  </si>
  <si>
    <t>Apoyo al mejoramiento de la productividad del sector ganadero a través de la implementación de biotecnologías de la reproducción en el Departamento De Arauca.</t>
  </si>
  <si>
    <t>2017005810438</t>
  </si>
  <si>
    <t>Apoyo establecimiento de nuevas áreas cultivos promisorios Arauca, Arauquita, Cravo Norte, Fortul, Puerto Rondón, Saravena , Tame</t>
  </si>
  <si>
    <t>35</t>
  </si>
  <si>
    <t>Conectividad Vial Urbana</t>
  </si>
  <si>
    <t>2017005810440</t>
  </si>
  <si>
    <t>Apoyo Establecimiento de nuevas áreas de la línea productiva cacao Arauquita, Arauca, Fortul, Saravena, Tame</t>
  </si>
  <si>
    <t>2017005810357</t>
  </si>
  <si>
    <t>2140</t>
  </si>
  <si>
    <t>35.01.01</t>
  </si>
  <si>
    <t>Mejoramiento de la Red vial Urbana en el Municipio de Tame, Departamento de Arauca</t>
  </si>
  <si>
    <t>2017005810171</t>
  </si>
  <si>
    <t>ORDENANZA SUPERAVIT 10 DE 2017
VIGENCIA FUTURA ORDENANZA 18 DE 2017</t>
  </si>
  <si>
    <t>2273</t>
  </si>
  <si>
    <t>Mejoramiento de la infraestructura vial urbana en el  Municipio de Saravena, Departamento de Arauca</t>
  </si>
  <si>
    <t>2017005810170</t>
  </si>
  <si>
    <t xml:space="preserve">ORDENANZA SUPERAVIT 10 DE 2017
VIGENCIA FUTURA ORDENANZA 18 DE 2017
</t>
  </si>
  <si>
    <t>2381</t>
  </si>
  <si>
    <t>Construcción pavimento rígido en el Barrio san Isidro del Municipio de Arauquita, Departamento de Arauca</t>
  </si>
  <si>
    <t>Gestión ambiental y biodiversidad</t>
  </si>
  <si>
    <t>2017005810525</t>
  </si>
  <si>
    <t xml:space="preserve">Adquisición de predios en áreas de interés estratégica que surten de agua los acueductos municipales o regionales en el Departamento de Arauca Art. 210 ley 1450/2011 </t>
  </si>
  <si>
    <t>2017005810182</t>
  </si>
  <si>
    <t>2382</t>
  </si>
  <si>
    <t>Construcción pavimento vias urbanas en los barrios Milton Bastos y el Centro Municipio de Fortul, Departamento de Arauca</t>
  </si>
  <si>
    <t>2017005810526</t>
  </si>
  <si>
    <t xml:space="preserve">Apoyo a campañas de promoción de los derechos de los animales Arauca </t>
  </si>
  <si>
    <t>2017005810165</t>
  </si>
  <si>
    <t>2383</t>
  </si>
  <si>
    <t>Construcción de pavimento de vias urbanas en el Barrio Fundadores del Municipio de Arauca, Departamento de Arauca</t>
  </si>
  <si>
    <t>2017005810484</t>
  </si>
  <si>
    <t xml:space="preserve">Fortalecimiento de la actividades de educación ambiental en el Departamento de Arauca, </t>
  </si>
  <si>
    <t>2017005810166</t>
  </si>
  <si>
    <t>ORDENANZA SUPERAVIT 10 DE 2017
ORDENANZA VIGENCIA FUTURAS XX DE 2017</t>
  </si>
  <si>
    <t>2384</t>
  </si>
  <si>
    <t>Construcción y pavimentación de vias en el barrio Pedro Nel Jimenez del Municipio de Arauca, Departamento de Arauca</t>
  </si>
  <si>
    <t>2017005810476</t>
  </si>
  <si>
    <t xml:space="preserve">Apoyo al cumplimiento de la normatividad ambiental y la gestión ambiental municipal en el Departamento de Arauca. </t>
  </si>
  <si>
    <t>2017005810205</t>
  </si>
  <si>
    <t>2385</t>
  </si>
  <si>
    <t>Pavimentación de vias urbanas del  Municipio de Cravo Norte en el  Departamento de Arauca</t>
  </si>
  <si>
    <t>2017005810487</t>
  </si>
  <si>
    <t>Implementación de  un sistema piloto de alertas tempranas agroclimático, para el costado oriental del Parque Nacional del Cocuy - Municipio de Tame</t>
  </si>
  <si>
    <t>2017005810177</t>
  </si>
  <si>
    <t>2386</t>
  </si>
  <si>
    <t>Mejoramiento y rehabilitación en pavimento flexible del Dique vía del Municipio de Arauca, Departamento de Arauca</t>
  </si>
  <si>
    <t>2017005810470</t>
  </si>
  <si>
    <t>Conservación restauración y rehabilitación de áreas protectoras en zonas de captación de agua en la cordillera oriental Departamento de Arauca</t>
  </si>
  <si>
    <t>2017005810439</t>
  </si>
  <si>
    <t>3086</t>
  </si>
  <si>
    <t>DS</t>
  </si>
  <si>
    <t>Implementación de estrategias que contribuyan a la disminución de gases de efecto invernadero  causado por la deforestación en el Departamento de Arauca</t>
  </si>
  <si>
    <t>SOCIAL</t>
  </si>
  <si>
    <t>REDUCCIÓN DE BRECHAS DE POBREZA PARA LA IGUALDAD</t>
  </si>
  <si>
    <t>Eficiencia Administrativa</t>
  </si>
  <si>
    <t>FONDO DE SEGURIDAD</t>
  </si>
  <si>
    <t>2017005810218</t>
  </si>
  <si>
    <t>Traslado al Plan de aguas PDA, contrato de adhesión de fiducia mercantil irrevocable de recaudo, administración, garantías y pagos; para el manejo de los recursos Planes Departamentales de Agua.</t>
  </si>
  <si>
    <t>2017005810300</t>
  </si>
  <si>
    <t>3088</t>
  </si>
  <si>
    <t xml:space="preserve">Ampliación y Optimización del sistema de Acueducto del Municipio de Saravena </t>
  </si>
  <si>
    <t>57</t>
  </si>
  <si>
    <t>Convivencia ciudadana</t>
  </si>
  <si>
    <t>Ampliación y Optimización del sistema de alcantarillado Sanitario del Municipio de Saravena, Departamento de Arauca</t>
  </si>
  <si>
    <t>FONDO LOCAL DE SALUD</t>
  </si>
  <si>
    <t>Construcción del Alcantarillado Sanitario y sistema de tratamiento de aguas residuales del centro poblado de Puerto Nariño en el Municipio de Saravena, Departamento de Arauca</t>
  </si>
  <si>
    <t>2017005810167</t>
  </si>
  <si>
    <t>se amplió el horizonte</t>
  </si>
  <si>
    <t>3089</t>
  </si>
  <si>
    <t>WC</t>
  </si>
  <si>
    <t xml:space="preserve">Construcción del alcantarillado pluvial en el sector urbano Brisas de Satena del municipio de Tame Departamento de Arauca </t>
  </si>
  <si>
    <t>3090</t>
  </si>
  <si>
    <t xml:space="preserve">Ampliación y Optimización del sistema de alcantarillado Sanitario del Municipio de Saravena, Departamento de Arauca
</t>
  </si>
  <si>
    <t>Sistema asistencial e intervencionista humanizado</t>
  </si>
  <si>
    <t>Indígenas</t>
  </si>
  <si>
    <t>2017005810124</t>
  </si>
  <si>
    <t xml:space="preserve">
ORDENANZA SUPERAVIT 10 DE 2017
ORDENANZA VIGENCIA FUTURA 18 DE 2017</t>
  </si>
  <si>
    <t>2391</t>
  </si>
  <si>
    <t>07.02.02</t>
  </si>
  <si>
    <t>Implementación de un programa de intervención sanitaria nutricional para persona adulta mayor con enfoque comunitario y atención primaria en saud en el Departamento de Arauca</t>
  </si>
  <si>
    <t>3091</t>
  </si>
  <si>
    <t>Red  integral para la prestación de servicios básicos, especializados  y respuesta a las capacidades básicas en salud pública</t>
  </si>
  <si>
    <t>2017005810122</t>
  </si>
  <si>
    <t>2396</t>
  </si>
  <si>
    <t>08.02.07</t>
  </si>
  <si>
    <t>Adecuacion y mejoramiento de la infraestructura fisica del laboratorio de salud publica fronterizo para dar cumplimiento a los estandares de calidad, Departamento de Arauca</t>
  </si>
  <si>
    <t>2398</t>
  </si>
  <si>
    <t>08.01.01</t>
  </si>
  <si>
    <t>Mejoramiento Tecnológico del área de imágenes diagnosticas de la Red Pública Hospitalaria mediante la adquisición de un resonador magnetico para le Hospital San Vicente de Arauca</t>
  </si>
  <si>
    <t>Construcción y  pavimentación  de la vía Tamacay- Puerto Jordan,  en el  Departamento de Arauca</t>
  </si>
  <si>
    <t xml:space="preserve">
ORDENANZA VIGENCIA FUTURA 18 DE 2017</t>
  </si>
  <si>
    <t xml:space="preserve">FONDO DE GESTION DEL RIESGO </t>
  </si>
  <si>
    <t>Mejoramiento y mantenimiento de vías secundarias del Departamento de Arauca</t>
  </si>
  <si>
    <t>3092</t>
  </si>
  <si>
    <t xml:space="preserve">Mejoramiento y mantenimiento de vías terciarias del Departamento de Arauca </t>
  </si>
  <si>
    <t>2017005810588</t>
  </si>
  <si>
    <t>3093</t>
  </si>
  <si>
    <t>Construcción de puente en la Vereda Caño Negro Municipio de Saravena, Departamento de Arauca</t>
  </si>
  <si>
    <t>47</t>
  </si>
  <si>
    <t>Crecimiento Resiliente y Reducción del Riesgo</t>
  </si>
  <si>
    <t>2017005810433</t>
  </si>
  <si>
    <t>3094</t>
  </si>
  <si>
    <t>Mejoramiento de los puntos críticos de la vía Los Caballos - Cabuyare del Municipio de Arauca, Departamento de Arauca</t>
  </si>
  <si>
    <t>2017005810536</t>
  </si>
  <si>
    <t>3095</t>
  </si>
  <si>
    <t xml:space="preserve">Construcción de obras de arte para las vías terciarias del Departamento de Arauca </t>
  </si>
  <si>
    <t>2017005810221</t>
  </si>
  <si>
    <t>ORDENANZA SUPERAVIT 10 DE 2017
ORDENANZA VIGENCIA FUTURA XX DE 2017</t>
  </si>
  <si>
    <t>2399</t>
  </si>
  <si>
    <t>47.02.04</t>
  </si>
  <si>
    <t>Mejoramiento y  Recuperacion del  rio Caranalito Municipio de Arauquita, Departamento de Arauca</t>
  </si>
  <si>
    <t>2017005810352</t>
  </si>
  <si>
    <t>3096</t>
  </si>
  <si>
    <t xml:space="preserve"> Mejoramiento de las vías terciarias del Municipio de Tame del Departamento de Arauca</t>
  </si>
  <si>
    <t>2017005810229</t>
  </si>
  <si>
    <t>2400</t>
  </si>
  <si>
    <t>Construcción de obras de proteccion contra inundaciones sobre la ribera del rio Ele,  Arauquita, Departamento de Arauca</t>
  </si>
  <si>
    <t>2017005810583</t>
  </si>
  <si>
    <t>3097</t>
  </si>
  <si>
    <t>Construcción del puente vehicular en la vereda La Colorada sobre Caño Rojo del Municipio de Fortul Departamento de Arauca</t>
  </si>
  <si>
    <t>2017005810219</t>
  </si>
  <si>
    <t>ORDENANZA SUPERAVIT 10 DE 2017
ORDENANZA VIGENCIA FUTURA 18 DE 2017</t>
  </si>
  <si>
    <t>2401</t>
  </si>
  <si>
    <t>Rehabilitación, dique de protección sector barrancones en el Municipio de Arauca, Departamento de Arauca</t>
  </si>
  <si>
    <t>2017005810222</t>
  </si>
  <si>
    <t>2402</t>
  </si>
  <si>
    <t>Ampliacion Boxcoulvert para evacuacion de aguas lluvias, caño tigre, corregimiento de puerto nariño, Saravena Departamento de Arauca</t>
  </si>
  <si>
    <t>2017005810202</t>
  </si>
  <si>
    <t>2403</t>
  </si>
  <si>
    <t>Construcción y Obras de respuesta y contencion para la reduccion del riesgo en el Departamento de Arauca</t>
  </si>
  <si>
    <t>2017005810203</t>
  </si>
  <si>
    <t>3098</t>
  </si>
  <si>
    <t>2404</t>
  </si>
  <si>
    <t>TQ</t>
  </si>
  <si>
    <t>47.02.02</t>
  </si>
  <si>
    <t>Ampliación de la electrificación rural en redes en media y baja tensión en las veredas, las canciones, la ceiba, el oasis en el  Municipio Arauquita, Arauca</t>
  </si>
  <si>
    <t>Estudios de preinversion para mitigacion del riesgo de desastres en el Departamento de Arauca</t>
  </si>
  <si>
    <t>2017005810557</t>
  </si>
  <si>
    <t>3099</t>
  </si>
  <si>
    <t>Ampliación electrificación en el área rural del municipio de Arauca y Puerto Rondón, Departamento de Arauca</t>
  </si>
  <si>
    <t xml:space="preserve">SECRETARIA DE DESARROLLO SOCIAL </t>
  </si>
  <si>
    <t>Niñez, adolescencia y familia</t>
  </si>
  <si>
    <t>Primera Infancia</t>
  </si>
  <si>
    <t xml:space="preserve">Infancia </t>
  </si>
  <si>
    <t>Construcción pavimento vías urbanas en los barrios Milton Bastos y el Centro Municipio de Fortul, Departamento de Arauca</t>
  </si>
  <si>
    <t>Adolescencia</t>
  </si>
  <si>
    <t>Construcción de pavimento de vías urbanas en el Barrio Fundadores del Municipio de Arauca, Departamento de Arauca</t>
  </si>
  <si>
    <t>Fortalecimiento y bienestar Familiar</t>
  </si>
  <si>
    <t>Construcción y pavimentación de vías en el barrio Pedro Nel Jimenez del Municipio de Arauca, Departamento de Arauca</t>
  </si>
  <si>
    <t>Juventud</t>
  </si>
  <si>
    <t>Pavimentación de vías urbanas del  Municipio de Cravo Norte en el  Departamento de Arauca</t>
  </si>
  <si>
    <t>Paz, Convivencia y Participación Juvenil</t>
  </si>
  <si>
    <t>3100</t>
  </si>
  <si>
    <t xml:space="preserve">Mejoramiento de la red vial urbana en el Municipio de Tame, Departamento de Arauca </t>
  </si>
  <si>
    <t>2017005810568</t>
  </si>
  <si>
    <t>3101</t>
  </si>
  <si>
    <t>Mujeres y Equidad de Género</t>
  </si>
  <si>
    <t>GAFAS DESPA</t>
  </si>
  <si>
    <t>Pavimentación en concreto rígido urbanización la pradera Municipio de Arauca departamento de Arauca</t>
  </si>
  <si>
    <t>2017005810408</t>
  </si>
  <si>
    <t>Orientación sexual e identidades de género diversas</t>
  </si>
  <si>
    <t>Construcción de pavimento en concreto rigido en el centro poblado nuevo caranal del municipio de Fortul - Departamento de Arauca</t>
  </si>
  <si>
    <t>Víctimas</t>
  </si>
  <si>
    <t>2017005810231</t>
  </si>
  <si>
    <t>Proyecto para el pago de la nómina de funcionarios administrativos de los establecimientos educativos oficiales del departamento de Arauca</t>
  </si>
  <si>
    <t>24</t>
  </si>
  <si>
    <t>Prevención y protección para las Víctimas</t>
  </si>
  <si>
    <t>25</t>
  </si>
  <si>
    <t>Reparación Integral a las Víctimas</t>
  </si>
  <si>
    <t xml:space="preserve">Aportes EPS salud, sobre nómina personal administrativo de los establecimientos educativos oficiales del departamento de Arauca </t>
  </si>
  <si>
    <t>VALOR TOTAL DEL POAI</t>
  </si>
  <si>
    <t xml:space="preserve">Aportes fondos pensión, sobre nómina personal administrativo de los establecimientos educativos oficiales del departamento de Arauca </t>
  </si>
  <si>
    <t xml:space="preserve">Aportes administradora riesgos laborales, sobre nómina personal administrativo de los establecimientos educativos oficiales del departamento de Arauca </t>
  </si>
  <si>
    <t>Aportes fondos cesantías, sobre nómina personal administrativo de los establecimientos educativos oficiales del departamento de Arauca. (incluye provisión para pago de los intereses sobre cesantías de los empleados del régimen anualizado).</t>
  </si>
  <si>
    <t>Aporte parafiscal a SENA, sobre nómina personal administrativo de los establecimientos educativos oficiales del departamento de Arauca</t>
  </si>
  <si>
    <t>Aporte parafiscal a ICBF, sobre nómina personal administrativo de los establecimientos educativos oficiales del departamento de Arauca</t>
  </si>
  <si>
    <t xml:space="preserve">Aporte parafiscal a ESAP, sobre nómina personal administrativo de los establecimientos educativos oficiales del departamento de Arauca </t>
  </si>
  <si>
    <t>Aporte parafiscal a caja compensación familiar, sobre nómina personal administrativo de los establecimientos educativos oficiales del departamento de Arauca</t>
  </si>
  <si>
    <t>Aporte parafiscal a MEN-escuelas industriales e institutos técnicos, sobre nómina personal administrativo de los establecimientos educativos oficiales del departamento de Arauca</t>
  </si>
  <si>
    <t>Aportes provisión retroactividad cesantías personal administrativo de los establecimientos educativos del departamento de Arauca. (aplicable a servidores vinculados antes del 30 de diciembre de 1996)</t>
  </si>
  <si>
    <t>2017005810336</t>
  </si>
  <si>
    <t xml:space="preserve">Apoyo para viáticos y gastos de viaje de los servidores públicos del sector educativo del departamento de Arauca, financiados con recursos del SGP-educación. </t>
  </si>
  <si>
    <t>2017005810495</t>
  </si>
  <si>
    <t xml:space="preserve">Servicio de aseo para los establecimientos educativos públicos del departamento de Arauca </t>
  </si>
  <si>
    <t>2017005810458</t>
  </si>
  <si>
    <t xml:space="preserve">Servicio de vigilancia para los establecimientos educativos públicos del departamento de Arauca </t>
  </si>
  <si>
    <t>JOSE ALI DOMINGUEZ MARTINEZ</t>
  </si>
  <si>
    <t xml:space="preserve">Proyecto para el pago de la nómina de los docentes de los establecimientos educativos oficiales del departamento de Arauca - con situación de fondos (CSF)  </t>
  </si>
  <si>
    <t xml:space="preserve">Proyecto para el pago de la nómina de los docentes de los establecimientos educativos oficiales del departamento de Arauca - sin situación de fondos (SSF)  </t>
  </si>
  <si>
    <t>Secretario  de Planeación Departamental</t>
  </si>
  <si>
    <t>Aportes a SENA, sobre nómina personal docente de los establecimientos educativos oficiales del departamento de Arauca</t>
  </si>
  <si>
    <t>Aportes a ICBF, sobre nómina personal docente de los establecimientos educativos oficiales del departamento de Arauca</t>
  </si>
  <si>
    <t>Aportes a ESAP, sobre nómina personal docente de los establecimientos educativos oficiales del departamento de Arauca</t>
  </si>
  <si>
    <t>Aportes a caja de compensación familiar, sobre nómina personal docente de los establecimientos educativos oficiales del departamento de Arauca</t>
  </si>
  <si>
    <t>Aportes a MEN-escuelas industriales e institutos técnicos, sobre nómina personal docente de los establecimientos educativos oficiales del departamento de Arauca</t>
  </si>
  <si>
    <t>Aporte patronal cesantías - sin situación de fondos (SSF), sobre nómina personal docente de los establecimientos educativos oficiales del departamento de Arauca</t>
  </si>
  <si>
    <t>Aporte patronal salud - sin situación de fondos (SSF), sobre nómina personal docente de los establecimientos educativos oficiales del departamento de Arauca</t>
  </si>
  <si>
    <t>2017005910444</t>
  </si>
  <si>
    <t>Dotación de calzado y vestido de labor para el personal docente de los establecimientos educativos oficiales del departamento de Arauca. (ley 70/88 y decreto reglamentario n°1978/89)</t>
  </si>
  <si>
    <t>Proyecto para el pago de la nómina de los directivos docentes de los establecimientos educativos oficiales del departamento de Arauca - con situación de fondos (CSF) (supervisores, rectores, directores rurales y coordinadores)</t>
  </si>
  <si>
    <t>Proyecto para el pago de la nómina de los directivos docentes de los establecimientos educativos oficiales del departamento de Arauca - sin situación de fondos (SSF) (supervisores, rectores, directores rurales y coordinadores)</t>
  </si>
  <si>
    <t>Aportes a SENA, sobre nómina personal directivo docente del departamento de Arauca</t>
  </si>
  <si>
    <t>Aportes a ICBF, sobre nómina personal directivo docente del departamento de Arauca</t>
  </si>
  <si>
    <t>Aportes a ESAP, sobre nómina personal directivo docente de los establecimientos educativos oficiales del departamento de Arauca</t>
  </si>
  <si>
    <t>Aportes a caja compensación familiar, sobre nómina personal directivo docente del departamento de Arauca</t>
  </si>
  <si>
    <t>Aportes a MEN-escuelas industriales e institutos técnicos, sobre nómina personal directivo docente de los establecimientos educativos oficiales del departamento de Arauca</t>
  </si>
  <si>
    <t>GASTO PUBLICO SOCIAL 2017</t>
  </si>
  <si>
    <t>TOTAL PRESUPUESTADO A LA FECHA RECURSOS DE LA ENTIDAD</t>
  </si>
  <si>
    <t>PORCENTAJE</t>
  </si>
  <si>
    <t>SISTEMA GENERAL DE REGALIAS APROBADO 2017</t>
  </si>
  <si>
    <t xml:space="preserve">Aporte patronal cesantías - sin situación de fondos (SSF), sobre nómina del personal directivo docente del departamento de Arauca </t>
  </si>
  <si>
    <t xml:space="preserve">Aporte patronal salud - sin situación de fondos (SSF), sobre nómina del personal directivo docente del departamento de Arauca </t>
  </si>
  <si>
    <t>Dotación de calzado y vestido de labor para   el personal directivo docente de los establecimientos educativos oficiales del departamento de Arauca. (ley 70/88 y decreto reglamentario n°1978/89)</t>
  </si>
  <si>
    <t>2017005810414</t>
  </si>
  <si>
    <t>Apoyo para la dotación de mobiliario institucional y medios y recursos pedagógicos específicos para garantizar la adecuada atención de la matricula atendida bajo la modalidad de internado en el departamento de Arauca.</t>
  </si>
  <si>
    <t>2017005810423</t>
  </si>
  <si>
    <t>Apoyo para la adecuación, mejoramiento y construcción de infraestructura educativa que garantice la adecuada atención de la población atendida bajo la modalidad de internado en el departamento de Arauca.</t>
  </si>
  <si>
    <t>2017005810394</t>
  </si>
  <si>
    <t>Apoyo con enfoque diferencial a los establecimientos educativos oficiales del departamento de Arauca para garantizar la sostenibilidad de la conectividad a través del programa conexión total, implementado por el MEN</t>
  </si>
  <si>
    <t>2017005810530</t>
  </si>
  <si>
    <t>Servicio de personal de apoyo para la población con necesidades educativas especiales "NEE", capacidades excepcionales y sistema de responsabilidad penal adolescentes "SRPA" en establecimientos educativos oficiales del departamento de Arauca</t>
  </si>
  <si>
    <t>2018005810417</t>
  </si>
  <si>
    <t>Apoyo al funcionamiento básico de los establecimientos educativos estatales</t>
  </si>
  <si>
    <t>2017005810234</t>
  </si>
  <si>
    <t>Proyecto para el pago de la nómina de pensionados nacionalizados docentes y administrativos que se financian con recursos de cancelaciones-SGP/educación. (ley 43/1975, ley 91/1989 y ley 100/1993)</t>
  </si>
  <si>
    <t>GASTO PUBLICO SOCIAL 2016</t>
  </si>
  <si>
    <t xml:space="preserve">PRESUPUESTO TOTAL </t>
  </si>
  <si>
    <t>SISTEMA GENERAL DE REGALIAS APROBADO 2016</t>
  </si>
  <si>
    <t>2017005810506</t>
  </si>
  <si>
    <t>Implementación de acciones priorizadas en el Plan integral de seguridad ciudadana del Departamento de Arauca</t>
  </si>
  <si>
    <t>PLAN OPERATIVO ANUAL DE INVERSIONES 2018 - VALOR COMPROMETIDO VIGENCIAS FUTURAS</t>
  </si>
  <si>
    <t>2017005810507</t>
  </si>
  <si>
    <t>2017005810207</t>
  </si>
  <si>
    <t>Fortalecimiento y asistencia técnica a los proyectos y metas del Plan Integral de Convivencia y Seguridad Ciudadana del Dpto. de Arauca</t>
  </si>
  <si>
    <t>Implementación de un programa de intervención sanitaria nutricional para persona adulta mayor con enfoque comunitario y atención primaria en salud en el Departamento de Arauca</t>
  </si>
  <si>
    <t>2017005810509</t>
  </si>
  <si>
    <t>Implementación de las acciones de prevención, vigilancia y control de las enfermedades zoonóticas del departamento de Arauca</t>
  </si>
  <si>
    <t>2017005810504</t>
  </si>
  <si>
    <t>2017005810497</t>
  </si>
  <si>
    <t>Fortalecimiento de las acciones de la salud pública en el departamento de Arauca.</t>
  </si>
  <si>
    <t>2017005810457</t>
  </si>
  <si>
    <t>Implementación del programa de atención psicosocial y salud integral a las víctimas del conflicto armado (PAPSIVI) en el departamento de Arauca.</t>
  </si>
  <si>
    <t>2017005810455</t>
  </si>
  <si>
    <t>Fortalecimiento del laboratorio de salud pública para la capacidad de respuesta de la red sanitaria y salud pública en el departamento de Arauca</t>
  </si>
  <si>
    <t>2014005810439</t>
  </si>
  <si>
    <t>NUEVO</t>
  </si>
  <si>
    <t>Implementación de un programa de biodigestores en el Departamento de Arauca</t>
  </si>
  <si>
    <t>2017005810456</t>
  </si>
  <si>
    <t>Implementación de estrategias para el fortalecimiento de la salud mental, prevención del suicidio, trastornos mentales y sustancias psicoactivas en el departamento de Arauca</t>
  </si>
  <si>
    <t>2017005810518</t>
  </si>
  <si>
    <t>Fortalecimiento de la salud infantil y familiar en los municipios del departamento de Arauca</t>
  </si>
  <si>
    <t>2017005810471</t>
  </si>
  <si>
    <t>3155</t>
  </si>
  <si>
    <t>Fortalecimiento de acciones de inteligencia epidemiológica y prevención primaria en el marco del plan de interrupción de la transmisión de la enfermedad de Chagas en el municipio de Arauquita</t>
  </si>
  <si>
    <t>2017005810481</t>
  </si>
  <si>
    <t>3156</t>
  </si>
  <si>
    <t xml:space="preserve">Fortalecimiento de los entornos saludables mediante la promoción de los modos, condiciones y estilos de vida saludables en el departamento de Arauca </t>
  </si>
  <si>
    <t>2017005810532</t>
  </si>
  <si>
    <t>3157</t>
  </si>
  <si>
    <t>Fortalecimiento de acciones de prevención primaria  e inteligencia epidemiológica para la reducción de la trasmisión de enfermedades trasmitidas por vectores en el Munciipio de Saravena</t>
  </si>
  <si>
    <t>Adecuación y mejoramiento de la infraestructura física del laboratorio de salud publica fronterizo para dar cumplimiento a los estándares de calidad, Departamento de Arauca</t>
  </si>
  <si>
    <t>PROYECTADO</t>
  </si>
  <si>
    <t>Valor asignado plan indicativo participacion comunitaria</t>
  </si>
  <si>
    <t>Mejoramiento Tecnológico del área de imágenes diagnosticas de la Red Pública Hospitalaria mediante la adquisición de un resonador magnético para le Hospital San Vicente de Arauca</t>
  </si>
  <si>
    <t>2017005810515</t>
  </si>
  <si>
    <t>3158</t>
  </si>
  <si>
    <t>Mejoramiento y Mantenimiento de la infraestructura física del Hospital San Francisco en el municipio de Fortul, Departamento de Arauca</t>
  </si>
  <si>
    <t>Apoyo a la prestación de los servicios de salud en lo no cubierto por el POS a la población pobre afiliada al régimen subsidiado del departamento de Arauca</t>
  </si>
  <si>
    <t xml:space="preserve"> Apoyo al sistema general de seguridad social en salud de la red prestadora de servicios en el departamento de Arauca.</t>
  </si>
  <si>
    <t>Apoyo a la prestación de los servicios de salud para la población pobre no cubierta con subsidios a la demanda en el departamento de Arauca”.</t>
  </si>
  <si>
    <t>Fortalecimiento a las acciones operativas del sistema obligatorio de garantía de la calidad en salud en el departamento de Arauca”.</t>
  </si>
  <si>
    <t>Valor fondo de seguridad</t>
  </si>
  <si>
    <t>Implementación de la segunda fase del nuevo modelo integral de atención en salud (MIAS) en el departamento de Arauca.</t>
  </si>
  <si>
    <t>Fortalecimiento del recurso humano en salud mediante la implementación de la segunda etapa de la  estrategia de atención primaria en salud (APS), en el marco del modelo  integral de atención en salud, en el departamento de Arauca</t>
  </si>
  <si>
    <t>2017005810447</t>
  </si>
  <si>
    <t>Análisis situacional de salud de los pueblos indígenas: Makaguan, U’wa, Hitnú, Betoy Sikuani e Inga del departamento de Arauca.</t>
  </si>
  <si>
    <t>2017005810330</t>
  </si>
  <si>
    <t>Se amplió el horizonte</t>
  </si>
  <si>
    <t>Apoyo Para La Disminución De La Morbimortalidad Infantil Indígena Mediante Programas De Mejoramiento Nutricional En El Dpto. De Arauca.</t>
  </si>
  <si>
    <t>PENDIENTE</t>
  </si>
  <si>
    <t>Valor asignado plan indicativo gestión y fortalecimiento institucional</t>
  </si>
  <si>
    <t>2017005810065</t>
  </si>
  <si>
    <t>Apoyo a los programas de prevención y atención integral a las familias indígenas con problemas de adicción a sustancias psicoactivas, alcoholismo y abandono en el departamento de Arauca en cumplimiento de los fallos de tutela</t>
  </si>
  <si>
    <t>2017005810397</t>
  </si>
  <si>
    <t>Fortalecimiento de la atención integral en salud para la población indígena priorizada en sentencias, autos, tutelas en el departamento de Arauca.</t>
  </si>
  <si>
    <t>2017005810422</t>
  </si>
  <si>
    <t>COLDEPORTES</t>
  </si>
  <si>
    <t>Implementación de la estrategia de atención integral a la primera infancia en el Departamento de Arauca</t>
  </si>
  <si>
    <t>2017005810453</t>
  </si>
  <si>
    <t>2017005810454</t>
  </si>
  <si>
    <t>2017005810445</t>
  </si>
  <si>
    <t>Implementación de la política pública de juventud en el Departamento de Arauca</t>
  </si>
  <si>
    <t>2017005810449</t>
  </si>
  <si>
    <t>Desarrollo de estrategias para el fortalecimiento de la convivencia y respeto familiar en el Departamento de Arauca</t>
  </si>
  <si>
    <t>2017005810594</t>
  </si>
  <si>
    <t>Mejoramiento y  Recuperación del  rio Caranalito Municipio de Arauquita, Departamento de Arauca</t>
  </si>
  <si>
    <t>Construcción de obras de protección contra inundaciones sobre la ribera del rio Ele,  Arauquita, Departamento de Arauca</t>
  </si>
  <si>
    <t>programas de Deporte</t>
  </si>
  <si>
    <t>Construcción de obras de protección y respuesta para la reducción del riesgo urbano y rural en el Departamento de Arauca</t>
  </si>
  <si>
    <t>Fortalecimiento de los procesos de conocimiento del riesgo y capacidad operativa del Consejo Departamental de Gestión del Riesgo de desastres Arauca</t>
  </si>
  <si>
    <t>Ampliación Boxcoulvert para evacuación de aguas lluvias, caño tigre, corregimiento de puerto Nariño, Saravena Departamento de Arauca</t>
  </si>
  <si>
    <t>Construcción y Obras de respuesta y contención para la reducción del riesgo en el Departamento de Arauca</t>
  </si>
  <si>
    <t>Estudios de preinversion para mitigación del riesgo de desastres en el Departamento de Arauca</t>
  </si>
  <si>
    <t>Adquisición de asistencia humanitaria y elementos destinados a la respuesta de emergencias y la reducción del riesgo de desastres Arauca</t>
  </si>
  <si>
    <t>2017005858332</t>
  </si>
  <si>
    <t>Mantenimiento, Rehabilitación y adecuación del coliseo cubierto Barrio Fundadores del Municipio de Arauca, Departamento de Arauca.</t>
  </si>
  <si>
    <t>Construcción de espacios deportivos y recreativos del barrio Santander del Municipio de Saravena Departamento de Arauca</t>
  </si>
  <si>
    <t>Construccion y mejoramiento de infraestructura deportiva en el Departamento de Arauca</t>
  </si>
  <si>
    <t>Diseño de acciones y desarrollo de estrategias que brinden protección integral a la infancia en el departamento</t>
  </si>
  <si>
    <t>Desarrollo de estrategias que brinden protección integral a la adolescencia en el Departamento de Arauca</t>
  </si>
  <si>
    <t>2017005810467</t>
  </si>
  <si>
    <t>Valor asignado plan indicativo Finanzas Públicas</t>
  </si>
  <si>
    <t>2017005810243</t>
  </si>
  <si>
    <t>Desarrollo de un programa en promoción de mecanismos de participación ciudadana y control social a mujeres con enfoque diferencial del Departamento de Arauca</t>
  </si>
  <si>
    <t>2017005810380</t>
  </si>
  <si>
    <t>Apoyo a la generación de Ingresos, Asociatividad, Trabajo Asociativo e Independencia Económica de la Mujer Urbana y Rural del Departamento de Arauca</t>
  </si>
  <si>
    <t>2017005810095</t>
  </si>
  <si>
    <t>Apoyo a procesos de emprendimiento productivo y generación de ingresos para la población LGTBI del Dpto. de Arauca</t>
  </si>
  <si>
    <t>2017005810286</t>
  </si>
  <si>
    <t>Fortalecimiento a las personas con discapacidad y cuidadores en liderazgo activo, organización y asociatividad en el territorio</t>
  </si>
  <si>
    <t>2017005810282</t>
  </si>
  <si>
    <t>Fomento de valores en la comunidad araucana, que propicien el respeto y la no discriminación a la población con discapacidad.</t>
  </si>
  <si>
    <t>2017005810115</t>
  </si>
  <si>
    <t>Apoyo a la promoción de estrategias para la atención, asistencia integral y protección de las personas mayores de los municipios del Departamento de Arauca</t>
  </si>
  <si>
    <t>2017005810374</t>
  </si>
  <si>
    <t>Apoyo iniciativas productivas, emprendimientos y generación de ingresos para la población afrodescendiente del Departamento de Arauca</t>
  </si>
  <si>
    <t>2017005810381</t>
  </si>
  <si>
    <t>Apoyo y fortalecimiento para el empoderamiento socio-político a las comunidades y organizaciones de base de la población afrodescendiente del Departamento de Arauca</t>
  </si>
  <si>
    <r>
      <t xml:space="preserve">
</t>
    </r>
    <r>
      <rPr>
        <sz val="8"/>
        <color rgb="FFFF0000"/>
        <rFont val="Arial"/>
        <family val="2"/>
      </rPr>
      <t>2017005810047</t>
    </r>
  </si>
  <si>
    <t>2017005810383</t>
  </si>
  <si>
    <t>Apoyo  a las estrategias del empoderamiento de la guardia indígena como fortalecimiento al gobierno propio en el Departamento de Arauca</t>
  </si>
  <si>
    <t>2017005810384</t>
  </si>
  <si>
    <t>Apoyo a la atención integral a la familia indígena en el Departamento de Arauca</t>
  </si>
  <si>
    <t>2017005810348</t>
  </si>
  <si>
    <t>Apoyo a la operatividad de la mesa de concertación indígena del Departamento de Arauca</t>
  </si>
  <si>
    <t>2017005810385</t>
  </si>
  <si>
    <t>Apoyo al plan de trabajo de la Mesa departamental de  participación de victimas</t>
  </si>
  <si>
    <t>2017005810241</t>
  </si>
  <si>
    <t>Implementación de acciones del componentes de prevención, asistencia y atención del PAT departamental</t>
  </si>
  <si>
    <t>2017005810387</t>
  </si>
  <si>
    <t>Apoyo al funcionamiento del  Comité  Departamental de Justicia Transicional</t>
  </si>
  <si>
    <t>2017005810388</t>
  </si>
  <si>
    <t>Implementación de  Soluciones  auto sostenibles en Tierras y vivienda para la población víctima.</t>
  </si>
  <si>
    <t>2017005810550</t>
  </si>
  <si>
    <t>Apoyo a la generación de ingresos como impulso a  iniciativas productivas de la población victima</t>
  </si>
  <si>
    <t xml:space="preserve">TOTAL </t>
  </si>
  <si>
    <t>TE QUIERO</t>
  </si>
  <si>
    <t>Insitucion educativa José Antonio Galan</t>
  </si>
  <si>
    <t>Construccion y mejoramiento de la infraestructura física  de los centros educativos del Municipio de Saravena Departamento de Arauca</t>
  </si>
  <si>
    <t>Valor estampilla procultura</t>
  </si>
  <si>
    <t>Adecuación de la Casa de la Cultura Miguel Matus Caile Municipio de Arauquita, Departamento de Arauca</t>
  </si>
  <si>
    <t>Ferias agropecuarias</t>
  </si>
  <si>
    <t xml:space="preserve">Adquisición de prediios en áreas de interes estrategica que surten de agua los acueductos municipales o regionales en el Departamento de Arauca Art. 210 ley 1450/2011 Saravena, Tame, Fortul </t>
  </si>
  <si>
    <t>1% icld</t>
  </si>
  <si>
    <t>Construccion y ampliacion de acueducto Vereda Playas de Bojabá Municipio de Saravena, Departamento de Arauca</t>
  </si>
  <si>
    <t>Mejoramiento de puntillos para el suministro de agua en comunidades indigenas en el Departamento de Arauca</t>
  </si>
  <si>
    <t>Fortalecimiento de la función administrativa y mejoramiento del servicio al cliente de la gobernación del Departamento de Arauca, a través de la modernización del parque tecnológico y la dotación de muebles y enseres</t>
  </si>
  <si>
    <t>2017005810629</t>
  </si>
  <si>
    <t>Construcción de pozos profundos como fuente alterna de captación para plan de contigencia del acueducto Saravena Municipio de Saravena, Departamento de Arauca</t>
  </si>
  <si>
    <t>2017005852450</t>
  </si>
  <si>
    <t>Construcción y ampliación del sistema de acueducto y alcantarillado del sector Las Chorreras y rehabilitacion del caño Vaneguero  mediante la construccion de 300m de canal en concreto en el Municipio de Arauca</t>
  </si>
  <si>
    <t>2017005810621</t>
  </si>
  <si>
    <t>Construcción segunda etapa del alcantarillado pluvial en el sector urbano Brisas de Satena del Municipio de Tame, Departamento de Arauca</t>
  </si>
  <si>
    <t>JS(200) SZ(200)</t>
  </si>
  <si>
    <t>Construccion de puente en la Vereda Caño Negro Municipio de Saravena, Departamento de Arauca</t>
  </si>
  <si>
    <t>2017005810626</t>
  </si>
  <si>
    <t>Construcción de obras de arte en las veredas El Guavia, LoN Andes, Piñalito,Napoles,Macaguancito y la Soledad del Municipio de Tame, Departamento de Arauca</t>
  </si>
  <si>
    <t>2017005810633</t>
  </si>
  <si>
    <t>Mejoramiento, mantenimiento y construcción de obras de arte de la vía de acceso a Botalón , Turpiales a la vereda Barcelona, Costa rica y Betolles del Municipio de Tame, Departamento de Arauca</t>
  </si>
  <si>
    <t>Construccion de redes de distribucion de energia eléctrica en el Centro Poblado Chalet Real en la Vereda Las Vegas en el Municipio de Saravena, Departamento de Arauca</t>
  </si>
  <si>
    <t>Ampliación de la electrificación en el área rural de los municipios de Arauca y Puerto Rondón, en el Departamento de Arauca</t>
  </si>
  <si>
    <t>2017005810646</t>
  </si>
  <si>
    <t>Pavimentación de vias urbanas en cemento rígido en el barrio Santander del Municipio de Tame,Departamento de Arauca</t>
  </si>
  <si>
    <t>Pavimento en concreto rígido urbanización La Pradera Municipio de Arauca, Departamento de Arauca</t>
  </si>
  <si>
    <t>Chagas</t>
  </si>
  <si>
    <t>Eventos Institucionalizados</t>
  </si>
  <si>
    <t>201700581048</t>
  </si>
  <si>
    <t>Fortalecimiento de los entornos saludables mediante la promoción de los modos, condiciones y estilos de vida saludables en el departamento de Arauca Arauca, Saravena, Arauquita y Fortul</t>
  </si>
  <si>
    <t>ORDENANZA SUPERAVIT10 DE 2017
ORDENANZA VIGENCIA FUTURA 18 DE 2018</t>
  </si>
  <si>
    <r>
      <t xml:space="preserve">VIGENCIA FUTURA ORDENANZA 10E 2016
</t>
    </r>
    <r>
      <rPr>
        <sz val="8"/>
        <color rgb="FFFF0000"/>
        <rFont val="Arial"/>
        <family val="2"/>
      </rPr>
      <t>2017005810047</t>
    </r>
  </si>
  <si>
    <t xml:space="preserve">Atención de desastres </t>
  </si>
  <si>
    <t>2% icld</t>
  </si>
  <si>
    <t>Valor asignado en el plan indicativo para primera infancia</t>
  </si>
  <si>
    <t>Valor asignado en el plan indicativo para infancia</t>
  </si>
  <si>
    <t>Valor asignado en el plan indicativo para adolescencia</t>
  </si>
  <si>
    <t>Valor asignado en el plan indicativo para bienestar familiar</t>
  </si>
  <si>
    <t>Valor asignado en el plan indicativo para juventud</t>
  </si>
  <si>
    <t>Valor asignado en el plan indicativo para el subprograma</t>
  </si>
  <si>
    <t>faep</t>
  </si>
  <si>
    <t>NO COALICION</t>
  </si>
  <si>
    <t>estampilla</t>
  </si>
  <si>
    <t>Valor estampilla pro adulto mayor</t>
  </si>
  <si>
    <t>Valor asignado en el plan indicativo para afrodescendientes</t>
  </si>
  <si>
    <t>Valor asignado en el plan indicativo para indigenas</t>
  </si>
  <si>
    <t>Valor asignado en el plan indicativo para victimas</t>
  </si>
  <si>
    <t>VALOR TOTAL DEL POAI COMPROMETIDO VIGENCIAS FUTURAS</t>
  </si>
  <si>
    <t xml:space="preserve">PENDIENTES </t>
  </si>
  <si>
    <t>MISIONAL</t>
  </si>
  <si>
    <t>Ampliación de la electrificación en el área rural de los municipios de Arauca y nPuerto Rondón, en el Departamento de Arauca</t>
  </si>
  <si>
    <r>
      <t xml:space="preserve">VIGENCIA FUTURA ORDENANZA 10E 2016
</t>
    </r>
    <r>
      <rPr>
        <sz val="8"/>
        <color rgb="FFFF0000"/>
        <rFont val="Arial"/>
        <family val="2"/>
      </rPr>
      <t>2017005810047</t>
    </r>
  </si>
  <si>
    <t>ORDENANZA 010E DE 2016</t>
  </si>
  <si>
    <t>SEGUNDO CORTE 2017</t>
  </si>
  <si>
    <t>ORDENANZA 18 DE 2017</t>
  </si>
  <si>
    <t>ORDENANZA OCTUBRE DE 2017</t>
  </si>
  <si>
    <r>
      <t>60% PROYECTOS CULTURALES DE LA REGION</t>
    </r>
    <r>
      <rPr>
        <sz val="10"/>
        <rFont val="Arial Narrow"/>
        <family val="2"/>
      </rPr>
      <t xml:space="preserve"> (Conforme al articulo 38 de la Ley 397/97 modificada por el articulo 38-1 de la Ley 666 de 2,001).</t>
    </r>
  </si>
  <si>
    <r>
      <t xml:space="preserve">Transferencia a los municipios, 70% COMO MINIMO PARA LA FINANCIACION DE LOS CENTROS DE VIDA  </t>
    </r>
    <r>
      <rPr>
        <sz val="10"/>
        <rFont val="Arial Narrow"/>
        <family val="2"/>
      </rPr>
      <t>(Debe distribuirse en todos los municipios de acuerdo al numero de ancianos indigentes que atienda cada ente territorial)</t>
    </r>
  </si>
  <si>
    <r>
      <t xml:space="preserve">Transferencia a los Municipios, 30% DOTACION Y MANTENIMIENTO DE LOS CENTROS DE BIENESTAR DEL ANCIANO  </t>
    </r>
    <r>
      <rPr>
        <sz val="10"/>
        <rFont val="Arial Narrow"/>
        <family val="2"/>
      </rPr>
      <t>(Debe distribuirse en todos los municipios de acuerdo al numero de ancianos indigentes que atienda cada ente territorial)</t>
    </r>
  </si>
  <si>
    <t>GRAN TOTAL PROYECTADO</t>
  </si>
  <si>
    <t>3195</t>
  </si>
  <si>
    <t>3196</t>
  </si>
  <si>
    <t>Apoyo a pequeños productores agropecuarios para la reconversión del sistema de producción ganadero en el Departamento de Arauca</t>
  </si>
  <si>
    <t>Mejoramiento y adecuación de la infraestructura física del centro educativo san francisco, vereda agua santa en el Municipio de Saravena, Dapartamento de Arauca</t>
  </si>
  <si>
    <t>Mejoramiento, Adecuación, Dotación y funcionamiento de los centros de bienestar para las personas mayores en el Municipio de arauca.</t>
  </si>
  <si>
    <t>Estudios y diseños para la adecuación de la planta de sacrificio de ganado bovino del Departamento de Arauca</t>
  </si>
  <si>
    <t>Apoyo al fortalecimiento de las bibliotecas escolares de las sedes educativas del Departamento de Arauca</t>
  </si>
  <si>
    <t>Fortalecimiento de los sistemas de producción apícola en los Municipios de Tame, Fortul, Arauquita y Saravena</t>
  </si>
  <si>
    <t>Implementación de acciones priorizadas en el Plan integral de concivencia ciudadana del Departamento de Arauca</t>
  </si>
  <si>
    <t>Modelo Preventivo con enfoque de riesgos</t>
  </si>
  <si>
    <t>50.04.01</t>
  </si>
  <si>
    <t>50.03.01</t>
  </si>
  <si>
    <t>50.01.01
50.01.02
50.01.03</t>
  </si>
  <si>
    <t>50.07.01</t>
  </si>
  <si>
    <t xml:space="preserve">
54.05.02</t>
  </si>
  <si>
    <t>54.02.03</t>
  </si>
  <si>
    <t>54.02.02</t>
  </si>
  <si>
    <t>56.09.01</t>
  </si>
  <si>
    <t>58.02.01</t>
  </si>
  <si>
    <t>59.01.01
59.02.02</t>
  </si>
  <si>
    <t>60.02.03</t>
  </si>
  <si>
    <t>48.04.03</t>
  </si>
  <si>
    <t>28.05.01
28.05.02</t>
  </si>
  <si>
    <t>28.05.02</t>
  </si>
  <si>
    <t>28.05.01</t>
  </si>
  <si>
    <t>28.08.01</t>
  </si>
  <si>
    <t>28.01.02</t>
  </si>
  <si>
    <t>28.07.01</t>
  </si>
  <si>
    <t>28.03.01</t>
  </si>
  <si>
    <t>28.02.01</t>
  </si>
  <si>
    <t>28.04.01</t>
  </si>
  <si>
    <t>28.06.01</t>
  </si>
  <si>
    <t>49.01.01</t>
  </si>
  <si>
    <t>49.02.01</t>
  </si>
  <si>
    <t>49.01.01
49.03.02</t>
  </si>
  <si>
    <t>52.01.01</t>
  </si>
  <si>
    <t>02,03,01</t>
  </si>
  <si>
    <t>03,01,07</t>
  </si>
  <si>
    <t>04,01,04</t>
  </si>
  <si>
    <t>26,03,09</t>
  </si>
  <si>
    <t>26,03,07</t>
  </si>
  <si>
    <t>26,03,01</t>
  </si>
  <si>
    <t>26,03,01
26,03,06</t>
  </si>
  <si>
    <t>26,01,03</t>
  </si>
  <si>
    <t>26,03,08</t>
  </si>
  <si>
    <t>26,03,02</t>
  </si>
  <si>
    <t>27,01,03</t>
  </si>
  <si>
    <t>27,02,01
27,02,04</t>
  </si>
  <si>
    <t>20,07,01</t>
  </si>
  <si>
    <t>22,05,05</t>
  </si>
  <si>
    <t>23,05,05</t>
  </si>
  <si>
    <t>23,04,12</t>
  </si>
  <si>
    <t>31,01,01</t>
  </si>
  <si>
    <t>40,01,01</t>
  </si>
  <si>
    <t>40,03,01</t>
  </si>
  <si>
    <t>40,02,01</t>
  </si>
  <si>
    <t>40,07,01</t>
  </si>
  <si>
    <t>40,02,01
40,02,02</t>
  </si>
  <si>
    <t>40,02,05</t>
  </si>
  <si>
    <t>40,05,01</t>
  </si>
  <si>
    <t>40,02,02</t>
  </si>
  <si>
    <t>45,02,02</t>
  </si>
  <si>
    <t>45,04,01</t>
  </si>
  <si>
    <t>45,03,01</t>
  </si>
  <si>
    <t>45,03,02</t>
  </si>
  <si>
    <t>45,01,01</t>
  </si>
  <si>
    <t>45,01,02</t>
  </si>
  <si>
    <t>46,01,01</t>
  </si>
  <si>
    <t>09,03,01
09,03,02</t>
  </si>
  <si>
    <t>09,02,02</t>
  </si>
  <si>
    <t>10,01,01</t>
  </si>
  <si>
    <t>05,01,01</t>
  </si>
  <si>
    <t>17,01,01</t>
  </si>
  <si>
    <t>20,01,01</t>
  </si>
  <si>
    <t>21,01,01</t>
  </si>
  <si>
    <t>30,03,02</t>
  </si>
  <si>
    <t>30,03,03</t>
  </si>
  <si>
    <t>30,03,01</t>
  </si>
  <si>
    <t>32,03,01</t>
  </si>
  <si>
    <t>56,01,01</t>
  </si>
  <si>
    <t>57,01,01</t>
  </si>
  <si>
    <t>06,01,03</t>
  </si>
  <si>
    <t>06,01,06</t>
  </si>
  <si>
    <t>13,02,01</t>
  </si>
  <si>
    <t>15,02,01</t>
  </si>
  <si>
    <t>16,02,01</t>
  </si>
  <si>
    <t>14,04,01</t>
  </si>
  <si>
    <t>18,03,02</t>
  </si>
  <si>
    <t>18,03,01</t>
  </si>
  <si>
    <t>19,02,01</t>
  </si>
  <si>
    <t>21,02,01</t>
  </si>
  <si>
    <t>20,06,01</t>
  </si>
  <si>
    <t>23,03,02</t>
  </si>
  <si>
    <t>22,02,02</t>
  </si>
  <si>
    <t>22,03,01</t>
  </si>
  <si>
    <t>23,04,06</t>
  </si>
  <si>
    <t>23,0408</t>
  </si>
  <si>
    <t>24,01,01
24,01,02</t>
  </si>
  <si>
    <t>24,01,02</t>
  </si>
  <si>
    <t>24,03,01</t>
  </si>
  <si>
    <t>25,0301</t>
  </si>
  <si>
    <t>25,03,01</t>
  </si>
  <si>
    <t>47,02,03</t>
  </si>
  <si>
    <t>47,02,04</t>
  </si>
  <si>
    <t>47,02,02</t>
  </si>
  <si>
    <t>23,04,01</t>
  </si>
  <si>
    <t xml:space="preserve">23,02,02
</t>
  </si>
  <si>
    <t>23,04,04</t>
  </si>
  <si>
    <t>3008</t>
  </si>
  <si>
    <t>3009</t>
  </si>
  <si>
    <t>3010</t>
  </si>
  <si>
    <t>3011</t>
  </si>
  <si>
    <t>3012</t>
  </si>
  <si>
    <t>3013</t>
  </si>
  <si>
    <t>3014</t>
  </si>
  <si>
    <t>3015</t>
  </si>
  <si>
    <t>3016</t>
  </si>
  <si>
    <t>3017</t>
  </si>
  <si>
    <t>3018</t>
  </si>
  <si>
    <t>3019</t>
  </si>
  <si>
    <t>3021</t>
  </si>
  <si>
    <t>3022</t>
  </si>
  <si>
    <t>3023</t>
  </si>
  <si>
    <t>3024</t>
  </si>
  <si>
    <t>3030</t>
  </si>
  <si>
    <t>3031</t>
  </si>
  <si>
    <t>3032</t>
  </si>
  <si>
    <t>3033</t>
  </si>
  <si>
    <t>3034</t>
  </si>
  <si>
    <t>Apoyo para la lucha contra la introducción ilegal de cigarrillos y licores en el Departamento de Arauca</t>
  </si>
  <si>
    <t>3035</t>
  </si>
  <si>
    <t>3036</t>
  </si>
  <si>
    <t>3037</t>
  </si>
  <si>
    <t>3038</t>
  </si>
  <si>
    <t>3039</t>
  </si>
  <si>
    <t>3040</t>
  </si>
  <si>
    <t>3042</t>
  </si>
  <si>
    <t>3043</t>
  </si>
  <si>
    <t>3044</t>
  </si>
  <si>
    <t>3045</t>
  </si>
  <si>
    <t>3046</t>
  </si>
  <si>
    <t>3050</t>
  </si>
  <si>
    <t>3051</t>
  </si>
  <si>
    <t>3052</t>
  </si>
  <si>
    <t>3053</t>
  </si>
  <si>
    <t>3054</t>
  </si>
  <si>
    <t>3055</t>
  </si>
  <si>
    <t>3056</t>
  </si>
  <si>
    <t>3057</t>
  </si>
  <si>
    <t>3058</t>
  </si>
  <si>
    <t>3059</t>
  </si>
  <si>
    <t>3060</t>
  </si>
  <si>
    <t>3062</t>
  </si>
  <si>
    <t>3063</t>
  </si>
  <si>
    <t>3065</t>
  </si>
  <si>
    <t>3066</t>
  </si>
  <si>
    <t>3067</t>
  </si>
  <si>
    <t>3068</t>
  </si>
  <si>
    <t>3069</t>
  </si>
  <si>
    <t>3074</t>
  </si>
  <si>
    <t>3075</t>
  </si>
  <si>
    <t>3076</t>
  </si>
  <si>
    <t>3077</t>
  </si>
  <si>
    <t>3078</t>
  </si>
  <si>
    <t>3079</t>
  </si>
  <si>
    <t>3080</t>
  </si>
  <si>
    <t>3081</t>
  </si>
  <si>
    <t>3082</t>
  </si>
  <si>
    <t>3083</t>
  </si>
  <si>
    <t>3084</t>
  </si>
  <si>
    <t>3085</t>
  </si>
  <si>
    <t>3087</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</si>
  <si>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</si>
  <si>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</si>
  <si>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</si>
  <si>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</si>
  <si>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</si>
  <si>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</si>
  <si>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</si>
  <si>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</si>
  <si>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</si>
  <si>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</si>
  <si>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</si>
  <si>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</si>
  <si>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</si>
  <si>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</si>
  <si>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</si>
  <si>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</si>
  <si>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</si>
  <si>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</si>
  <si>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</si>
  <si>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</si>
  <si>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</si>
  <si>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</si>
  <si>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</si>
  <si>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</si>
  <si>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</si>
  <si>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</si>
  <si>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</si>
  <si>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</si>
  <si>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</si>
  <si>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</si>
  <si>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</si>
  <si>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</si>
  <si>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</si>
  <si>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</si>
  <si>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</si>
  <si>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</si>
  <si>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</si>
  <si>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</si>
  <si>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</si>
  <si>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</si>
  <si>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</si>
  <si>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</si>
  <si>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</si>
  <si>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</si>
  <si>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</si>
  <si>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</si>
  <si>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</si>
  <si>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</si>
  <si>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</si>
  <si>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</si>
  <si>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</si>
  <si>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</si>
  <si>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</si>
  <si>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</si>
  <si>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</si>
  <si>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</si>
  <si>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</si>
  <si>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</si>
  <si>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</si>
  <si>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</si>
  <si>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</si>
  <si>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</si>
  <si>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</si>
  <si>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</si>
  <si>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</si>
  <si>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</si>
  <si>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</si>
  <si>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</si>
  <si>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</si>
  <si>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</si>
  <si>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</si>
  <si>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</si>
  <si>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</si>
  <si>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</si>
  <si>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</si>
  <si>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</si>
  <si>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</si>
  <si>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</si>
  <si>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</si>
  <si>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</si>
  <si>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</si>
  <si>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</si>
  <si>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</si>
  <si>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</si>
  <si>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</si>
  <si>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</si>
  <si>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</si>
  <si>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</si>
  <si>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</si>
  <si>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 xml:space="preserve">Fortalecimiento de las acciones de salud pública que permitan garantizar el bienestar de la población a través de la gestión de las dimensiones de salud pública en el Departamento de Arauca. </t>
  </si>
  <si>
    <t>Implementación de estrategias que promuevan la generación de desarrollo socioeconómico para las organizaciones comunales y sociales en el Departamento de Arauca</t>
  </si>
  <si>
    <t>Implementación de estrategias de promoción y defensa de los derechos e intereses comerciales y económicos de los consumidores en el Departamento de Arauca.</t>
  </si>
  <si>
    <t xml:space="preserve">Desarrollo de programas de emprendimiento dirigidos a la población migrante y retornada en el Departamento de Arauca </t>
  </si>
  <si>
    <t xml:space="preserve">Apoyo a los procesos de participación ciudadana, servicio al ciudadano y construcción colectiva del territorio. </t>
  </si>
  <si>
    <t xml:space="preserve">Fortalecimiento de instancias de planificación y participación ciudadana en la toma de decisiones y el ejercicio de planificación del Departamento dirigido a consejeros territoriales Municipales y Departamentales </t>
  </si>
  <si>
    <t>Apoyo a la Financiación de mecanismo de integración, articulación y regionalización  que promuevan la competitividad del territorio</t>
  </si>
  <si>
    <t>Implementación de Plan estratégico para el fortalecimiento de la calidad educativa para un territorio de paz.</t>
  </si>
  <si>
    <t xml:space="preserve">Apoyo a la formación artística en instrumentos de viento y percusión para creación de la sinfónica juvenil del Departamento de Arauca y a procesos de circulación musical </t>
  </si>
  <si>
    <t xml:space="preserve">VALOR TOTAL DEL PROYECTO </t>
  </si>
  <si>
    <t>Apoyo a los procesos de retornos y reubicaciones a comunidades indigenas en el marco de los autos 382 y sentencia T-091  en el Departamento de arauca</t>
  </si>
  <si>
    <t>OBJETIVO DEL PROYECTO</t>
  </si>
  <si>
    <t>ACTIVIDADES</t>
  </si>
  <si>
    <t>INDICADOR ESPERADO DE  ACTIVIDADES</t>
  </si>
  <si>
    <t>FECHA DE INICIO</t>
  </si>
  <si>
    <t>Dependencia</t>
  </si>
  <si>
    <t>Responsables</t>
  </si>
  <si>
    <t>OBSERVACIONES</t>
  </si>
  <si>
    <t>VALOR DEL PROYECTO POR META</t>
  </si>
  <si>
    <t>META DE ALCANCE DEL PROYECTO</t>
  </si>
  <si>
    <t>DESCRIPCIÓN META DE  RESULTADO
( columna F del Plan Indicativo)</t>
  </si>
  <si>
    <t>CÓDIGO META DE RESULTADO
( columna E del Plan Indicativo)</t>
  </si>
  <si>
    <t>DESCRIPCIÓN META DE PRODUCTO
( columna N del Plan Indicativo)</t>
  </si>
  <si>
    <t>INDICADOR META DE PRODUCTO
( columna P del Plan Indicativo)</t>
  </si>
  <si>
    <t>CODIGO PDD
( columna O del Plan Indicativo)</t>
  </si>
  <si>
    <t>CÓDIGO META DE PRODUCTO DNP
( columna N del Plan Indicativo)</t>
  </si>
  <si>
    <t>META PLAN INDICATIVO PARA LA VIGENCIA 2018
( columna V del Plan Indicativo)</t>
  </si>
  <si>
    <t>SECTOR FUT
( columna Y del Plan Indicativo)</t>
  </si>
  <si>
    <t>CÓDIGO SECTOR FUT
( columna X del Plan Indicativo)</t>
  </si>
  <si>
    <t xml:space="preserve">PLAN DE ACCION 2018 </t>
  </si>
  <si>
    <t>87. Aumentar la cobertura de participación de las mujeres en los programas sociales y económicos del territorio.</t>
  </si>
  <si>
    <t>A.14.87</t>
  </si>
  <si>
    <t>Incrementar la participaciòn y el empoderamiento  de la Mujer  en el Departamento de Arauca</t>
  </si>
  <si>
    <t>Crear y consolidar los espacios de participación  e incidencia política, social, cultural y comunitario de las mujeres en la toma de decisiones en el territorio.</t>
  </si>
  <si>
    <t>Número de Consejos Comunitarios de mujeres, redes y  asociaciones  fortalecidas.</t>
  </si>
  <si>
    <t>A.14.87.2</t>
  </si>
  <si>
    <t>Fortalecer 7 Consejos Comunitarios y crear 2 asociaciones de Mujeres en el Departamento de Arauca</t>
  </si>
  <si>
    <t>Realizar encuentro Departamental de los Consejos Comunitarios de Mujeres para realiar plan de aciòn y hacer seguimiento</t>
  </si>
  <si>
    <t>01/05/2018</t>
  </si>
  <si>
    <t>01/08/2018</t>
  </si>
  <si>
    <t>Atención a grupos vulnerables - promoción social</t>
  </si>
  <si>
    <t>A.14</t>
  </si>
  <si>
    <t>Secretaría de Desarrollo Social.</t>
  </si>
  <si>
    <t>Beatriz Palacio Muñoz</t>
  </si>
  <si>
    <t xml:space="preserve">Número de mujeres formadas en mecanismos de participación, asociatividad y control social. </t>
  </si>
  <si>
    <t>A.14.87.3</t>
  </si>
  <si>
    <t>Desarrolalr un curso de Formaciòn de 40 Horas en Mecanismos de aprticipaciòn Ciudadana y Control Social a Mujeres lideresas del Departamento de Arauca</t>
  </si>
  <si>
    <t>Nùmero de Mujeres Formadas en mecanismos de Participaciòn Ciudadana y control social</t>
  </si>
  <si>
    <t>Numero de Consejos Comunitarios y asociaciones Fortalecidos</t>
  </si>
  <si>
    <t>Generar independencia, autonomía, igualdad  y estabilidad económica para las mujeres en las zonas  urbana y rural.</t>
  </si>
  <si>
    <t>Número de mujeres y asociaciones con proyectos de generación de ingresos y emprendimientos productivos creados o fortalecidos.</t>
  </si>
  <si>
    <t>Generar ingresos e independencia economica de la Mujer Urbana y Rural en el Departametno de Arauca</t>
  </si>
  <si>
    <t>A.14.87.5</t>
  </si>
  <si>
    <t>Capacitar en artes y oficios y fortalecer unidades productivas de meprendimiento  11 Asociaciones de Mujeres del Departametno de Arauca.</t>
  </si>
  <si>
    <t>Formaciòn en Artes y Oficios Corte y Confecciòn a 78 mujeres de diferentes asociaciones 2. Curso en elaboraciòn de calzado y montaje de la unidad productiva y formulaciòn de planes de negocios 3) Montaje de proyectos productivos en cerdos y gallinas ponedoras 4) Curso en Belleza Integral 5) Curso en Elaboraciòn de ùtiles de aseo y colonias con el montaje de unidad Prodcutiva. 6) Assitencia Tècnica y acompañamiento en Emprendimiento Empresarial , MarketinK , Finanzas 7) Acompñamiento Psicosocial 8) Gira Tècnica de Intercambio de experiencias exitosas.</t>
  </si>
  <si>
    <t>Numero de mujeres y asociaciones fortalecidas con unidades productivas para la generaciònd e ingresos</t>
  </si>
  <si>
    <t>1701020718 3179</t>
  </si>
  <si>
    <t>1701020718  3180</t>
  </si>
  <si>
    <t>1701020719  3181</t>
  </si>
  <si>
    <t>89. Aumentar la participacón de población con orientación sexual e identidad de género diversa en los programas y proyectos del territorio.</t>
  </si>
  <si>
    <t>A.14.89</t>
  </si>
  <si>
    <t>Generar ingresos e independencia economica de las Persoans con Orientaciòn Sexual e Identidad de Gèenro Diversa</t>
  </si>
  <si>
    <t>Desarrollar un programa de desarrollo económico, emprendimiento  y fortaleciemiento empresarial para peronas con orientación sexual e identidad de género diversas.</t>
  </si>
  <si>
    <t>Número de personas con orientación sexual e identidad de género  con proyectos de generación de ingresos y emprendimientos creados y  fortalecidos.</t>
  </si>
  <si>
    <t>A.14.89.2</t>
  </si>
  <si>
    <t>Capacitar en artes y oficios y fortalecer unidades productivas de emprendimiento de  7 Asociaciones personas con Oreintaciòn Sexual e identidd de Gènero del Departametno de Arauca.</t>
  </si>
  <si>
    <t xml:space="preserve">Jornadas de sensibilizaciòn en Emprendimiento Empresarial e Identificaciòn de Ideas de Negocio. 2) Elaboraciòn de Planes de Negocio 3) Assitencia Tècnica y acompañamiento en Emprendimiento Empresarial , MarketinK , Finanzas 4) Acompñamiento Psicosocial 5) Fortalecimiento unidades Productiva de Emprendimiento Empresarial </t>
  </si>
  <si>
    <t>Numero de personas LGBTI y asociaciones fortalecidas con unidades productivas para la generaciònd e ingresos</t>
  </si>
  <si>
    <t>1/10/208</t>
  </si>
  <si>
    <t>Beneficiar a las personas con discapacidad y cuidadores en liderazgo activo, organización y asociatividad, en el territorio.</t>
  </si>
  <si>
    <t>A.14.90.4</t>
  </si>
  <si>
    <t>Generar estrategias de formación en liderazgo y asociatividad para personas con discapacidad y sus cuidadores, para mejorar su calidad de vida e ingresos con un enfoque diferencial y de corresponsabilidad.</t>
  </si>
  <si>
    <t>Número de organizaciones, asociaciones  o instancias fortalecidas.</t>
  </si>
  <si>
    <t>2</t>
  </si>
  <si>
    <t>- Conformación de una Unidad productiva legalmente constituida en PANADERIA para la generación de ingresos.   - Apoyo  al funcionamiento del Comitté departamental de discapacidad. Y39</t>
  </si>
  <si>
    <t>ACCIONES DE FORTALECIMIENTO A LAS PERSONAS CON DISCAPACIDAD Y CUIDADORES EN LIDERAZGO ACTIVO, ORGANIZACIÓN Y ASOCIATIVIDAD, EN EL TERITORIO.</t>
  </si>
  <si>
    <t>LUZ MARY GUTIERREZ ALVAREZ</t>
  </si>
  <si>
    <t>90. Incrementar la cobertura de los programas atención integral a las personas con discapacidad, en el departamento de Arauca.</t>
  </si>
  <si>
    <t>Promover y generar estrategias para el goce pleno y efectivo de los derechos humanos de las personas con discapacidad, a través de la promoción de la aceptación para la inclusión social.</t>
  </si>
  <si>
    <t>Implementar valores en la comunidad araucana, que propicien el respeto y la no discriminación a la población con discapacidad.</t>
  </si>
  <si>
    <t>Número de personas formadas en lengua de señas</t>
  </si>
  <si>
    <t>A.14.90.8</t>
  </si>
  <si>
    <t>Fomentar valores en la comunidad araucana, que propicien el respeto y la no discriminación a la población con discapacidad.</t>
  </si>
  <si>
    <t xml:space="preserve">Taller de enseñanza de lengua de señas Colombiana - LSC en los municipios de Arauca, Arauquita, Tame, Saravena  y Fortul.       </t>
  </si>
  <si>
    <t>ACCIONES DE FORTALECIMIENTO FOMENTO DE VALORES EN LA COMUNIDAD ARAUCANA, QUE PROPICIEN EL RESPETO Y LA NO DISCRIMINACIÓN A LA POBLACION CON DISCAPACIDAD</t>
  </si>
  <si>
    <t>91. Implementar las acciones de la política pública de la Persona mayor en los municipios del departamento de Arauca.</t>
  </si>
  <si>
    <t>A.14.91</t>
  </si>
  <si>
    <t>Promover y generar estrategias para el goce pleno y efectivo de los derechos humanos de las personas mayores, a través del mejoramiento y adecuación  del CBA en el municpio de Arauca.</t>
  </si>
  <si>
    <t>Crear espacios saludables para la prestación de servicios sociales, culturales, nutricionales y recreativos a las personas mayores en el Departamento.</t>
  </si>
  <si>
    <t>Número de centros de bienestar construidos, mejorados, adecuados y dotados.</t>
  </si>
  <si>
    <t>A.14.91.1</t>
  </si>
  <si>
    <t>Generar estrategias para la promoción del goce pleno y efectivo de los derechos humanos de las personas mayores, a través del mejoramiento y adecuación  del CBA en el municpio de Arauca.</t>
  </si>
  <si>
    <t xml:space="preserve"> Centro de bienestar construido, mejorado, adecuado y dotado en el municipio de Arauca. </t>
  </si>
  <si>
    <t xml:space="preserve">Acciones de fortalecimiento para el Mejoramiento, adecuación, dotación, y funcionamiento del  centro de bienestar para las personas mayores en el Municipio de Arauca. </t>
  </si>
  <si>
    <t xml:space="preserve">Promover y generar estrategias para el goce pleno y efectivo de los derechos humanos de las personas mayores, a través de la atención integral y proteccionen en el Departamento de Arauca. </t>
  </si>
  <si>
    <t>Generar estrategias de bienestar social para la atención  a las personas mayores de la zonas rural y urbana, con el propósito de garantizar el bienestar, asi como  brindar servicios culturales, recreativos y de aprovechamiento del tiempo libre.</t>
  </si>
  <si>
    <t>Número de personas mayores participantes de las actividades de recreación, cultura, deporte,  y actividades lúdicas, en los centros de bienestar en cada municipio.</t>
  </si>
  <si>
    <t>A.14.91.5</t>
  </si>
  <si>
    <t>Generar estrategias para la promoción y atencion integral de las personas mayores del Departamento de Arauca.</t>
  </si>
  <si>
    <t>Actividades para la atención integral y proteccion de las personas mayores del Departamento de Arauca.</t>
  </si>
  <si>
    <t>Acciones de fortalecimiento a la promoción de estrategias para la atención, asistencia integral y proteccion de las personas mayores de los municipios del Departamento de Arauca.</t>
  </si>
  <si>
    <t>82. Garantizar el restablecimiento de derechos a la primera infancia, niños, niñas y adolescentes.</t>
  </si>
  <si>
    <t>A.14.82</t>
  </si>
  <si>
    <t>Aumentar las condiciones para la protección, garantía y restablecimiento de los derechos y el desarrollo integral y las realizaciones de niños y niñas desde los enfoques de derechos, poblacional, curso de vida, diferencial y territorial</t>
  </si>
  <si>
    <t>Implementar programas de atención psicosocial  y orientación a las familias para acceder a las rutas integrales de atención</t>
  </si>
  <si>
    <t>Número de programas implementadas.</t>
  </si>
  <si>
    <t>Realización de acciones para el fomento de la denuncia de abuso, maltrato, explotación sexual, trata de personas, violencia intrafamiliar y otros flagelos que vulneren los derechos de la primera infancia</t>
  </si>
  <si>
    <t>Número de niños, niñas y personas sensibilizadas</t>
  </si>
  <si>
    <t xml:space="preserve">actualización a los actores y agentes del Sistema Nacional de Bienestar Familiar </t>
  </si>
  <si>
    <t>Número de agentes educativos formados.</t>
  </si>
  <si>
    <t>Implementar estrategias de información, educacióny comunicación que promuevan la expresión de ñps niños y las niñas de la primera infancia</t>
  </si>
  <si>
    <t>Número de programas o piezas comunicativas realizadas</t>
  </si>
  <si>
    <t>Apoyar la implementación de la estrategia de atención integral a la primera infancia, denominada "Estrategia de Cero a Siempre"</t>
  </si>
  <si>
    <t>Número de municipios que implementan la estrategia de atención integral a la primera infancia</t>
  </si>
  <si>
    <t>A.14.82.1</t>
  </si>
  <si>
    <t>A.14.82.2</t>
  </si>
  <si>
    <t>A.14.82.3</t>
  </si>
  <si>
    <t>A.14.82.4</t>
  </si>
  <si>
    <t>A.14.82.5</t>
  </si>
  <si>
    <t>Implementación de un programa de atención psicosocial y orientación a familias victimas de violencia intrafamiliar</t>
  </si>
  <si>
    <t>programa implementado</t>
  </si>
  <si>
    <t>abril de 2018</t>
  </si>
  <si>
    <t>estrategia de información implementada</t>
  </si>
  <si>
    <t>piezas comunicativas desarrolladas</t>
  </si>
  <si>
    <t xml:space="preserve">• Asistencia técnica y acompañamiento territorial para la implementación de la política pública de Desarrollo Integral de la Primera Infancia de Cero a Siempre..
</t>
  </si>
  <si>
    <t>Atención a Grupos Vulnerables - Promoción Social</t>
  </si>
  <si>
    <t>Secretaría de Desarrollo Social</t>
  </si>
  <si>
    <t>Nelsy Gelves Laguado</t>
  </si>
  <si>
    <t>Aumentar las condiciones para la protección, garantía y restablecimiento de los derechos y el desarrollo integral y las realizaciones de niños y niñas desde los enfoques de derechos, poblacional, curso de vida, diferencial y territorial.</t>
  </si>
  <si>
    <t>A.14.83</t>
  </si>
  <si>
    <t>Apoyar la garantía de derechos de la infancia a través de la atención, promoción y prevención de la vulneración de derechos  a los que están expuestos los niños y niñas del Departamento de Arauca.</t>
  </si>
  <si>
    <t>Implementar la estrategia de erradicación de trabajo infantil.</t>
  </si>
  <si>
    <t>Número de niños, niñas y adolescentes registrados en Sistema de Información Integrado para la Identificación, Registro y Caracterización del Trabajo Infantil y sus Peores Formas (SIRITI).</t>
  </si>
  <si>
    <t>Difundir  las rutas integrales de atención a niños y niñas para el fomento de la denuncia de vulneración de derechos.</t>
  </si>
  <si>
    <t>Número de niñas, niños y personas informados.</t>
  </si>
  <si>
    <t>Desarrollar estrategias para la prevención de la violencia intrafamiliar, el maltrato infantil y el abuso sexual de menores y otros flagelos que vulneran los derechos de los niños y niñas.</t>
  </si>
  <si>
    <t>Número de personas, niñas y niños atendidos.</t>
  </si>
  <si>
    <t>Implementar la política pública de niñez en los municipios del Departamento de Arauca.</t>
  </si>
  <si>
    <t>Porcentaje de política pública implementada.</t>
  </si>
  <si>
    <t>14.01</t>
  </si>
  <si>
    <t>A.14.83.1</t>
  </si>
  <si>
    <t>A.14.83.2</t>
  </si>
  <si>
    <t>14.04</t>
  </si>
  <si>
    <t>estrategia de erradicación dirigida a padres de familia</t>
  </si>
  <si>
    <t>padres capacitados</t>
  </si>
  <si>
    <t>Julio de 2017</t>
  </si>
  <si>
    <t>Rutas de atención difundidas</t>
  </si>
  <si>
    <t>personas capacitadas</t>
  </si>
  <si>
    <t>Personas beneficiadas con programas de prevención</t>
  </si>
  <si>
    <t>Número de personas beneficiadas</t>
  </si>
  <si>
    <t>Política pública implementada</t>
  </si>
  <si>
    <t>Porcentaje de la política pública implementada</t>
  </si>
  <si>
    <t>4611</t>
  </si>
  <si>
    <t>2500</t>
  </si>
  <si>
    <t>5</t>
  </si>
  <si>
    <t>A.14.84</t>
  </si>
  <si>
    <t>Contribuir y apoyar en el proceso de consolidación del proyecto de vida, de los niños, niñas, adolescentes y mujeres mayores de 18 años embarazadas en el marco de la garantía de los Derechos, la construcción de ciudadanía y democracia, con una perspectiva de género y un enfoque de inserción social y corresponsabilidad; apuntando al restablecimiento en situaciones de vulneración</t>
  </si>
  <si>
    <t>Diseñar, fomentar y articular acciones intersectoriales para reducir los embarazos de adolescentes, consumo de sustancias psicoactivas, trata de personas, Estrategia Nacional de Prevención de la Explotación Social y Comercial de Niños, Niñas y Adolescentes (ESCNNA) entre otros flagelos.</t>
  </si>
  <si>
    <t>Número de acciones implementadas en prevención de embarazo en adolescentes.</t>
  </si>
  <si>
    <t>Número de acciones implementadas en prevención de consumo de sustancias psicoactivas.</t>
  </si>
  <si>
    <t>Número de acciones implementadas en prevención del abuso, maltrato, explotación sexual y otros flagelos que afectan a la adolescencia.</t>
  </si>
  <si>
    <t>Implementar acciones de prevención de violencia en entornos familiares, escolares, comunitarios y atención del impacto de las diferentes formas de violencia sobre la salud mental, que contemple el enfoque de derechos, enfoque diferencial,  psicosocial, territorial y curso de vida.</t>
  </si>
  <si>
    <t>Número de acciones de prevención implementadas y fortalecidas.</t>
  </si>
  <si>
    <t>A.14.84.1</t>
  </si>
  <si>
    <t>A.14.84.2</t>
  </si>
  <si>
    <t>A.14.84.3</t>
  </si>
  <si>
    <t>A.14.84.4</t>
  </si>
  <si>
    <t>Beneficiar a jóvenes con acciones de prevención de embarazo en adolescentes</t>
  </si>
  <si>
    <t>número de jóvenes beneficiados</t>
  </si>
  <si>
    <t xml:space="preserve"> acciones implementadas en prevención de consumo de sustancias psicoactivas.</t>
  </si>
  <si>
    <t>Personas beneficiadas</t>
  </si>
  <si>
    <t>atención a las familias en situación de vulnerabilidad en el Departamento de Arauca, para promocionar la convivencia pacífica y armónica, potenciar los factores de generatividad e intervenir y proteger integralmente de forma inmediata y especializada a sus integrantes, con el fin de prevenir todo tipo de violencia en el contexto familiar y promover el mejoramiento de su calidad de vida y bienestar, por medio de un programa pedagógico diferencial, psicológico y social.</t>
  </si>
  <si>
    <t>Desarrollar estrategias de articulación para la implementación de la política pública de Familia.</t>
  </si>
  <si>
    <t>Mejorar en el núcleo familiar valores que impacten en la disminución,  incidencia y prevalencia de la reintegración y descomposición familiar que aporta a la vulnerabilidad de la familia.</t>
  </si>
  <si>
    <t>Porcentaje de la política pública implementada.</t>
  </si>
  <si>
    <t>Número de familias atendidas.</t>
  </si>
  <si>
    <t>16.02</t>
  </si>
  <si>
    <t>A.14.84.6</t>
  </si>
  <si>
    <t>Implementar talleres lúdicos recreativos para el fortalecimiento de la familia</t>
  </si>
  <si>
    <t>número de familias beneficiadas</t>
  </si>
  <si>
    <t>implementar accione psicopedagógicas a las familias del departamento de arauca</t>
  </si>
  <si>
    <t>Consolidar condiciones equitativas que permitan, dentro del marco de la protección integral, alcanzar y sostener el desarrollo humano y el ejercicio efectivo de los derechos de los jóvenes en el departamento de Arauca.</t>
  </si>
  <si>
    <t>A.14.86</t>
  </si>
  <si>
    <t>Implementar la política pública de juventud.</t>
  </si>
  <si>
    <t>Aumentar la participación de las y los jóvenes en espacios políticos, socioculturales, económicos e institucionales en el área rural y urbana departamento de Arauca.</t>
  </si>
  <si>
    <t>Número de iniciativas juveniles de Paz, implementadas</t>
  </si>
  <si>
    <t>Número de jóvenes formados en  desarrollo organizacional y liderazgo juvenil.</t>
  </si>
  <si>
    <t>Número de jóvenes integrantes en los subsistemas de participación creados, implementados y fortalecidos</t>
  </si>
  <si>
    <t>Fomentar la construcción de espacios y formas de dialogo que estimulen la cohesión social, las prácticas democráticas, la vitalidad de la sociedad civil, la participación y la interacción de los diversos pueblos, colectividades y grupos sociales juveniles que habitan el departamento, a partir del reconocimiento de todos estos, como sujetos titulares de derechos y constructores de paz.</t>
  </si>
  <si>
    <t>17.01</t>
  </si>
  <si>
    <t>A.14.86.1</t>
  </si>
  <si>
    <t>A.14.86.3</t>
  </si>
  <si>
    <t>A.14.86.4</t>
  </si>
  <si>
    <t>talleres lúdicos pedagógicos</t>
  </si>
  <si>
    <t>número de talleres realizados</t>
  </si>
  <si>
    <t>Apoyar dos iniciativas juveniles de paz</t>
  </si>
  <si>
    <t>número de iniciativas de paz implementadas</t>
  </si>
  <si>
    <t>talleres de formación a jóvenes</t>
  </si>
  <si>
    <t>número de jóvenes formados</t>
  </si>
  <si>
    <t>A.14.94</t>
  </si>
  <si>
    <t>Apoyo a la operatividad del Comité  Departamental de Justicia Transicional</t>
  </si>
  <si>
    <t>Ajustar e implementar el Plan de Acción Territorial para la prevención y protección a las víctimas.</t>
  </si>
  <si>
    <t>Plan de Acción Territorial ajustado.</t>
  </si>
  <si>
    <t>Número de intervenciones realizadas del Plan de Acción Territorial.</t>
  </si>
  <si>
    <t>24.01</t>
  </si>
  <si>
    <t>A.14.94.1</t>
  </si>
  <si>
    <t>1. Apoyo logístico   pertinente para llevar a cabo los CJT, Subcomités y mesas de manera DESCENTRALIZADA en los municipios en los que haya lugar según acuerdos del Comité, subcomités y mesas. Deberá garantizar la  papelería requerida, sitio de encuentro, Aseo del mismo, equipos audiovisuales, refrigerios, almuerzos y alojamiento (en los casos que se requiera).</t>
  </si>
  <si>
    <t xml:space="preserve">Numero de sesiones realizadas en virtud a la coordinacion de la politica publcia de victimas  </t>
  </si>
  <si>
    <t>MERCEDES LEON</t>
  </si>
  <si>
    <t>94. Adoptar e implementar la política pública de víctimas.</t>
  </si>
  <si>
    <t xml:space="preserve">Implementación efectiva, articulada y coordinada de la política de víctimas y restitución de tierras para mejorar la calidad de vida y superación de condiciones de vulnerabilidad de las víctimas del Departamento de Arauca. </t>
  </si>
  <si>
    <t xml:space="preserve">Apoyar el funcionamiento de la mesa departamental de participación de victimas </t>
  </si>
  <si>
    <t>Garantizar la participación de las víctimas en los espacios conferidos por la Ley 1448/2011.</t>
  </si>
  <si>
    <t>Número de estrategias implementadas para la garantía de la participación de las víctimas.</t>
  </si>
  <si>
    <t>A.14.94.3</t>
  </si>
  <si>
    <t>1. Apoyo a la sesiones de la Mesa Departamental de Victimas: se garantizara lo establecido en el Decreto 860 del 2016 2.  Apoyo a la sesiones del comité ejecutivo de la Mesa Departamental de Victimas.  3. Apoyo al desarrollo del plan de trabajo de la mesa. 4 3. Apoyo para la asistencia a gestiones de nivel nacional de dos líderes delegados de la mesa de participación: incluye tiquetes aéreos, traslado al hotel, alojamiento, alimentación.</t>
  </si>
  <si>
    <t xml:space="preserve">Brindar  herramientas de reconstrucción de proyecto de vida, estrategias para lograr la autosostenibilidad, mediante la formación para el trabajo, la educación y la orientación psicojuridica </t>
  </si>
  <si>
    <t xml:space="preserve">1. desarrollo de acciones de prevencion de vulneracioens a los ddhh.  
2 :ACTUALIZACION Y AJUSTES  AL   PLAN DEPARTAMENTAL DE PREVENCION 3, CONSTRUCCION DEL   PLAN DEPARTAMENTAL DE CONTINGENCIA  EN EL MARCO DEL CONFLICTO ARMADO 4, ACTUALIZACION DEL   PLAN DE ACCION TERRITORIAL  - PAT DEPARTAMENTAL  </t>
  </si>
  <si>
    <t>Implementar estrategias de prevención, protección del reclutamiento forzado y utilización de niños, niñas y adolescentes (NNA) menores de edad.</t>
  </si>
  <si>
    <t>Número de acciones desarrollas en función al protocolo de prevención del reclutamiento forzado y utilización de niños, niñas y adolescentes (NNA) menores de edad en el Departamento de Arauca.</t>
  </si>
  <si>
    <t>A.14.94.4</t>
  </si>
  <si>
    <t>Numero de NNAJ atendidos con estrategias de prevencion</t>
  </si>
  <si>
    <t>95. Desarrollar el componente de oferta social y económica hacia las víctimas.</t>
  </si>
  <si>
    <t>A.14.95</t>
  </si>
  <si>
    <t xml:space="preserve">Implementación de un programa integral para la generación de ingresos a víctimas del conflicto </t>
  </si>
  <si>
    <t>Desarrollar el componente de oferta social y económica para la población del Departamento con énfasis hacia la víctimas (vivienda, salud, educación, agua, saneamiento ambiental).</t>
  </si>
  <si>
    <t>Número de víctimas beneficiadas con oferta social.</t>
  </si>
  <si>
    <t>Desarrollar soluciones duraderas y auto sostenibles en la reintegración local de manera colectiva para la superación de la situación de vulnerabilidad y la garantía plena de los derechos de las víctimas.</t>
  </si>
  <si>
    <t>A.14.95.1</t>
  </si>
  <si>
    <t>96. Desarrollar los procesos integrales de reparación.</t>
  </si>
  <si>
    <t>A.14.96</t>
  </si>
  <si>
    <t xml:space="preserve">Desarrollar medidas de reparación que generen ingresos  e impulsen la empresas con vocación familiar de las familias victimas  </t>
  </si>
  <si>
    <t xml:space="preserve">Número de  acciones  y/o obras de infraestructura social y comunitaria  implementadas  para la integración local de las familias a puertas de superar el estado de vulnerabilidad y goce de derechos. </t>
  </si>
  <si>
    <t>A.14.96.4</t>
  </si>
  <si>
    <t>1. SENSIBILIZACION CULTURA DE EMPRENDIMIENTO Y MENTALIDAD INNOVADORA. 2. APOYO Y FORTALECIMIENTO A UNIDADES PRODUCTIVAS  VICTIMAS MEDIANTE LA DEMOSTRACION DE METODO PARA EL ESTABLECIMIENTO DE UNIDADES PRODUCTIVAS .</t>
  </si>
  <si>
    <t xml:space="preserve">Número de iniciativas productivas y empresariales apoyados.    </t>
  </si>
  <si>
    <t>92. Avanzar en la implementación de acciones estratégicas que permitan a la población Afrodescendiente el goce efectivo de los derechos sociales, económicos, políticos y culturales.</t>
  </si>
  <si>
    <t>A.14.92</t>
  </si>
  <si>
    <t>IncrementaR la participación de las comunidades y organizaciones  de  base  Afrodescendientes  del  departamento  de  Arauca, en el marco de su autonomía, identidad    como garantía  del ejercicio de los  derechos, económicos que den respuestas efectiva  a  las desigualdades entre los miembros de este grupo  poblacional discriminado y sub-representado con respecto  el promedio  de la población mayoritaria.</t>
  </si>
  <si>
    <t>Promocionar el desarrollo económico y la igualdad en materia de empleo y generación de ingresos  para la población Afrodescendiente del territorio.</t>
  </si>
  <si>
    <t>Número de personas Afrodescendientes con unidades empresariales y productivas establecidas.</t>
  </si>
  <si>
    <t>Número de estrategias para que la población afrodescendiente acceda a empleos decentes</t>
  </si>
  <si>
    <t>A.14.92.6</t>
  </si>
  <si>
    <t>22.03</t>
  </si>
  <si>
    <t>0.25</t>
  </si>
  <si>
    <t>JOSE CORREA</t>
  </si>
  <si>
    <t xml:space="preserve">Fortalecer procesos de participación  y formas  de  organización como garantía  del ejercicio de los  derechos sociales, económicos, políticos y culturales de  las comunidades Afrodescendientes  del departamento de Arauca.   </t>
  </si>
  <si>
    <t>Formar socio-políticamente a las comunidades y organizaciones de base de la población Afrodescendiente.</t>
  </si>
  <si>
    <t>Número de mujeres Afrodescendientes con formación en liderazgo y emprendimiento activo.</t>
  </si>
  <si>
    <t>A.14.92.2</t>
  </si>
  <si>
    <t>COMPONENTE 1: ASISTENCIA TECNICA Y FORTALECIMIENTO PRODUCTIVO
COMPONENTE 2: APOYO INICIATIVAS DE  EMPRENDIMIENTO PRODUCTIVO</t>
  </si>
  <si>
    <t xml:space="preserve">COMPONENTE 1: ASISTENCIA TECNICA Y FORTALECIMIENTO INSTITUCIONAL 
COMPONENTE 2: OPERATIVIDAD DE LA  CONSULTIVA DEPARTAMENTAL 
DIFUSION DEL DECENIO INTERNACIONAL AFRODESCENDIENTE ESTRATEGIA IEC
</t>
  </si>
  <si>
    <t>Incrementar el número de actores de desarrollo cultural: gestores, formadores y usuarios de los programas y servicios culturales; afianzando en todo el territorio araucano, para la generación de una identidad propia.</t>
  </si>
  <si>
    <t>10.01</t>
  </si>
  <si>
    <t>Realizar procesos de formacion en instrumentos de viento, para la conformacion de la banda sinfonica juvenil del departamento de Arauca.</t>
  </si>
  <si>
    <t xml:space="preserve">Implementar estrategias que promocionen la diversidad cultural en las zonas rurales y urbanas del departamento, y a nivel nacional e internacional, a través del formento de las manisfestaciones artisticas, tradiciones y eventos. </t>
  </si>
  <si>
    <t>Número de niños, niñas y adolescentes formados en expresiones artísticas y culturales.</t>
  </si>
  <si>
    <t>26.03</t>
  </si>
  <si>
    <t>Realizar procesos de foramcion en instrumentos musicales y expresiones artisticas en los 7 municipios del departamento de Arauca.</t>
  </si>
  <si>
    <t xml:space="preserve">Cultura. </t>
  </si>
  <si>
    <t>A.5</t>
  </si>
  <si>
    <t>Secretaría de Educacion - Cultura y Turismo.</t>
  </si>
  <si>
    <t>MARISOL DIONY PADILLA SEQUERA</t>
  </si>
  <si>
    <t xml:space="preserve">Realizar promocion de lectura en los 7 municipios del departamento de Arauca.     </t>
  </si>
  <si>
    <t>Aumentar la cobertura de los programas de la red de bibliotecas públicas en la zona rural y urbana de los 7 municipios del Departamento</t>
  </si>
  <si>
    <t>Número de registros de acceso a programas de promoción de lectura y escritura en la red de bibliotecas durante el cuatrienio, en los municipios del Departamento de Arauca.</t>
  </si>
  <si>
    <t>26.01</t>
  </si>
  <si>
    <t>Realizar promocion de lectura mediante la implementacion de programas en los municipios y centros poblados del departamento de Arauca.</t>
  </si>
  <si>
    <t>Realizar un programa de formacion a niños y jovenes talentos en manejo de voz, escenografia y canto en los 7 municipios del departamento de Arauca.</t>
  </si>
  <si>
    <t xml:space="preserve">Formar niños y jovenes talentos semilleros de los eventos escolares en el manejode voz, escenografia y canto </t>
  </si>
  <si>
    <t>Realizar activiades de promocion y divulgacion en las Instituciones Educativas en el Departamento de Arauca.</t>
  </si>
  <si>
    <t>Número de eventos de promoción cultural en las instituciones educativas, realizados.</t>
  </si>
  <si>
    <t>26.03.</t>
  </si>
  <si>
    <t>26.03.04</t>
  </si>
  <si>
    <t xml:space="preserve">Realizar un encuentro de culturales e historiadores donde se plasme mitos, leyendas y tradiciones de la vida en los llanos y su evolucion. </t>
  </si>
  <si>
    <t>Número de eventos de promoción cultural e históricos realizados.</t>
  </si>
  <si>
    <t>26.03.01</t>
  </si>
  <si>
    <t xml:space="preserve">Las actividades a desarrollar seran, encuentro de obras teatrales, narracion de tradicion oral, leyendas y juegos tradicionales. </t>
  </si>
  <si>
    <t>Realizar los eventos emblematicos en los municipios, veredas, centros poblados de los municipios del departamento de Arauca.</t>
  </si>
  <si>
    <t>Número de jóvenes formados en expresiones artísticas y culturales.</t>
  </si>
  <si>
    <t>Realizar talleres de promocion de lectura en los siete munipios del departamento de Arauca.</t>
  </si>
  <si>
    <t>Número de registros de visitas a la red de bibliotecas durante el cuatrienio en los municipios del Departamento de Arauca.</t>
  </si>
  <si>
    <t>Realizar un encuentro de juventudes en el municipio de Saravena en el Departamento de Arauca.</t>
  </si>
  <si>
    <t>11/109/2018</t>
  </si>
  <si>
    <t>Realizar la promocion y divulgacion de la imagen cultural y artistica a nivel nacional e internacional del departamento de Arauca.</t>
  </si>
  <si>
    <t>Número de eventos y acciones de promoción de la imagen del departamento.</t>
  </si>
  <si>
    <t>26.03.02</t>
  </si>
  <si>
    <t>Realizar procesos de formacion en cinematografia a niños y jovenes, para promocionar e impulsar grupos de danzas en el municipio de Arauca.</t>
  </si>
  <si>
    <t>26.03.09</t>
  </si>
  <si>
    <t>Bienes patrimoniales reconocidos e identificados por el Ministerio de Cultura.</t>
  </si>
  <si>
    <t>10.02</t>
  </si>
  <si>
    <t>Realizar actividades enfocadas al rescate e identificacion del patrimonio en el departamento de Arauca.</t>
  </si>
  <si>
    <t>Reconocer e identificar el patrimonio tangible e intangible, que contribuya a la afirmación de la diversidad cultural, la memoria colectiva y la construcción de paz en el departamento.</t>
  </si>
  <si>
    <t>Número de patrimonio tangible e intangible identificado, inventariado y reconocido.</t>
  </si>
  <si>
    <t>27.01</t>
  </si>
  <si>
    <t xml:space="preserve">Remodelar y adecuar la casa de la Culatura MIGUEL MATUS CAILE, en el muncipio de Arauquita. </t>
  </si>
  <si>
    <t>Generar espacios institucionales adecuados, que permitan a los araucanos acceder a los servicios culturales de manera efectiva.</t>
  </si>
  <si>
    <t>Número de escenarios culturales y artísticos construidos, mantenidos y adecuados.</t>
  </si>
  <si>
    <t>27.02</t>
  </si>
  <si>
    <t>27.02.01</t>
  </si>
  <si>
    <t>Adecuar las instalaciones y  mejorar las aulas de formacion artistica.</t>
  </si>
  <si>
    <t>Avanzar en la implementación de acciones estratégicas que permitan a la población Afrodescendiente el goce efectivo de los derechos sociales, económicos, políticos y culturales.</t>
  </si>
  <si>
    <t>08.01</t>
  </si>
  <si>
    <t>Realizar un encuentro cultural y de tradicones de los afrodescendendientes en el departamento de Arauca.</t>
  </si>
  <si>
    <t>Realizar el autoreconocimiento y caracterización de la población Afrodescendiente, como herramienta de planificiación territorial para el desarrollo humano, la no discriminación  y rescate de la identidad cultural.</t>
  </si>
  <si>
    <t>Número de personas Afrodescendientes que participan en los encuentros culturales.</t>
  </si>
  <si>
    <t>22.05</t>
  </si>
  <si>
    <t>22.05.04</t>
  </si>
  <si>
    <t>Atención  a grupos vulnerables-Promoción social A.32</t>
  </si>
  <si>
    <t>Desarrollar acciones que fortalezcan la autonomía, la identidad y la cultura de los pueblos Indígenas, garantizando el goce efectivos de los derechos sociales, económicos, políticos, culturales y ambientales.</t>
  </si>
  <si>
    <t>Realizar el encuentro de comunidades indigenas, para rescatar las tradiciones ancestrales y culturales en el departamento de Arauca.</t>
  </si>
  <si>
    <t>Generar estrategias de habitabilidad para los pueblos indígenas del departamento de Arauca, que sustenten el  territorio, el ambiente y la naturaleza.</t>
  </si>
  <si>
    <t>Número de comunidades indígenas con recuperación del patrimonio ancestral en lengua, tradición y memoria.</t>
  </si>
  <si>
    <t>26.03.10</t>
  </si>
  <si>
    <t xml:space="preserve">133. Fortalecer las capacidades de la sociedad civil para que la gestión pública departamental sea democrática y concertada.
</t>
  </si>
  <si>
    <t>A.16.133</t>
  </si>
  <si>
    <t>Mejorar el fortalecimiento integral de las juntas de accion comunal mediante la participacion investigativa e intercambio de saberes para la implementacion de huertas experimentales</t>
  </si>
  <si>
    <t>Desarrollar estrategias que promuevan la generación de desarrollo socioeconómico para las organizaciones comunales y sociales.</t>
  </si>
  <si>
    <t>A.16.133.5</t>
  </si>
  <si>
    <t>Fortalecimiento de las organizaciones comunitarias mediante la implementacion de proyectos productivos en el area rural del municipio de arauca</t>
  </si>
  <si>
    <t>Capacitacion teórica-practica sobre implementacion de huertas de autoconsumo como alternativa de seguridad alimentaria (incluye kit de materiales e insumos)</t>
  </si>
  <si>
    <t>50 familias capacitadas en huertas  productivas en el area rural del municipio de arauca</t>
  </si>
  <si>
    <t>16. Paz, justicia e instituciones sólidas</t>
  </si>
  <si>
    <t>Desarrollo comunitaria</t>
  </si>
  <si>
    <t>Secretaria de Gobierno Departamental y Secretaria de Desarrollo Agropecuario</t>
  </si>
  <si>
    <t xml:space="preserve">Doctora Mercedes Rincón y Secretario de Agricultura </t>
  </si>
  <si>
    <t>Incrementar la capacidad operativa de las organizaciones comunales del departamento de Arauca</t>
  </si>
  <si>
    <t>Implementar estrategias para la promoción y bienestar de la participación democrática de las organizaciones comunales.</t>
  </si>
  <si>
    <t>Número de personas con formación y promoción de mecanismos de participación.</t>
  </si>
  <si>
    <t>Capacitar 500 comunales</t>
  </si>
  <si>
    <t>220 comunales capacitados en normatividad comunal</t>
  </si>
  <si>
    <t>Desarrollo comunitario</t>
  </si>
  <si>
    <t>Secretaria de Gobierno Departamental</t>
  </si>
  <si>
    <t>Doctora Mercedes Rincon</t>
  </si>
  <si>
    <t>Empoderar y promover la participacion ciudadana de las organizaciones de base y  comunitarias del departamento de arauca</t>
  </si>
  <si>
    <t>Desarrollar acciones de formación y promoción de mecanismos de participación ciudadana.</t>
  </si>
  <si>
    <t>Número de personas con formación y promoción de mecanismos de participación .</t>
  </si>
  <si>
    <t>A.16.133.1</t>
  </si>
  <si>
    <t>Capacitar 700 comunales en el departamento de arauca</t>
  </si>
  <si>
    <t>Taller teórico-practico en mecanismos de participacion ciudadana  y la aplicación de uno de los mecanismos en los 7 municipios del departamento de arauca</t>
  </si>
  <si>
    <t>Un mecanismo de participacion ciudadana implementado (Cabildo Abierto) en los 7 municipios del departamento de arauca</t>
  </si>
  <si>
    <t xml:space="preserve"> julio 2018</t>
  </si>
  <si>
    <t>GENERACION DE CAPACIDADES A LAS MUJERES COMUNALES  PARA LA CREACION DE AUTOEM´PLEO</t>
  </si>
  <si>
    <t xml:space="preserve">Implementar  estrategias que promuevan la generación de desarrollo socioeconómico para las organizaciones comunales y sociales </t>
  </si>
  <si>
    <t>numero de personas beneficiadas con proyectos productivos</t>
  </si>
  <si>
    <t>capacitar 40 mujeres comunales en proyectos productivos y de autoempleo</t>
  </si>
  <si>
    <t>desarrollo comunitario</t>
  </si>
  <si>
    <t>A.16</t>
  </si>
  <si>
    <t>GOBIERNO</t>
  </si>
  <si>
    <t>A.17.134</t>
  </si>
  <si>
    <t xml:space="preserve">conformar la liga de consumidores ebn 2 municipios del departamento </t>
  </si>
  <si>
    <t xml:space="preserve">Implementar   estrategias de promoción y defensa de los derechos e intereses comerciales y económicos de los consumidores </t>
  </si>
  <si>
    <t>numero de ligas que se promueven y consolidan</t>
  </si>
  <si>
    <t>A.17.134.4</t>
  </si>
  <si>
    <t>conformar 2 ligas de protecciona la consumidor en los municipios de saravena ya aruaquita</t>
  </si>
  <si>
    <t>fortalecimiento institucional</t>
  </si>
  <si>
    <t>A.17</t>
  </si>
  <si>
    <t>138. Aumentar el índice de competitividad Departamental</t>
  </si>
  <si>
    <t>A.17.138</t>
  </si>
  <si>
    <t>Mejorar las condiciones socio-económicas del sector empresarial.</t>
  </si>
  <si>
    <t>Aumentar la institucionalidad  territorial para la gestio´n de los asuntos de frontera e integración regional articulando acciones  sostenibles y sustentables que mejoren las capacidades de la región.</t>
  </si>
  <si>
    <t>Número  de proyectos que fortalecen la institucionalidad y la articulación fronteriza e internacional.</t>
  </si>
  <si>
    <t>A.17.138.3</t>
  </si>
  <si>
    <t>Se realizá un viaje de referencia a nivel internacional con el objetivo de  observar experiencias exitosas y modelos de negocios para poder establecerlos en Arauca y mejorar la competitividad del sector micro empresarial del Departamento de Arauca.</t>
  </si>
  <si>
    <t>10. Reducción de las desigualdades</t>
  </si>
  <si>
    <t>Fortalecimiento institucional</t>
  </si>
  <si>
    <t>ANDREA RANGEL</t>
  </si>
  <si>
    <t>Requiere cofinanciacion de $10.000.000</t>
  </si>
  <si>
    <t>Implementar el cierre de brechas socioeconómicas en la región con énfasis en los municipios de frontera con  enfoque diferencial territorial, étnica y cultural, que garantice los derechos de la población migrante y retornada.</t>
  </si>
  <si>
    <t>Número  de actores institucionales que atienden y gestionan asuntos fronterizos</t>
  </si>
  <si>
    <t>A.17.138.4</t>
  </si>
  <si>
    <t>Desarrollar y facilitar la  integración cultural, económica, educativa y de provisión de servicios para la globalización e internacionalización del territorio.</t>
  </si>
  <si>
    <t>Número  de personas que participan en eventos internacionales o  intercambios educativos.</t>
  </si>
  <si>
    <t>A.17.138.9</t>
  </si>
  <si>
    <t>54.05.02</t>
  </si>
  <si>
    <t>54.01.04</t>
  </si>
  <si>
    <t>54.01.03</t>
  </si>
  <si>
    <t xml:space="preserve">Reducir los índices de vulnerabilidad de la población proveniente de Venezuela en el departamento de Arauca, mediante respuesta inmediata y humanitaria. </t>
  </si>
  <si>
    <t>Entrega para la población proveniente de Venezuela de: Ración de comida preparada y empacada, Servicio de alojamiento temporal por día  (para 4 personas), Auxilio de transporte terrestre y Kit de aseo</t>
  </si>
  <si>
    <t xml:space="preserve">Número de poblacion beneficiada con proyectos de bienestar social y economico con enfoque diferencial                                       </t>
  </si>
  <si>
    <t>A.17.138.6</t>
  </si>
  <si>
    <t xml:space="preserve">Generar estabilidad económica, laboral y social para los retornados y Generar de empleo a través del emprendimiento
</t>
  </si>
  <si>
    <t xml:space="preserve">1. Formulación de modelo de negocio
2. Material de Formación
3. Capacitación en formalización y legalización y administracion  de empresas.
4. Acompañamiento a las unidades productivas
5. Logistica,metodologia y auditorio para  mesas de trabajo en Arauca.
</t>
  </si>
  <si>
    <t>Requiere cofinanciacion de $73.200..000</t>
  </si>
  <si>
    <t>Número de programas de emprendimiento implementados.</t>
  </si>
  <si>
    <t>A.17.138.5</t>
  </si>
  <si>
    <t>141. Territorio con resultados de indicadores  significativos en acciones integrales para la consolidación de la paz, que involucre mejoras de tipo social, económico, de convivencia ciudadana, seguridad, acceso a la justicia, Derechos Humanos y nueva</t>
  </si>
  <si>
    <t>A.18.141</t>
  </si>
  <si>
    <t>Apouyar al sistema de responsabilidad penal de adolescenes, mediante la adecuación fisica para su resocialziación.</t>
  </si>
  <si>
    <t>Realizar acciones para la atención al menor infractor</t>
  </si>
  <si>
    <t xml:space="preserve">Número de acciones realizadas. </t>
  </si>
  <si>
    <t>58.09.01</t>
  </si>
  <si>
    <t>A.18.141.8</t>
  </si>
  <si>
    <t>Adecuación a centro  de internamiento preventivo para el menor infractor, en el municipio de arauca para la garantia dederechos adolescentes del dpto.</t>
  </si>
  <si>
    <t>adecuación de espacio fisico.</t>
  </si>
  <si>
    <t>Justicia y seguridad</t>
  </si>
  <si>
    <t>A.18</t>
  </si>
  <si>
    <t>Secretaria de Gobierno y Seguridad Ciudadana</t>
  </si>
  <si>
    <t>LUZ MARINA RODRIGUEZ CASTRO.</t>
  </si>
  <si>
    <t>REQUIERE COFINANCIACON PARA DOTACI´N.</t>
  </si>
  <si>
    <t>Apoyar las iniciativas sociales y fortalecer sus capacidades para la construcción de la paz en sus territorios.</t>
  </si>
  <si>
    <t>Desarrollar procesos de participación ciudadana  con la apertura y el fortalecimiento de espacios de participacio´n poli´tica y social.</t>
  </si>
  <si>
    <t>Organizaciones sociales con capacidades técnicas y conceptuales para participar en la programación de acciones en materia de derechos humanos y construcción de paz</t>
  </si>
  <si>
    <t>A.18.141.12</t>
  </si>
  <si>
    <t>Apoyar 04 organizaciones que trabajan y son en la defensa de los DDHH en el Dpto.</t>
  </si>
  <si>
    <t>asistencia técnica y capacitacones.</t>
  </si>
  <si>
    <t>mayo</t>
  </si>
  <si>
    <t>septiembe</t>
  </si>
  <si>
    <t>142. Aumentar  el número de personas desvinculadas  de grupos armados ilegales en el territorio.</t>
  </si>
  <si>
    <t>A.17.142</t>
  </si>
  <si>
    <t>Brindar capacidades a la problación en proceso de reintegración en el dpto.</t>
  </si>
  <si>
    <t>Desarrollar y facilitar  acciones que apoyen y fortalezcan la política nacional de reintegración.</t>
  </si>
  <si>
    <t>Número de procedimientos o acciones  establecidos que apoyen y fortalezcan la politica nacional de reintegración.</t>
  </si>
  <si>
    <t>59.02.01</t>
  </si>
  <si>
    <t>A.17.142.1</t>
  </si>
  <si>
    <t>Realizar una acción para apoyar la población vulneravle para la reintegración.</t>
  </si>
  <si>
    <t>asistencia técnica y capacitacones para la generación de ingresos propios.</t>
  </si>
  <si>
    <t>seotiembre.</t>
  </si>
  <si>
    <t>143. Aumentar  el número de personas desvinculadas  de grupos armados ilegales en el territorio.</t>
  </si>
  <si>
    <t>A.17.143</t>
  </si>
  <si>
    <t>Brindar capacidades a la población para la construcción de una cultruade paz.</t>
  </si>
  <si>
    <t>Implementación y puesta en marcha de políticas encaminadas a la contrucción y formación hacia la paz.</t>
  </si>
  <si>
    <t>Número de actividades que promuevan la pedagogía para la reconciliación y la paz en las comunidades.</t>
  </si>
  <si>
    <t>A.17.143.5</t>
  </si>
  <si>
    <t>Realizar una actividad en pedagogia para lideres sociales  e iglesias del dpto.</t>
  </si>
  <si>
    <t>capacitacion en pedagogiade paz.</t>
  </si>
  <si>
    <t>mayio</t>
  </si>
  <si>
    <t>septiembre</t>
  </si>
  <si>
    <t>139. Territorio con resultados de indicadores  significativos en acciones integrales para la consolidación de la paz, que involucre mejoras de tipo social, económico, de convivencia ciudadana, seguridad, acceso a la justicia, Derechos Humanos y nueva</t>
  </si>
  <si>
    <t>A.17.139</t>
  </si>
  <si>
    <t>Brindar ls herramientas para las estrategias de seguridad de la fuerza publica y organismos de seguridad.</t>
  </si>
  <si>
    <t>Desarrollar estrategias que combatan los delitos de mayor impacto en el Departamento.</t>
  </si>
  <si>
    <t>Número de acciones ejecutadas del Plan de Seguridad Ciudadana.</t>
  </si>
  <si>
    <t>56.01.01</t>
  </si>
  <si>
    <t>A.17.139.1</t>
  </si>
  <si>
    <t>Numero de accones ejecutadas para la seguridad y control del territorio.</t>
  </si>
  <si>
    <t>aprbadas en el comité de orden publico.</t>
  </si>
  <si>
    <t>numero de actividades.</t>
  </si>
  <si>
    <t>A.17.141</t>
  </si>
  <si>
    <t>Apoya los acciones que promuevan y fortalezcan la convivencia ciudadana.</t>
  </si>
  <si>
    <t>Realizar acciones para el fomento de la cultura ciudadana en seguridad para la prevención.</t>
  </si>
  <si>
    <t>Número de acciones que fomentan la cultura ciudadana.</t>
  </si>
  <si>
    <t>57.01.01</t>
  </si>
  <si>
    <t>A.17.141.1</t>
  </si>
  <si>
    <t>Numero de accones ejecutadas para la convivencia ciudadana.</t>
  </si>
  <si>
    <t>aprobadas en el comité de orden público.</t>
  </si>
  <si>
    <t>Número  de acciones que se realizan para la prevención del delito.</t>
  </si>
  <si>
    <t>57.01.04</t>
  </si>
  <si>
    <t>A.17.141.4</t>
  </si>
  <si>
    <t>numero de acciones o programas ejecutados.</t>
  </si>
  <si>
    <t>programas ejecutados.</t>
  </si>
  <si>
    <t>nuemro de programas.</t>
  </si>
  <si>
    <t>132. Aumentar el índice de desempeño fiscal.</t>
  </si>
  <si>
    <t>A.17.132</t>
  </si>
  <si>
    <t>PROMOCIÓN Y DIVULGACIÓN DE LA CULTURA TRIBUTARIA EN EL DEPARTAMENTO DE ARAUCA</t>
  </si>
  <si>
    <t>Mejorar los procesos de control, cultura y gestión tributaria que contribuyan al incremento de las rentas propias del departamento.</t>
  </si>
  <si>
    <t xml:space="preserve">Porcentaje de incremento de las rentas propias.
</t>
  </si>
  <si>
    <t>A.17.132.1</t>
  </si>
  <si>
    <t>la lucha contra el contrabando de licores y cigarrillos y por ende, a emprender acciones encaminadas a reducir el consumo de producto ilegales que afectan las finanzas departamentales, y crear proyectos y programas que mitiguen el impacto que este genera, es decir, que las instituciones que intervienen en el convenio aunarán esfuerzos para apoyar la lucha del departamento de Arauca, contra la introducción ilegal de cigarrillos y licores, tanto auténticos como falsificados, el diseño y puesta en marcha de los planes de capacitación y planes comunicación contra el comercio de estos ilegales y el mecanismo preventivo para evitar la evasión fiscal y el contrabando, en procura de fortalecer al departamento en el cumplimiento de las funciones y competencias asignadas por la constitución y la ley.</t>
  </si>
  <si>
    <t>Estrategias de publicidad y promoción - Festival de la Legalidad</t>
  </si>
  <si>
    <t>Rentas</t>
  </si>
  <si>
    <t>Manuel Calderón</t>
  </si>
  <si>
    <t>Apoyar los procesos de control integral del impuesto al consumo y la articulación de los productos de licores, cervezas y cigarrillos en el Departamento de Arauca</t>
  </si>
  <si>
    <t>Desarrollar e implementar los sistemas de información contable y financiera con Normas Internacionales de Contabilidad para el Sector Público (NICSP) que  generen mayor confiabilidad, agilidad y oportunidad en los procesos contables y financieros de la entidad territorial y que permitan el incremento de la capacidad institucional.</t>
  </si>
  <si>
    <t>Porcentaje  de software  de sistema de gestión contable y financiera integrados, fortalecidos y actualizado con Normas Internacionales de Contabilidad para el Sector Público (NICSP).</t>
  </si>
  <si>
    <t>Controlar el transporte de los productos gravados a través de la expedición de movilizacón, reenvío,  y su correspondiente legalización</t>
  </si>
  <si>
    <t>Control a la movilización y a la señalización de licores, cervezas y cigarrillos</t>
  </si>
  <si>
    <t>Con el uso continuo del Sistema Financiero los requerimientos se han incrementado notoriamente, de igual manera las exigencias aumentaron, pues las necesidades se vieron reflejadas en otros procedimientos y operaciones, en áreas contables, tesorales, presupuestales y jurídicos; en los aspectos de estampillas, de impuestos, de auditoría, de resoluciones, de procedimientos y decomisos, afecta indirectamente la sistematización, como las mejoras, lo cual que implica que la plataforma sufra una evolución positiva</t>
  </si>
  <si>
    <t>Número de procesos contables y financierossin normas NICSP.</t>
  </si>
  <si>
    <t>49.02.02</t>
  </si>
  <si>
    <t>A.17.132.3</t>
  </si>
  <si>
    <t>Diseño y creación del Esquema de la Base de Datos Para Cada impuesto (Consumo al tabaco y Cigarrillo, Consumo a la Cerveza, Sobretasa a la Gasolina, al ACPM, Gaceta departamental). Generación de GUI para la Carga de liquidaciones Impuesto al Consumo de la cerveza Extranjera.</t>
  </si>
  <si>
    <t xml:space="preserve">MÓDULO DE IMPUESTO AL CONSUMO, GACETA DEPARTAMENTAL, SOBRETASA A LA GASOLINA Y ACPM, MEJORAMIENTO DEL MODULO DE LIQUIDACION DE ESTAMPILLAS E IMPUESTO DEL 5% FONDO DE SEGURIDAD,  MODULO AUDITORIA DE RENTAS,  MODULO DE REGISTROS Y AUTORIZACION DE EMPRESAS,  MEJORAMIENTO DE ALGUNOS PROCESOS DEL MODULO DE CONTABILIDAD
</t>
  </si>
  <si>
    <t>Adelantar estudios sobre los impuestos, tasas, contribuciones y gravámenes a favor del departamento, con miras a optimizar los mecanismos de liquidación y recaudo, para garantizar la exacta recaudación de las rentas departamentales, de  las  entidades  descentralizadas  y  las  que  sean  objeto  de  transferencia  por parte de la Nación”</t>
  </si>
  <si>
    <t xml:space="preserve">Auditar a los entes descentralizados del Departamento de Arauca, con el fin de hacerle control a los tributos. </t>
  </si>
  <si>
    <t xml:space="preserve">Servicios especializados, profesionales, técnicos y auxiliares relacionados en el área contable para inspeccionar, vigilar y controlar los tributos departamentales. </t>
  </si>
  <si>
    <t>Inspeccionar y promover mecanismos preventivos para evitar la evasión fiscal de las rentas, en procura de fortalecer las rentas del Departamento de Arauca.</t>
  </si>
  <si>
    <t xml:space="preserve">Implementar acciones efectivas orientadas a disminuir la introducción ilegal, la producción, la comercialización y consumo, de cigarrillos y licores, tanto auténticos como falsificados,  en el Departamento de Arauca. </t>
  </si>
  <si>
    <t>Promover mecanismos preventivos para evitar la evasión fiscal y el  contrabando, en procura  de fortalecer las rentas del Departamento de Arauca.</t>
  </si>
  <si>
    <t>114. Aumentar la capacidad de investigacion e innovación  en la población.</t>
  </si>
  <si>
    <t>A.13.114</t>
  </si>
  <si>
    <t>Implementar estrategias para incentivar el interés y apropiación social por la ciencia, tecnología e innovación en los sectores académicos, productivos, estatales y comunidades.</t>
  </si>
  <si>
    <t>Número de redes científicas en funcionamiento.</t>
  </si>
  <si>
    <t>39.06.03</t>
  </si>
  <si>
    <t>A.13.114.3</t>
  </si>
  <si>
    <t>CONFORMACION DE  RED CIENTIFICA MEDIANTE  LA REACTIVACION DE SEMILLEROS DE INVESTIGACION</t>
  </si>
  <si>
    <t>CONFORMACION DE LOS 5 SEMILLEROS DE INVESTIGACION PARA ASISTIRLOS EN LA IDENTIFICACION DE UN PROYECTO A CORDE A LA VOCACION DEL MUNICIPIO</t>
  </si>
  <si>
    <t>RED CIENTIFICA CONFORMADA</t>
  </si>
  <si>
    <t>Promoción del desarrollo</t>
  </si>
  <si>
    <t>A.13</t>
  </si>
  <si>
    <t>PLANEACION DEPARTAMENTAL</t>
  </si>
  <si>
    <t>JAVIER VEGA OTALORA</t>
  </si>
  <si>
    <t>113. Aumentar el número de empresas que incorporan actividades de investigación, desarrollo e innovación  como mecanismo  para aumentar  su competitividad.</t>
  </si>
  <si>
    <t>A.13.113</t>
  </si>
  <si>
    <t>Mejorar la empresa con capacidades tecnológicas para incrementar la productividad, competitividad y desarrollar actividades de generación, adaptación.</t>
  </si>
  <si>
    <t xml:space="preserve">Número de acciones que promuevan  iniciativas de Ciencia, Tecnología e Innovación para la competitividad y productividad. </t>
  </si>
  <si>
    <t>39.04.01</t>
  </si>
  <si>
    <t>A.13.113.3</t>
  </si>
  <si>
    <t>Actualización en  CTeI, TICs, desarrollo tecnológico,  formulación de ideas de innovación y tecnología para prromover le marketing digital, comercio electronico, y  redes sociales.</t>
  </si>
  <si>
    <t>Taller teorico practico dirigido a  estudiantes de semilleros de investigación, y administrativos de los sectores empresariales de cada municipio como: Saravena, Arauquita,  Arauca, Fortul  y Tame , desarrollo tecnológico, formulación de ideas de innovación y tecnología para promover el marketing digital, comercio electrónico, y  redes sociales</t>
  </si>
  <si>
    <t xml:space="preserve">CINCO TALLERES REALIZADOS </t>
  </si>
  <si>
    <t xml:space="preserve">Número de semilleros de investigación. </t>
  </si>
  <si>
    <t>39.06.04</t>
  </si>
  <si>
    <t>A.13.114.4</t>
  </si>
  <si>
    <t>REACTIVACION SEMILLEROS DE INVESTIGACION</t>
  </si>
  <si>
    <t>Taller   en proyectos de modelo de negocios canvas, elevator pitch para formular proyectos a empresarios y desarrollo de un prototipo MVP, dirigido a  estudiantes de semilleros de investigación, ciencia tecnológia e innovación.</t>
  </si>
  <si>
    <t>CINCO SEMILLEROS DE INVESTIGACION REACTIVADOS</t>
  </si>
  <si>
    <t>93. Desarrollar acciones que fortalezcan la autonomía, la identidad y la cultura de los pueblos Indígenas, garantizando el goce efectivos de los derechos sociales, económicos, políticos, culturales y ambientales.</t>
  </si>
  <si>
    <t>A.14.93</t>
  </si>
  <si>
    <t xml:space="preserve">Apoyar  el  fortalecimiento  del  Gobierno  propio  del  Pueblo Makaguan  desde  el  Gobierno Propio y Jurisdicción  Especial Indígena </t>
  </si>
  <si>
    <t>Mejorar la gobernabilidad, la autonomía e identidad propia de los pueblos indígenas.</t>
  </si>
  <si>
    <t>Número de mujeres indígenas con formación en liderazgo y emprendimiento activo.</t>
  </si>
  <si>
    <t>A.14.93.9</t>
  </si>
  <si>
    <t>ASISTENCIA  TECNICA DEL PROCESO DE EMPODERAMIENTO DEL FORTALECIEMIENTO DEL GOBIERNO PROPIO  DE LAS COMUNIDADES DEL PUEBLO BETOY DEL MUNICIPIO DE TAME  Y SIKUANI DEL MUNICIPIO DE TAME
ACOMPAÑAMIENTO COMUNITARIO</t>
  </si>
  <si>
    <t>Restablecer el goce efectivo de derechos de los pueblos Makaguan ubicados en el municipio de Tame departamento de Arauca para garantizar su supervivencia</t>
  </si>
  <si>
    <t>Implementar modelos de atención en salud con la práctica de la medicina tradicional y ocidentental, brindando bienestar social integral a las comunidades indígenas.</t>
  </si>
  <si>
    <t>Número de comunidades indígenas víctimas con Plan de Reparación Colectiva, formulados e implementados.</t>
  </si>
  <si>
    <t>A.14.93.14</t>
  </si>
  <si>
    <t>Reubicacion  Adquisición y Adjudicación de dos Predio para Garantizar la Supervivencia y Pervivencia de la Comunidad Cusay La  Colorada Marrero.</t>
  </si>
  <si>
    <t xml:space="preserve">Implementación de los elementos de Reubicación, y Acompañamiento Integral en el Desarrollo del Principio de Dignidad para la Comunidad Indígena Cuiloto Marrero.  </t>
  </si>
  <si>
    <t>• Adquisición de 1 predios en el municipio de Tame y apoyo para la reubicación de las familias indígenas afectadas</t>
  </si>
  <si>
    <t>Apoyo  proceso familiar y  comunitario mediante  acompañamiento  integra</t>
  </si>
  <si>
    <t>Número de pueblos indígenas con fortalecimiento familiar, recuperación de la lengua ancestral y tradiciones socio-culturales.</t>
  </si>
  <si>
    <t>A.14.93.6</t>
  </si>
  <si>
    <t>1 pueblo indígena con fortalecimiento familiar, recuperación de la lengua ancestral y tradiciones socio-culturales.</t>
  </si>
  <si>
    <t xml:space="preserve">Promover escenarios  de partici´pación y consulta  previa  a  las comunidades Indigenas </t>
  </si>
  <si>
    <t>Número de comunidades indígenas con atención en  casos de violencia intra e interétnicos.</t>
  </si>
  <si>
    <t>A.14.93.8</t>
  </si>
  <si>
    <t xml:space="preserve">ACOMPAÑAMIENTO TECNICO 
FORTALECIMIENTO COMUNITARIO
SESIONES DE LA MESA DEPARTAMENTAL DE CONCERTACION INDIGENAS SEGÚN DECRETO 113 DE 2009
</t>
  </si>
  <si>
    <t>1 comunidad indígenas con atención en  casos de violencia intra e interétnicos.</t>
  </si>
  <si>
    <t>Fortalecer la gobernabilidad, la autonomía e identidad propia de los pueblos indígenas.</t>
  </si>
  <si>
    <t>enero</t>
  </si>
  <si>
    <t>diciembre</t>
  </si>
  <si>
    <t>Reducir el deficit cualitativo para permitir que las familias  accedan a mejoramieto de vivienda de interés social prioritaria en el área urbana.</t>
  </si>
  <si>
    <t>80. Disminuir el deficit de vivienda digna y sostenible en el área urbana, por medio de la cofinanciación de proyectos y la asignación de recursos complementarios.</t>
  </si>
  <si>
    <t>A.7.80</t>
  </si>
  <si>
    <t>Viviendas De Interés Social Prioritario Mejoradas</t>
  </si>
  <si>
    <t>Número de familias beneficiadas con proyectos de mejoramiento de vivienda de interés social prioritaria.</t>
  </si>
  <si>
    <t>A.7.80.9</t>
  </si>
  <si>
    <t xml:space="preserve">Mejoramiento de Vivienda Saludable en el Municipio de Arauca.
Mejoramiento de Vivienda Saludable en el Municipio de Arauquita.
Mejoramiento de Vivienda Saludable en el Municipio de Tame.
Mejoramiento de Vivienda Saludable en el Municipio de Saravena.
Mejoramiento de Vivienda Saludable en el Municipio de Fortul.
Mejoramiento de Vivienda Saludable en el Municipio de Cravo Norte.
Mejoramiento de Vivienda Saludable en el Municipio de Puerto Rondón.
Interventoria
Apoyo a la Supervisión
</t>
  </si>
  <si>
    <t>Vivienda</t>
  </si>
  <si>
    <t>A.7</t>
  </si>
  <si>
    <t>Secretaría de Planeación</t>
  </si>
  <si>
    <t>Marlene Manosalva Caro</t>
  </si>
  <si>
    <t>104. Lograr que las ciudades y los asentamientos humanos sean inclusivos, seguros, resilientes y sostenibles.</t>
  </si>
  <si>
    <t>A.15.104</t>
  </si>
  <si>
    <t>Recuperar y adecuar los espacios y zonas verdes en el departamento de Arauca.</t>
  </si>
  <si>
    <t>Mejorar la construcción de nuevas áreas de desarrollo urbano sostenible, mediante programas de renovación urbana, mejoramiento integral de barrios y  sistemas de movilidad eficientes.</t>
  </si>
  <si>
    <t>Número de espacios públicos  adecuados mejorados o construidos en el marco de actuaciones urbanas integrales.</t>
  </si>
  <si>
    <t>A.15.104.1</t>
  </si>
  <si>
    <t>1. preliminares
2. acabados
3 Paisajismo y mobiliario
4. equipamento urbano 
5. jormadas de cultura ciudadana</t>
  </si>
  <si>
    <t>Equipamiento</t>
  </si>
  <si>
    <t>A.15</t>
  </si>
  <si>
    <t xml:space="preserve">Secretaría de Planeación. </t>
  </si>
  <si>
    <t>José Alí Domínguez
Libia Karelia Glavis</t>
  </si>
  <si>
    <t xml:space="preserve">CM-05-18-2016  24 Meses  Contrato de Consultoría (Interventoría técnica)  640  2016  UNION TEMPORAL INTER URBANISMO  Contrato en Ejecución  3 abril 2017 11:35:20 a. m.  
CM-08-34-2016  8 Meses  Contrato de Consultoría (Interventoría técnica)  543  2016  ROBERTO VALCARCEL  Contrato en Ejecución  30 diciembre 2016 5:33:17 p. m.  
LP-05-05-2016  24 Meses  Contrato de Obras  553  2016  UNION TEMPORAL ZONAS VERDES  Contrato en Ejecución  30 diciembre 2016 5:20:02 p. m.  
</t>
  </si>
  <si>
    <t>Mejorar y rehabilitar diferentes tramos alrededor del Caño cordoba.</t>
  </si>
  <si>
    <t>Mejorar el desarrollo  de entornos e infraestructuras  sostenibles que generen beneficios en términos ambientales, turísticos, económicos, sociales e institucionales  que contribuyan a  mejorar  la calidad del paisaje urbano.</t>
  </si>
  <si>
    <t>Número de entornos urbanísticos sostenibles construidos o mejorados.</t>
  </si>
  <si>
    <t>34.02.01</t>
  </si>
  <si>
    <t>A.15.104.3</t>
  </si>
  <si>
    <t>1. PRELIMINARES
2. ESTRUCTURA DEL PAVIMENTO.
3. OBRAS COMPLEMENTARIAS.
4. MITIGACION AMBIENTAL</t>
  </si>
  <si>
    <t xml:space="preserve">José Alí Domínguez
</t>
  </si>
  <si>
    <t xml:space="preserve">LP-05-04-2017  8 Meses  Contrato de Obras  697  2017  UNION TEMPORAL VIA CAÑO CORDOBA  Contrato Registrado  29 diciembre 2017 8:53:35 p. m.  
SM-05-04-2017  8 Meses  Aceptacion de Oferta  607  2017  CONSORCIO CAÑO CORDOBA 2017  Contrato Registrado  28 diciembre 2017 3:10:59 p. m.  
</t>
  </si>
  <si>
    <t>120. Mejorar los estándares de calidad y promoción del turismo en el Departamento.</t>
  </si>
  <si>
    <t>A.13.120</t>
  </si>
  <si>
    <t>Implementar estrategias de promoción y desarrollo del turismo sostenible en el departamento de Arauca</t>
  </si>
  <si>
    <t>Consolidar rutas de turísmo histórico, religioso,  comunitario, cultural  y de naturaleza sostenible que potencien la oferta de servicios en el territorio.</t>
  </si>
  <si>
    <t>Número de rutas s turísticas consolidadas.</t>
  </si>
  <si>
    <t>Desarrollar estrategias de mercadeo, marketing y promoción para el posicionamiento de Arauca como marca de destino turistico,</t>
  </si>
  <si>
    <t>Número De fam trip realizados.</t>
  </si>
  <si>
    <t>Número de estrategias de promoción implementadas.</t>
  </si>
  <si>
    <t>Mejorar la práctica del turismo sostenible con calidad   a través  del fortalecimiento de los actores y prestadores de servicios turísticos en el territorio.</t>
  </si>
  <si>
    <t>Número de circuitos turísticos de carácter doméstico.</t>
  </si>
  <si>
    <t>Número de prestadores formados en legislación, idiomas, guianza, calidad  y prestación de servicios turísticos.</t>
  </si>
  <si>
    <t>Número de estrategias implementadas de fortalecimiento de turismo.</t>
  </si>
  <si>
    <t>A.13.122</t>
  </si>
  <si>
    <t>A.13.123</t>
  </si>
  <si>
    <t>A.13.120.1</t>
  </si>
  <si>
    <t>A.13.120.2</t>
  </si>
  <si>
    <t>A.13.120.3</t>
  </si>
  <si>
    <t>A.13.120.4</t>
  </si>
  <si>
    <t>A.13.120.5</t>
  </si>
  <si>
    <t>A.13.120.6</t>
  </si>
  <si>
    <t>42.03.01</t>
  </si>
  <si>
    <t>42.03.02</t>
  </si>
  <si>
    <t>42.04.01</t>
  </si>
  <si>
    <t>42.04.02</t>
  </si>
  <si>
    <t>42.04.03</t>
  </si>
  <si>
    <t xml:space="preserve">1  PROMOCIÓN Y DESARROLLO DE SERVICIOS TURÍSTICOS  
2  ACOMPAÑAMIENTO EMPRESARIAL PARA PRESTADORES DE SERVICIOS TURÍSTICOS  
3  FORTALECIMIENTO A LA CADENA DE COMERCIALIZACIÓN TURÍSTICA DEL DEPARTAMENTO (GENERACIÓN DE CULTURA TURÍSTICA).   
4  ESTRATEGIAS DE PROMOCIÓN DEL DEPARTAMENTO  
</t>
  </si>
  <si>
    <t>Secretaría de Planeación.</t>
  </si>
  <si>
    <t>José Alí Domínguez Martinez</t>
  </si>
  <si>
    <t xml:space="preserve">1,700,000,000CM-05-10-2017  18 Meses  Contrato de Prestación de servicios  714  2017  UNION TEMPORAL TURISMO ARAUCA  Contrato Registrado  29 diciembre 2017 11:02:34 p. m.  </t>
  </si>
  <si>
    <t xml:space="preserve">CM-05-10-2017  18 Meses  Contrato de Prestación de servicios  714  2017  UNION TEMPORAL TURISMO ARAUCA  Contrato Registrado  29 diciembre 2017 11:02:34 p. m.  </t>
  </si>
  <si>
    <t>122. Generar un ambiente propicio para que la región cuente con una estructura productiva de bienes y servicios competitiva e innovadora que contribuya  a la generación de empresas formales y sostenibles.</t>
  </si>
  <si>
    <t>Mejorar la disponibilidad de infraestructura y asistencia técnica para la promoción y el acompañamiento de nuevos emprendimientos</t>
  </si>
  <si>
    <t>Aumentar el acceso a nuevos mercados a través del desarrollo de estrategias de emprendimiento, formalización empresarial, instrumentos de desarrollo empresarial, apalancamiento y financiación, innovación, promoción de la inversión, infraestructura y logistica e inclusión social para el desarrollo empresarial.</t>
  </si>
  <si>
    <t>Numero de ideas emprendedores validadas y creadas</t>
  </si>
  <si>
    <t>Número  de empresas fortalecidas.</t>
  </si>
  <si>
    <t>Número de jóvenes con iniciativas empresariales, fortalecidas.</t>
  </si>
  <si>
    <t>Redes  regionales de emprendimiento fortalecidas.</t>
  </si>
  <si>
    <t>Número de incentivos financieros para el desarrollo empresarial</t>
  </si>
  <si>
    <t>Desarrollar estrategias que generen competitividad e innovación para la  promoción del tejido empresarial a través de incubadoras de empresas, fortalecimiento a organizaciones solidarias, comercio y otros servicios conexos.</t>
  </si>
  <si>
    <t xml:space="preserve">Número de alianzas público - privadas generadas para el fortalecimiento empresarial </t>
  </si>
  <si>
    <t>Mejoramiento de estándares de calidad en formación para el trabajo, articulado  con el sector productivo.</t>
  </si>
  <si>
    <t>Número de centro de desarrollo empresarial operando.</t>
  </si>
  <si>
    <t>Semilleros de emprendimiento.</t>
  </si>
  <si>
    <t>Número de colegios con semilleros de emprendimiento.</t>
  </si>
  <si>
    <t>A.13.122.2</t>
  </si>
  <si>
    <t>A.13.122.4</t>
  </si>
  <si>
    <t>A.13.122.6</t>
  </si>
  <si>
    <t>44.01</t>
  </si>
  <si>
    <t>44.02</t>
  </si>
  <si>
    <t>A.13.122.8</t>
  </si>
  <si>
    <t>A.13.122.10</t>
  </si>
  <si>
    <t>44.01.01</t>
  </si>
  <si>
    <t>44.01.05</t>
  </si>
  <si>
    <t>44.01.06</t>
  </si>
  <si>
    <t>44.01.08</t>
  </si>
  <si>
    <t>44.01.09</t>
  </si>
  <si>
    <t>44.02.01</t>
  </si>
  <si>
    <t>44.03.01</t>
  </si>
  <si>
    <t>44.05.01</t>
  </si>
  <si>
    <t xml:space="preserve">1  ASISTENCIA TECNICA  
2  MENTALIDAD EMPRENDEDORA 
3  FORTALECIMIENTO DE CAPACIDADES EMPRESARIALES  
4  FORMULACION DE LA POLITICA PUBLICA  
5  APORTE CAMARA DE COMERCIO DE PIEDEMONTE ARAUCANO  </t>
  </si>
  <si>
    <t>José Alí Domínguez Martinez
Javier Vega Otalora</t>
  </si>
  <si>
    <t xml:space="preserve">2129,894,875 CD-05-38-2016  24 Meses  Contrato de Cooperación  594  2016  CAMARA DE COMERCIO PIEDEMONTE ARAUCANO  Contrato en Ejecución  30 diciembre 2016 4:37:46 p. m.  </t>
  </si>
  <si>
    <t xml:space="preserve">CD-05-38-2016  24 Meses  Contrato de Cooperación  594  2016  CAMARA DE COMERCIO PIEDEMONTE ARAUCANO  Contrato en Ejecución  30 diciembre 2016 4:37:46 p. m.  </t>
  </si>
  <si>
    <t>GESTION</t>
  </si>
  <si>
    <t>Brindar  asistencia técnica para la promoción y el acompañamiento de nuevos emprendimientos</t>
  </si>
  <si>
    <t>1  ASISTENCIA TECNICA  
2. TALLER DE HABILIDADES EMPRENDEDORAS.
3. ACOMPAÑAMIENTO AMPRESARIAL
4. FORTALECIMIENTO DE IDEAS EMPRENDEDORAS</t>
  </si>
  <si>
    <t>Fortalecer la Comisión Regional de Competitividad.</t>
  </si>
  <si>
    <t>Comisión Regional de Competitividad fortalecida.</t>
  </si>
  <si>
    <t>A.13.122.7</t>
  </si>
  <si>
    <t xml:space="preserve">1  Asistencia Técnica a la CRC  
2  Fortalecimiento de la Comisión Regional de Competitividad 
3  Promoción de la Comisión Regional de Competitividad.  </t>
  </si>
  <si>
    <t xml:space="preserve">134. Fortalecer las capacidades de la sociedad civil para que la gestión pública departamental sea democrática y concertada.
</t>
  </si>
  <si>
    <t>Desarrollar un proceso de asistencia técnica, formación y preparación de la comunidad para eldesarrollo de trabajo articulado con las instituciones estatales, fortaleciendo de su capacidad degestión y vigilancia de los recursos y las actuaciones de los servidores públicos en la ejecución de
su labor</t>
  </si>
  <si>
    <t>Mejorar  las estrategias para la  rendición de cuentas a la ciudadanía, promoviendo la  interacción con la ciudadanía y la transparencia en el desarrollo de los procesos de la gestión pública Departamental.</t>
  </si>
  <si>
    <t xml:space="preserve">Número de estrategias fortalecidas y adoptadas para la rendición de cuentas. </t>
  </si>
  <si>
    <t xml:space="preserve">Procesos de rendición de cuentas realizados anualmente en la entidad territorial. 
</t>
  </si>
  <si>
    <t>50.05.01</t>
  </si>
  <si>
    <t>50.05.03</t>
  </si>
  <si>
    <t>A.17.134.1</t>
  </si>
  <si>
    <t>A.17.134.2</t>
  </si>
  <si>
    <t xml:space="preserve">ASISTENCIA TECNICA
1.1. IDENTIFICACIÓN, PLANIFICACIÓN Y DISEÑO DE LAS ESTRATEGIAS DE
DIÁLOGO PARA LA RENDICION DE CUENTAS.
2. PARTICIPACION COMUNITARIA
</t>
  </si>
  <si>
    <t>numero de rendiciones de cuentas realizadas</t>
  </si>
  <si>
    <t>Secretaría de Gobierno y Seguridad Ciudadana</t>
  </si>
  <si>
    <t>Angel Arnoby Arenas</t>
  </si>
  <si>
    <t xml:space="preserve">Mejorar ejercicio de planificacion del departamento a traves de los  consejeros territoriales municipales y departamentales </t>
  </si>
  <si>
    <t>Implementar un programa para el fortalecimiento de instancias de planificación y participación ciudadana en la toma de decisiones.</t>
  </si>
  <si>
    <t>Numero de instancias de planificación en ejercicio.</t>
  </si>
  <si>
    <t>A.17.134.6</t>
  </si>
  <si>
    <t>1. Apoyo a la realizacion de las mesas de trabajo de los consejeros territoriales 
3. Apoyo logistico</t>
  </si>
  <si>
    <t>Numero de consejos territoriales fortalecidos</t>
  </si>
  <si>
    <t>Secretaria de Planeacion</t>
  </si>
  <si>
    <t>135. Aumentar el índice de desempeño integral promedio de los municipios.</t>
  </si>
  <si>
    <t>A.17.135</t>
  </si>
  <si>
    <t>Brindar asistencia tecnica para mejorar el cumplimiento de las competencias municipales asignadas por la constitución y las leyes por parte de los mandatarios locales.</t>
  </si>
  <si>
    <t>Mejorar las capacidades para la gestión del desarrollo de los municipios  en el ciclo de gestión pública territorial.</t>
  </si>
  <si>
    <t>Porcentaje de municipios asistidos para el mejoramiento de sus competencias.</t>
  </si>
  <si>
    <t>51.01.01</t>
  </si>
  <si>
    <t>A.17.135.1</t>
  </si>
  <si>
    <t xml:space="preserve">1.1 CAPACITACIÓN A FUNCIONARIOS MUNICIPALES EN COMPETENCIAS MUNICIAPLES
1.3 ASISTENCIA TECNICA PARA EL FORTALECIMIENTO EN LA GESTIÓN TRIBUTARIA
2 ACOMPAÑAMIENTO PARA EL FORTALECIMIENTO FINANCIERO, ADMINISTRATIVO Y OPERATIVO DE LAS ALCALDIAS MUNICIPALES
</t>
  </si>
  <si>
    <t>numero de municipios asistidos para el mejoramiento de sus competencias.</t>
  </si>
  <si>
    <t>20/1018</t>
  </si>
  <si>
    <t xml:space="preserve">Martha Lopez </t>
  </si>
  <si>
    <t>136. Apoyar vínculos económicos, sociales y ambientales positivos entre las zonas urbanas, periurbanas y rurales mediante el fortalecimiento de la planificación para el desarrollo regional.</t>
  </si>
  <si>
    <t>A.17.136</t>
  </si>
  <si>
    <t>Incrementar la productividad  y la competitividad del departamento a traves de los proyectos priorizados en el Contrato Plan.</t>
  </si>
  <si>
    <t>Desarrollar autonomía, mediante la adopción  de mecanismos de integración, regionalización y globalización  orientados a la  provisión de infraestructuras, bienes y servicios que promuevan la competitividad del territorio.</t>
  </si>
  <si>
    <t>Porcentaje de avance de cumplimiento del Contrato Plan.</t>
  </si>
  <si>
    <t>52.01.03</t>
  </si>
  <si>
    <t>A.17.136.1</t>
  </si>
  <si>
    <t>José Alí Domínguez
Martha Gavis Obando</t>
  </si>
  <si>
    <t>Construccion de un Centro de Desarrollo Empresarial para incrementar la productividad de las empresas a partir de la sofisticación y diversificación del aparato productivo con innovación y tecnologías generando condiciones de sostenibilidad.</t>
  </si>
  <si>
    <t xml:space="preserve">CM-05-24-2016  24 Meses  Contrato de Consultoría (Interventoría técnica)  601  2016  UNION TEMPORAL INTERCAMARA  Contrato Legalizado  30 diciembre 2016 8:12:30 p. m.  
LP-05-07-2016  24 Meses  Contrato de Obras  619  2016  CONSORCIO CDE  Contrato en Ejecución  15 agosto 2017 9:10:26 a. m.  
</t>
  </si>
  <si>
    <t>Apoyar vínculos económicos, sociales y ambientales positivos entre las zonas urbanas, periurbanas y rurales mediante el fortalecimiento de la planificación para el desarrollo regional.</t>
  </si>
  <si>
    <t>19.02</t>
  </si>
  <si>
    <t xml:space="preserve">Realizar Asistencia técnica y fortalecimiento del proceso de seguimiento y evaluación de las políticas públicas  y el  Plan de Desarrollo Departamental </t>
  </si>
  <si>
    <t>Mejorar la eficiencia en la planeación territorial y el cumplimiento de metas del Plan de Desarrollo y de las políticas públicas.</t>
  </si>
  <si>
    <t>Porcentaje de cumplimiento del Plan de Desarrollo.</t>
  </si>
  <si>
    <t>Realizar Asistencia Técnica para la estructuración y formulación de proyectos de inversión de infraestructura estrategica para mejorar la competitividad regional</t>
  </si>
  <si>
    <t>Mejorar el proceso de planificación y desarrollo territorial mediante  la formulación y evaluación ex-ante y la estructuración integral de proyectos, asi como garantizar el funcionamiento del Sistema General de Regalías.</t>
  </si>
  <si>
    <t>Número de diseños, estudios de preinversión y políticas formuladas por la entidad.</t>
  </si>
  <si>
    <t>A.17.136.2</t>
  </si>
  <si>
    <t>A.17.136.5</t>
  </si>
  <si>
    <t>Realizar la formulación y evaluación ex ante del 100% de los proeyctos de inversion suceptibles de financiar o cofinanciar con los recursos del presupuesto del Departamento</t>
  </si>
  <si>
    <t xml:space="preserve">1  ASISTENCIA TECNICA Y MANEJO DE COMPETENCIAS           
1.1  Asistencia Tecnica y seguimiento en la implementacion de competencias legales, ajuste y construccion de herramientas de planificacion y banco de proyectos de inversion       
2  FORTALECIMIENTO INSTITUCIONAL           
2.1  Apoyo al proceso de seguimiento al Plan de Desarrollo Departamental       
2.2  Realizacion de Evaluacion vigencia 2017 al Plan de Desarrollo individual y acumulada       
 </t>
  </si>
  <si>
    <t xml:space="preserve">ASISTENCIA TECNICA           
1.1  ASISTENCIA TECNICA EN ESTRUCTURACION Y FORMULACION EN PROYECTOS DE INFRAESTRUCTURA QUE MEJORE LAS COMPETENCIAS Y EL DESEMPEÑO DE LA 
</t>
  </si>
  <si>
    <t>Numero de proyectos de infraestructura formulados</t>
  </si>
  <si>
    <t>17/04/201</t>
  </si>
  <si>
    <t xml:space="preserve">1. ESTUDIOS DE PREFACTIBILIDAD, FACTIBILIDAD, DIAGNOSTICO AMBIENTAL DE ALTERNATIVAS Y ESTUDIO DE IMPACTO AMBIENTAL PARA UNA PEQUEÑA CENTRAL HIDROELECTRICA EN EL MUNICIPIO DE TAME DEPARTAMENTO DE ARAUCA 
2, ESTUDIOS , DISEÑO Y FORMULACIÓN DE PROYECTOS PARA EL ESTABLECIMIENTO DE LA CADENA DE VALOR FORMACION DE PRECIOS Y COSTOS UNITARIOS EN LA FORMULACION DE PROYECTOS PARA EL DEPARTAMENTO DE ARAUCA
3. ESTUDIOS, DISEÑOS Y FORMULACION DE PROYECTOS PARA EL MEJORAMIENTO Y OPORTUNIDAD DE LA INVERSION EN EL DEPARTAMENTO DE ARAUCA (ESTUDIOS Y CONCEPTUALIZACION PARA LA ESTRUCTURACION DEL MODELO DE OPERACION DEL PARQUE ECOTURISTICO DEL MUNICIPIO DE TAME </t>
  </si>
  <si>
    <t xml:space="preserve">LP-05-02-2017  7 Meses  Contrato de Prestación de servicios  410  2017  FUNDACION PRESENTE Y FUTURO  Contrato en Ejecución  18 octubre 2017 6:00:45 p. m.  
</t>
  </si>
  <si>
    <t>José Alí Domínguez</t>
  </si>
  <si>
    <t xml:space="preserve">CM-05-07-2017  4 Meses  Contrato de Prestación de servicios  560  2017  CONSORCIO MEJOR COMPETITIVIDAD  Contrato Legalizado  18 diciembre 2017 4:23:07 p. m.  </t>
  </si>
  <si>
    <t xml:space="preserve">CD-05-30-2017  10 Meses  Contrato de Interadministrativo  510  2017  EMPRESA GESTION ENERGETICA GENSA SA ESP  Contrato Legalizado  10 noviembre 2017 2:41:07 p. m.  
CM-05-09-2017  5 Meses  Contrato de Consultoría  669  2017  CONSORCIO PROYECTOS ARAUCA  Contrato Registrado  29 diciembre 2017 7:10:55 p. m.  
CM-05-11-2017  4 Meses  Contrato de Prestación de servicios  631  2017  UNION TEMPORAL BIOPARQUE TAME 2017  Contrato Registrado  28 diciembre 2017 3:39:01 p. m.  
</t>
  </si>
  <si>
    <t>137. Apoyar vínculos económicos, sociales y ambientales positivos entre las zonas urbanas, periurbanas y rurales mediante el fortalecimiento de la planificación para el desarrollo regional.</t>
  </si>
  <si>
    <t>A.17.137</t>
  </si>
  <si>
    <t>Implementar procesos, lineamientos y directrices de ordenamiento territorial departamental, como una herramienta de integración regional de los planes de ordenamiento territorial municipal.</t>
  </si>
  <si>
    <t>Formular e implementar acciones de gestión  del Plan de Ordenamiento Departamental (POD) que permita construir  comunidades responsables y cohesionadas.</t>
  </si>
  <si>
    <t xml:space="preserve">Número de insumos  del Plan de Ordenamiento Territorial (POD)  formulados e implemteados.
</t>
  </si>
  <si>
    <t>A.17.137.2</t>
  </si>
  <si>
    <t xml:space="preserve">1 COMPONENTE 1 (FASE 1 PRE – ALISTAMIENTO Y FASE 2 DIAGNÓSTICO Y FORMULACIÓN DEL POD) GOBERNACIÓN DE ARAUCA 
2 FASE 2 DIAGNÓSTICO Y FORMULACIÓN DEL POD 
3 FORMULACIÓN 
4 EQUIPO DE APOYO EN LOS 7 MUNICIPIOS (2 PROFESIONALES POR MUNICIPIO) PARA LA FASE 2 DEL DIAGNÓSTICO Y FORMULACIÓN DEL POD) 
5 COMPONENTE 2. EVALUACION DE TIERRAS PARA ZONIFICACIÓN CON FINES AGROPECUARIOS, A ESCALA 1:50.000 EN ELDEPARTAMENTO DE ARAUCA. 
6 APORTES UNIVERSIDAD UNILLANOS COMPONENTES 1 Y 2 -- UNIDADES DE SUELOS 
</t>
  </si>
  <si>
    <t xml:space="preserve">CD-05-34-2016  24 Meses  Contrato de Cooperación  532  2016  UNIVERSIDAD DE LOS LLANOS  Contrato en Ejecución  27 diciembre 2016 2:57:18 p. m.  </t>
  </si>
  <si>
    <t>Realizar la formulación de los proeyctos de inversion a financiar o cofinanciar con los recursos del presupuesto del Departamento</t>
  </si>
  <si>
    <t>realizar estudios de inversion.
Realizar los diseños para los proyectos de inversion</t>
  </si>
  <si>
    <t>apoyar mecanismo de integración, articulación y regionalización  que promuevan la competitividad del territorio</t>
  </si>
  <si>
    <t>Número de mecanismos de integración adoptados por el territorio</t>
  </si>
  <si>
    <t>52.01</t>
  </si>
  <si>
    <t>1. Diseñar mecanismo de integracion del territorio.
2. Implementar mecanismos de integracion.</t>
  </si>
  <si>
    <t xml:space="preserve">Realizar el seguimiento y evaluación de las políticas públicas  y el  Plan de Desarrollo Departamental </t>
  </si>
  <si>
    <t xml:space="preserve">1  ASISTENCIA TECNICA Y MANEJO DE COMPETENCIAS           
1.1  Asistencia Tecnica y seguimiento en la implementacion de competencias legales, ajuste y construccion de herramientas de planificacion y banco de proyectos de inversion       
2  FORTALECIMIENTO INSTITUCIONAL           
2.1  Apoyo al proceso de seguimiento al Plan de Desarrollo Departamental       
2.2  Realizacion de Evaluacion vigencia 2018 al Plan de Desarrollo individual y acumulada       
 </t>
  </si>
  <si>
    <t>Aumentar el puntaje en el ranking de competitividad de la Comisión Económica  para América Latina y el Caribe (Cepal) en  infraestructura</t>
  </si>
  <si>
    <t>A.13.101</t>
  </si>
  <si>
    <t>Mejorar la infraestructura productiva para el manejo de los bovinos en el dpto de Arauca</t>
  </si>
  <si>
    <t>Avanzar en la modernización de la infraestructura productiva  sostenible  para el desarrollo de   las capacidades productivas y comerciales.</t>
  </si>
  <si>
    <t>Número  de infraestructuras para la producción y comercialización de bienes agropecuarios y agroindustriales.</t>
  </si>
  <si>
    <t>construccion de corrales portatiles, mejoramiento de la plaza de ferias de panama de arauca, contruccion de un corral comunitario, Interventoria</t>
  </si>
  <si>
    <t>Numero de productores beneficiados con infraestructura productiva</t>
  </si>
  <si>
    <t>Enero de 2018</t>
  </si>
  <si>
    <t>Junio de 2018</t>
  </si>
  <si>
    <t>Agricultura</t>
  </si>
  <si>
    <t>Ramon Rios Leon</t>
  </si>
  <si>
    <t>Aumentar el puntaje en el ranking de competitividad de la Comisión Económica  para América Latina y el Caribe (Cepal) en  infraestructura.</t>
  </si>
  <si>
    <t>Mejorar la capacidad instalada para los procesos de transformacion, acopio y comercializacion de leche de la planta ASOGANADEROS</t>
  </si>
  <si>
    <t>Fortalecimeinto en infraestructura lactea (dotacion de equipos), capacitacion en buenas practicas ganaderas para la produccion de leche y acompañameinto tecnico</t>
  </si>
  <si>
    <t>mejorar los niveles de transformacion, acopio y comercializacion de la leche que se produce en la region</t>
  </si>
  <si>
    <t>Dotacion de equipos y maquinaria</t>
  </si>
  <si>
    <t>Noviembre de 2017</t>
  </si>
  <si>
    <t>Noviembre de 2018</t>
  </si>
  <si>
    <t>Aumentar el número de hectáreas de cultivos en el Departamento.</t>
  </si>
  <si>
    <t>A.8.115</t>
  </si>
  <si>
    <t xml:space="preserve">Fortalecer el encadenamiento productivo, cooperativo e inclusivo de la Agroindustria en el departamento de Arauca con el Modelo Agroinduistrial Inclusivo; a través del apoyo a la
producción agroindustrial con BPA, BPM y certificados exigidos por el mercado; mediante la
aplicación de CTEI en el período 2017 </t>
  </si>
  <si>
    <t>Aumentar el número de hectáreas sembradas y cosechadas de cultivos tradicionales, alternativos, promisorios, forestales, pasturas, bancos mixtos de forraje y sistemas silvopastoriles,   bajo sistemas de producción sostenibles que permita aumentar la productividad agrícola de manera integral.</t>
  </si>
  <si>
    <t>Número de hectáreas establecidas.</t>
  </si>
  <si>
    <t>40.01.01</t>
  </si>
  <si>
    <t>A.8.115.1</t>
  </si>
  <si>
    <t>Establecimiento de 20 hectareas de Sacha Inchi,  Programa de Capacitacion (7
escuelas de campo), 
 Interventoria</t>
  </si>
  <si>
    <t>Numero de Hectareas establecidas</t>
  </si>
  <si>
    <t>Agosto de 2018</t>
  </si>
  <si>
    <t>Agropecuario</t>
  </si>
  <si>
    <t>A.8</t>
  </si>
  <si>
    <t>Apoyar proyectos productivos para mujeres víctimas de la zona rural del
departamento de Arauca</t>
  </si>
  <si>
    <t>Impulsar la producción rural, fomento a mercados verdes y biocomercio  a través de la provisión de bienes y servicios  que permitan mejorar las actividades agropecuarias y  empresariales como  fuente de riqueza para los productores del campo.</t>
  </si>
  <si>
    <t>Número de productores rurales beneficiados con asistencia técnica integral.</t>
  </si>
  <si>
    <t>40.02.01</t>
  </si>
  <si>
    <t>Capacitacion, asistencia tecnica integral, demostraciones de metodo, Interventoria.</t>
  </si>
  <si>
    <t>Numero de familias beneficiadas</t>
  </si>
  <si>
    <t>116. Aumentar la productividad agrícola.</t>
  </si>
  <si>
    <t>A.8.116</t>
  </si>
  <si>
    <t>Incentivar la participación de losproductores agropecuarios en eventos feriales del orden local, regional y nacional.</t>
  </si>
  <si>
    <t>Desarrollar las capacidades productivas y comerciales de las comunidades rurales.</t>
  </si>
  <si>
    <t>Número productores beneficiados  con estrategias de comercialización establecidas.</t>
  </si>
  <si>
    <t>40.03.01</t>
  </si>
  <si>
    <t>A.8.116.1</t>
  </si>
  <si>
    <t>Apoyo y divulgación  de  eventos feriales a nivel local, regional y nacional: 1. corregimiento Panamá de Arauca. 2. Corregimiento la Esmeralda. 3. Municipio de Cravo norte. 4. Muncipio de Fortul. 5. Arauquita. 6. Saravena. 7. Feria equina en Saravena. 8. Arauca. 9. Puerto Rondón. 10. Tame.</t>
  </si>
  <si>
    <t>Diciembre de 2018</t>
  </si>
  <si>
    <t>Apoyar el fomento del cultivo de caña panelera en el departamento de Arauca</t>
  </si>
  <si>
    <t>Número de hectáreas establecidas</t>
  </si>
  <si>
    <t>1. Asistencia tecnica y capacitacion; 2. Suministro de insumos para el establecimiento de 30 Has de caña panelera</t>
  </si>
  <si>
    <t>118. Mejorar la eficiencia de los sistemas de producción ganadera.</t>
  </si>
  <si>
    <t>A.8.118</t>
  </si>
  <si>
    <t>Apoyar el fomento de la actividad porciícola en el Departamento de Arauca</t>
  </si>
  <si>
    <t>Mejorar la implementación de proyectos productivos que mejoren el acceso y disponibilidad de alimentos, capacidades empresariales a poblaciones prioritarias que garanticen la seguridad alimentaria y nutricional ( mujer rural, jóvenes rurales, afrodescendientes, indígenas, victimas entre otras).</t>
  </si>
  <si>
    <t>Número de familias beneficiados.</t>
  </si>
  <si>
    <t>A.8.118.1</t>
  </si>
  <si>
    <t>1. Coordinación. 2.Capacitación. 3. Apyo a la implementación de unidades productivas. 4. Asistencia técnica a productores. 5. Interventoría técnica, administrativa, ambiental y financiera.</t>
  </si>
  <si>
    <t>Apoyar el fomento de la actividad apicola en el Departamento de Arauca</t>
  </si>
  <si>
    <t>Número de productores rurales que acceden a programas de proyectos productivos.</t>
  </si>
  <si>
    <t>40.02.02</t>
  </si>
  <si>
    <t>A.8.115.3</t>
  </si>
  <si>
    <t>Apoyar el mejoramiento y establecimiento  de pasturas  en el departamento de Arauca</t>
  </si>
  <si>
    <t>Apoyar el fortalecimiento productivo del departamento, de acuerdo con las potencialidades y vocación rural, con el fin de promover el desarrollo económico de la región mediante la inclusión social de las comunidades campesinas</t>
  </si>
  <si>
    <t>Impulsar la producción rural, fomento a mercados verdes y biocomercio  a través de la provisión de bienes y servicios  que permitan mejorar las actividades agropecuarias y  empresariales como  fuente de riqueza para los productores del campo</t>
  </si>
  <si>
    <t>Número de campañas fitosanitarias y de sanidad animal apoyadas. (Leptospira, Rabia, aftosa, brucellosis entre otras)</t>
  </si>
  <si>
    <t>40.02.05</t>
  </si>
  <si>
    <t>A.8.115.6</t>
  </si>
  <si>
    <t>1. Apoyar la vacunacion de bovinos contra fiebre aftosa (primer ciclo y segundo ciclo).  2. Estatus sanitario</t>
  </si>
  <si>
    <t>Incrementar el hato ganadero en 10%.</t>
  </si>
  <si>
    <t>A.8.117</t>
  </si>
  <si>
    <t>Aumentar la producción ganadera a través de técnicas de mejoramiento genético, planes sanitarios y certificación de predios entre otros.</t>
  </si>
  <si>
    <t>Número de animales obtenidos  a través  de programas  de mejoramiento  genético.</t>
  </si>
  <si>
    <t>40.05.01</t>
  </si>
  <si>
    <t>A.8.117.2</t>
  </si>
  <si>
    <t>Asistenica tecnica y capacitaicon, Inseminacion artificial, Interventoria.</t>
  </si>
  <si>
    <t>Numero de personas capacitadas y numero de productores beneficiados</t>
  </si>
  <si>
    <t>Apoyar el fomento de cultivos promisorios en el departamento de Arauca</t>
  </si>
  <si>
    <t>1. Asistencia tecnica y capacitacion; 2. Suministro de insumos para el establecimiento de 100 Has de cultivos promisorios</t>
  </si>
  <si>
    <t>Aumentar el número de hectáreas de cultivos de cacao en el Departamento.</t>
  </si>
  <si>
    <t>1. Asistencia tecnica y capacitacion; 2. Suministro de insumos para el establecimiento de 30 Has de cultivos de cacao</t>
  </si>
  <si>
    <t>Contribuir en la  ejecución de programas y proyectos  para la conservación del medio ambiente y los recursos naturales renovables que  integren estratégias  que promuevan el desarrollo sostenible del territorio.</t>
  </si>
  <si>
    <t>A.10.123</t>
  </si>
  <si>
    <t xml:space="preserve">Adquisicion de predios en areas de interes para acueductos municipales y regionales </t>
  </si>
  <si>
    <t>Adquirir hectáreas en ecosistemas estratégicos para el manejo eficiente del recurso hídrico.</t>
  </si>
  <si>
    <t>Número de  hectáreas adquiridas  en ecosistemas estratégicos para la provisión del recurso hídrico para acueductos.</t>
  </si>
  <si>
    <t>A.10.123.4</t>
  </si>
  <si>
    <t xml:space="preserve">1. Compra de predios en areas de interes estrategico </t>
  </si>
  <si>
    <t>Número de  hectáreas adquiridas  en ecosistemas estratégicos para la provisión del recurso hídrico para acueductos</t>
  </si>
  <si>
    <t>Ambiental</t>
  </si>
  <si>
    <t>A.10</t>
  </si>
  <si>
    <t>Desarrollar la politica publica de proteccion y bienestar animal para el Dpto de Arauca</t>
  </si>
  <si>
    <t>Asegurar el bienestar animal mejorando las capacidades de la institucionalidad e implementación de los estándares y normatividad vigente.</t>
  </si>
  <si>
    <t>Número de Campañas de promoción, promulgación y defensa de los derechos de los animales</t>
  </si>
  <si>
    <t>A.10.123.10</t>
  </si>
  <si>
    <t>1. programa de sanidad.                  2. programa de alimentacion.      3. programa de proteccion y bienestar.               4. sensibilizacion a la comunidad</t>
  </si>
  <si>
    <t>Numero de animales atendidos</t>
  </si>
  <si>
    <t>Sensibilizar y capacitar a la poblacion del municipio de Arauca para generar actitud y respeto frente al uso de los recursos naturales</t>
  </si>
  <si>
    <t>Ampliar la participación de las instituciones y comunidades locales en la educación ambiental y desarrollo productivo sostenible.</t>
  </si>
  <si>
    <t>Número de proyectos ejecutados en el marco de la política de educación ambiental</t>
  </si>
  <si>
    <t>A.10.123.8</t>
  </si>
  <si>
    <t>123. Contribuir en la  ejecución de programas y proyectos  para la conservación del medio ambiente y los recursos naturales renovables que  integren estratégias  que promuevan el desarrollo sostenible del territorio.</t>
  </si>
  <si>
    <t>Apoyar la implementacion de los sistemas de gestion ambiental de los municipios del Dpto de Arauca</t>
  </si>
  <si>
    <t>Conservar el uso sostenible del capital natural del territorio.</t>
  </si>
  <si>
    <t>Número de  programas de conservación de fauna, flora y ecosistemas  estratégicos.</t>
  </si>
  <si>
    <t>A.10.123.1</t>
  </si>
  <si>
    <t>1. Construccion de la agenda ambiental municipal 2, Actualizacion de los planaes de saneamiento y manejo de vertimientos 3. actualizacion  e implementacion de l plan para el uso eficiente de agua</t>
  </si>
  <si>
    <t>Numero de planes implementados</t>
  </si>
  <si>
    <t xml:space="preserve"> Disminuir la generación de gases de efecto invernadero.</t>
  </si>
  <si>
    <t>A.10.124</t>
  </si>
  <si>
    <t xml:space="preserve">Implementar un sistema de monitoreo de deforestacion </t>
  </si>
  <si>
    <t>Implementar sistemas de información para análisis y monitoreo para mejorar la gestión del conocimiento respecto al proceso de adaptación al cambio climático y sus impactos.</t>
  </si>
  <si>
    <t>Número de  sistemas de información para análisis y monitoreo de indicadores de cambio climático.</t>
  </si>
  <si>
    <t>46,04,03</t>
  </si>
  <si>
    <t>A.10.124.6</t>
  </si>
  <si>
    <t>1. Adquisicion de equipos. 2. capacitacion en metodologia IDEAM. 3. Procesamiento de imágenes satelitales. 4. Boletines de deforestacion</t>
  </si>
  <si>
    <t xml:space="preserve">Numero de areas monitoreadas </t>
  </si>
  <si>
    <t>Contribuir en los procesos de restauracion ecologica de los ecosistemas de importancia estrategica para el Dpto de Arauca</t>
  </si>
  <si>
    <t>Proteger el uso sostenible del capital natural del territorio.</t>
  </si>
  <si>
    <t>Número de  hectáreas con procesos de restauración ecológica.</t>
  </si>
  <si>
    <t>A.10.123.2</t>
  </si>
  <si>
    <t>1. Caracterizacion 2. Siembra            3. Monitoreo</t>
  </si>
  <si>
    <t>Numero de areas en proceso de restauracion</t>
  </si>
  <si>
    <t>124. Disminuir la generación de gases de efecto invernadero.</t>
  </si>
  <si>
    <t>Implementar una estrategia para la dsiminuciion de lla deforestacion</t>
  </si>
  <si>
    <t>Mejorar la implementación  del plan integral de cambio climático para el desarrollo de proyectos regionales en adaptación y mitigación que disminuya la emisión de gases de efecto invernadero al medio ambiente.</t>
  </si>
  <si>
    <t>Número de proyectos sectoriales que contribuyen a la reducción de gases de efecto invernadero.</t>
  </si>
  <si>
    <t>A.10.124.1</t>
  </si>
  <si>
    <t>1. Identificacion de usuarios 2. Formulacion del plan predial 3. Instalacion de biodigestor 4. monitoreo</t>
  </si>
  <si>
    <t>Numero de familias que contribuyan a la disminucion de GEI.</t>
  </si>
  <si>
    <t>marzo de 2018</t>
  </si>
  <si>
    <t>Número de acciones desarrolladas para garantizar la accesibilidad y disponibilidad de los alimentos en las comunidades indígenas.</t>
  </si>
  <si>
    <t>Desarrollar estrategias que garanticen  la soberanía alimentaria de cada uno de los pueblos Indígenas presentes en el territorio.</t>
  </si>
  <si>
    <t>A.14.93.4</t>
  </si>
  <si>
    <t>Realizar caracterizacion  de los pueblos indígenas para identificar el estado actual de la condición de soberanía alimentaria en el departamento de Arauca.</t>
  </si>
  <si>
    <t>1, caracterizar pueblos indigenas.
Visitas.
Asistencia tecnica</t>
  </si>
  <si>
    <t>A.13.101.1</t>
  </si>
  <si>
    <t>23.02.04</t>
  </si>
  <si>
    <t>1.elaboracion de estudios para la adecuacion de Planta de sacrificio bovino.
2. Diseños .</t>
  </si>
  <si>
    <t>ORDENANZA DE VIGENCIA FUTURAS 04E DE 2017
ORDENANZA CONTRACREDITO 05E DE 2017
RESOLUCIÓN 2984 DE 2017, SE MODIFICO CODIGO DEL PROYECTO (2271)
ORDENANZA 026 DE 2017</t>
  </si>
  <si>
    <t>2441</t>
  </si>
  <si>
    <t>A.8.115.2</t>
  </si>
  <si>
    <t>Optimizar  la prestación del servicio para garantizar el buen funcionamiento de la entidad  y mejorar le servicio al cliente.</t>
  </si>
  <si>
    <t>128. Aumentar el Índice de Gobierno Abierto ( IGA).</t>
  </si>
  <si>
    <t>Mejorar el fortalecimiento de la implementación del  Sistema de Desarrollo Administrativo para la generacion de capacidad institucional.</t>
  </si>
  <si>
    <t>Porcentaje  de implementación del sistema de desarrollo administrativo.</t>
  </si>
  <si>
    <t>Reducir el riesgo de Inundación a las poblaciones de zona de influencia del río Caranalito cuenca baja Municipio de Arququita</t>
  </si>
  <si>
    <t>canalización de la cuenca Baja del Río Caranalito para mejorar las condiciones de escorrentía hacia el Estero del Lipa</t>
  </si>
  <si>
    <t>ENERO DE 2018</t>
  </si>
  <si>
    <t>JULIO DE 2018</t>
  </si>
  <si>
    <t>MERCEDES RINCON ESPINEL</t>
  </si>
  <si>
    <t>Reducir el riesgo de Inundación a las poblaciones de las veredas Laureles I y II del Municipio de Arququita</t>
  </si>
  <si>
    <t>construcción de Jarillones de protección en las margenes del Río Ele</t>
  </si>
  <si>
    <t>Reducir el riesgo de inundación y garantizart la movilidad del corredor vial terciario en la vereda Barrancones del Municipio de Arauca</t>
  </si>
  <si>
    <t>Construcción obras de contención contra la erosión y ampliación de bancada Via Tercearia en el Asector Begambre de la Vereda Barrancones</t>
  </si>
  <si>
    <t>Reducir el Riesgo de Inundaciones en las veredas Banadías, Banadías Bajo, y centro poblado Puerto Nariño del Municipio de Saravena</t>
  </si>
  <si>
    <t>Ampliar la sección  del Boxcoulvert de evacuación de aguas lluvias sobre Caño Tigre, en la Vía Arauquita - La Esmeralda - Saravena.</t>
  </si>
  <si>
    <t>Reducr el Riesgo de Inundaciones a la población del Departamento de Arauca mediante obras de defensa temporales en 4 Municipios del Departamento mediante operación del Banco de Maquinaria Amarilla</t>
  </si>
  <si>
    <t>Cnstrucción de jarillones de protección y canalización de ríos y caños en los Municipios de Arauca, Arauquita, Tame y Saravena</t>
  </si>
  <si>
    <t>MARZO DE 2018</t>
  </si>
  <si>
    <t>DICIEMBRE DE 2018</t>
  </si>
  <si>
    <t>desarrollar estudios y diseños necesarios para la formulación de proyectos en detalle de 3 sitios críticos de la Margen derecha del río Arauca en el Municipio de Arauca</t>
  </si>
  <si>
    <t>Desarrollar estudios, diseños, presupuestos y proyecto a nivel de detalle de 3 puntos críticos de la Margen derecha del Río Arauca</t>
  </si>
  <si>
    <t>Adquiriri medios de vida y elementos para reducción del riesgo de desastres para atención a población vulnerable en situacion de emergencia y/o calamidad ebn el departamento de Arauca</t>
  </si>
  <si>
    <t>Adquisición de Asistencia Humanitaria de Emergencia (Kis de Mercado, cocina y Frazadas) y Asistencia no Humanitaria de Emergencia (Sacos de Polipropileno, Mallas para gavion, Rollos Plásticos, además de elementos para autoconstrucción</t>
  </si>
  <si>
    <t>Reducr el Riesgo de Inundaciones a la población del Departamento de Arauca mediante obras de defensa contra la erosión, canalización y operación del Banco de Maquinaria Amarilla</t>
  </si>
  <si>
    <t>15000</t>
  </si>
  <si>
    <t>Construcción de obras temporales y/o definitivas de gestión del riesgo de desastres en el departamento de arauca</t>
  </si>
  <si>
    <t>JULIO 2018</t>
  </si>
  <si>
    <t>Fortalecer institucionalmente el Consejo Deparamental de Gestión del Riesgo de Desastres  y desarrollar actividades de conocimeinto del riesgo en el Departamento de Arauca</t>
  </si>
  <si>
    <t>apoyar organismos operativos de Gestión del Riesgo para fortalecer su operatividad, garantizar la operatividad de la oficina de gestión del riesgo de desastres del departamento, realizar estudios para el conocimiento del riesgo</t>
  </si>
  <si>
    <t>MAYO DE 2018</t>
  </si>
  <si>
    <t>1Obra de defensa contra la Erosión 
1Bancada de Vía Ampliada</t>
  </si>
  <si>
    <t>1Río canalizado</t>
  </si>
  <si>
    <t>1Construcción jarillones sobre río ele</t>
  </si>
  <si>
    <t>1Sección de Boxcoulvert construída</t>
  </si>
  <si>
    <t>4Municipio atendido</t>
  </si>
  <si>
    <t>3Puntos críticos con diseños técnicos y proyecto</t>
  </si>
  <si>
    <t>1 Asistenci a Humanitaria para atención de emergencias</t>
  </si>
  <si>
    <t>2 Construcción  de obras de defensa contra inundaciones</t>
  </si>
  <si>
    <t>1 mejorar la capa cidad operativa del sistema de Gestión del Riesgo de Desastres
1 Actividades de conocimeinto del riesgo</t>
  </si>
  <si>
    <t xml:space="preserve"> Aumentar la tasa de cobertura bruta en educación básica secundaria. </t>
  </si>
  <si>
    <t>A.1.3</t>
  </si>
  <si>
    <t>Garantizar el acceso y la permanencia de los estudiantes a través de la construcción y mejoramiento de ambientes escolares adecuados.</t>
  </si>
  <si>
    <t>Aumentar la disponibilidad de infraestructura educativa con calidad, sostenibilidad  para mejorar el acceso y permanencia en las instituciones educativas y Centro Educativo Rural (CER).</t>
  </si>
  <si>
    <t>Número de sedes educativas con infraestructuras mejoradas, dotadas o nuevas infraestructuras.</t>
  </si>
  <si>
    <t>A.1.3.1</t>
  </si>
  <si>
    <t>Construcción del aula de sistemas y de la biblioteca escolar de la Sede Educativa  Paz y Esperanza de la vereda  Sitio Nuevo del Municipio de Fortul,</t>
  </si>
  <si>
    <t>Número de espacios escolares adecuados</t>
  </si>
  <si>
    <t>Educación</t>
  </si>
  <si>
    <t>A.1</t>
  </si>
  <si>
    <t>Nelcy Orely Rojas Mojica</t>
  </si>
  <si>
    <t>Construcción de 11 aulas, área para enfermería con batería sanitaria, área portería con batería sanitaria, área administrativa, área de orientación escolar, sala de profesores con dos unidades sanitarias, área de coordinación escolar, rectoría y secretaría.</t>
  </si>
  <si>
    <t xml:space="preserve"> Disminuir la tasa de deserción en educación básica secundaria.</t>
  </si>
  <si>
    <t>A.1.9</t>
  </si>
  <si>
    <t>Garantizar el acceso y la permanencia de los estudiantes a través de la dotación de comedores escolares para apoyar la implementación del programa de alimentación escolar</t>
  </si>
  <si>
    <t>Aumentar la disponibilidad de elementos, tecnologías, materiales, mobiliario e insumos en las sedes educativas urbanas y rurales, para el desarrollo del proceso educativo.</t>
  </si>
  <si>
    <t>Número de establecimientos educativos que mejoran el desarrollo del  proceso educativo.</t>
  </si>
  <si>
    <t>02,06,01</t>
  </si>
  <si>
    <t>A.1.9.1</t>
  </si>
  <si>
    <t>Número de comedores escolares dotados</t>
  </si>
  <si>
    <t xml:space="preserve"> Aumentar la tasa de cobertura bruta en educación media. </t>
  </si>
  <si>
    <t>A.1.6</t>
  </si>
  <si>
    <t>Garantizar el acceso y la permanencia de los estudiantes a través del programa de alimentación escolar</t>
  </si>
  <si>
    <t>Beneficiar a estudiantes con la prestación de servicio de alimentación escolar para garantizar acceso y permanencia al sistema educativo.</t>
  </si>
  <si>
    <t>Número de estudiantes atendidos con  el Programa de Alimentación Escolar.</t>
  </si>
  <si>
    <t>A.1.6.1</t>
  </si>
  <si>
    <t>Servicio de alimentación escolar a través de un Complemento nutricional a los estudiantes registrados en el Simat</t>
  </si>
  <si>
    <t>Número de niños beneficiados</t>
  </si>
  <si>
    <t>Por insuficientes recursos asignados al PAE, no es posible garantizar el cumplimiento de la meta de producto.</t>
  </si>
  <si>
    <t xml:space="preserve">Construcción de 6  aulas, 1 comedor escolar,2 baterías sanitarias, 1 aula de sistemas, 1 sala de profesores </t>
  </si>
  <si>
    <t xml:space="preserve">Aumentar la tasa de cobertura bruta en educación básica primaria. </t>
  </si>
  <si>
    <t>A.1.4</t>
  </si>
  <si>
    <t>Garantizar el acceso y la permanencia de los estudiantes a través de la formalización y legalización de predios</t>
  </si>
  <si>
    <t>Aumentar la legalización de la propiedad  para mejorar el acceso y permanencia en las instituciones educativas y Centro Educativo Rural (CER).</t>
  </si>
  <si>
    <t>Número de sedes educativas que legalizan la propiedad.</t>
  </si>
  <si>
    <t>02,01,02</t>
  </si>
  <si>
    <t>A.1.4.1</t>
  </si>
  <si>
    <t>Formalización y legalización de predios de las sedes educativas del sector Rural en el Departamento de Arauca</t>
  </si>
  <si>
    <t>Número de predios formalizados y legalizados</t>
  </si>
  <si>
    <t>Ampliación de la cubierta existente, construcción de tarima con camerinos y batería sanitaria.</t>
  </si>
  <si>
    <t>Construcción de comedores escolares en centros educativos del departamento de Arauca</t>
  </si>
  <si>
    <t>Terminación del auditorio de la institución educativa técnica industrial  Rafael Pombo bachillerato del Municipio de Saravena</t>
  </si>
  <si>
    <t>Construcción de espacios escolares en centros educativos del Municipio de Saravena</t>
  </si>
  <si>
    <t>Número de sedes educativas construídas y/o mejorados</t>
  </si>
  <si>
    <t>Construcción de espacios escolares en centros educativos del departamento de Arauca</t>
  </si>
  <si>
    <t xml:space="preserve">Construcción del cerramiento perimetral del centro educativo san francisco, vereda agua santa en el Municipio de Saravena </t>
  </si>
  <si>
    <t>Disminuir la tasa de deserción en educación básica secundaria.</t>
  </si>
  <si>
    <t>Aumentar la tasa de cobertura de educación superior.</t>
  </si>
  <si>
    <t>01.24</t>
  </si>
  <si>
    <t>Mejorar el acceso a la educación técnica, tecnológica y superior a los jóvenes con un enfoque de género y de formación de capital humano</t>
  </si>
  <si>
    <t>Número de alianzas celebradas para fortalecer la educación a los jóvenes del Departamento.</t>
  </si>
  <si>
    <t>04,01,03</t>
  </si>
  <si>
    <t>A.1.24.1</t>
  </si>
  <si>
    <t xml:space="preserve">Formación de 400 personas de la zona rural del municipio de Arauquita. Se desarrollarán los siguientes componentes:
1. El social educativo.
2. El formativo.
3. Pedagógico didáctico,
4. Inclusión y desarrollo regional.
5. Productividad y competitividad asociativa y solidaria.
6. Bienestar salud y justicia integral. </t>
  </si>
  <si>
    <t>Número de personas beneficiadas con el desarrollo de los componentes</t>
  </si>
  <si>
    <t>diciembre de 2017</t>
  </si>
  <si>
    <t>01.25</t>
  </si>
  <si>
    <t>Garantizar el acceso a la educación técnica o superior a los  jóvenes con enfoque de géneros</t>
  </si>
  <si>
    <t>Número de jóvenes con enfoque de género que acceden a los diferentes programas técnicos, tecnólogicos y profesionales.</t>
  </si>
  <si>
    <t>A.1.25.1</t>
  </si>
  <si>
    <t xml:space="preserve"> Incrementar la cobertura de los programas atención integral a las personas con discapacidad, en el departamento de Arauca.</t>
  </si>
  <si>
    <t>A.14.90</t>
  </si>
  <si>
    <t>Garantizar el acceso a la educación técnica o superior de la población con discapacidad del departamento</t>
  </si>
  <si>
    <t>Generar cooperación y articulación institucional para garantizar el derecho a la educación de la población en condición de discapacidad en los municipios.</t>
  </si>
  <si>
    <t>Número de personas  en condición de discapaciadad que acceden  a la educación técnica, tecnológica y superior.</t>
  </si>
  <si>
    <t>A.14.90.9</t>
  </si>
  <si>
    <t>Garantizar el acceso a la educación técnica o superior de la población indígena del departamento</t>
  </si>
  <si>
    <t>Mejorar la educación propia de los pueblos Indígenas en el Departamento de Arauca.</t>
  </si>
  <si>
    <t>Número de jóvenes indigenas que acceden a la  educación técnica, técnológica o superior.</t>
  </si>
  <si>
    <t>A.14.93.24</t>
  </si>
  <si>
    <t xml:space="preserve">Créditos condonables para el acceso a la educación superior de la población indígena </t>
  </si>
  <si>
    <t>Número de personas beneficiadas con el Acceso a la educación superior</t>
  </si>
  <si>
    <t>Mejorar la educación propia de los pueblos Indígenas en el Departamento de Arauca.).</t>
  </si>
  <si>
    <t>Número de Sedes, construidas, mejoradas, adecuadas o dotadas con material que facilite el proceso pedagógico y productivo</t>
  </si>
  <si>
    <t>A.14.93.22</t>
  </si>
  <si>
    <t>Mejorar la prestación del servicio educativo para garantizar la eficiencia administrativa, operativa y planta de servicios al 100% de las sedes  educativas del Departamento.</t>
  </si>
  <si>
    <t>A.1.26.1</t>
  </si>
  <si>
    <t>Pago de la nómina de funcionarios administrativos de los establecimientos educativos oficiales del departamento de Arauca</t>
  </si>
  <si>
    <t>Nómina de funcionarios administrativos de los establecimientos educativos oficiales del departamento de Arauca, Pagada</t>
  </si>
  <si>
    <t xml:space="preserve">Pago de los Aportes EPS salud, sobre nómina personal administrativo de los establecimientos educativos oficiales del departamento de Arauca </t>
  </si>
  <si>
    <t>Aportes EPS salud,  sobre nómina personal administrativo  de los establecimientos educativos oficiales del departamento de Arauca, Pagados</t>
  </si>
  <si>
    <t xml:space="preserve">Pago de los Aportes fondos pensión, sobre nómina personal administrativo de los establecimientos educativos oficiales del departamento de Arauca </t>
  </si>
  <si>
    <t>Aportes fondos pensión, sobre nómina personal administrativo de los establecimientos educativos oficiales del departamento de Arauca, pagados.</t>
  </si>
  <si>
    <t xml:space="preserve">Pago de los Aportes administradora riesgos laborales, sobre nómina personal administrativo de los establecimientos educativos oficiales del departamento de Arauca </t>
  </si>
  <si>
    <t>Aportes administradora riesgos laborales, sobre nómina personal administrativo de los establecimientos educativos oficiales del departamento de Arauca, pagados</t>
  </si>
  <si>
    <t>Pago de los 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</si>
  <si>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de los establecimientos educativos oficiales del departamento de Arauca, pagados.</t>
  </si>
  <si>
    <t>Pago del Aporte parafiscal a SENA, sobre nómina personal administrativo de los establecimientos educativos oficiales del departamento de Arauca</t>
  </si>
  <si>
    <t>Aporte parafiscal a SENA, sobre nómina personal administrativo de los establecimientos educativos oficiales del departamento de Arauca, pagado.</t>
  </si>
  <si>
    <t>Pago del Aporte parafiscal a ICBF, sobre nómina personal administrativo de los establecimientos educativos oficiales del departamento de Arauca</t>
  </si>
  <si>
    <t>Aporte parafiscal a ICBF, sobre nómina personal administrativo de los establecimientos educativos oficiales del departamento de Arauca, pagado.</t>
  </si>
  <si>
    <t xml:space="preserve">Pago del Aporte parafiscal a ESAP, sobre nómina personal administrativo de los establecimientos educativos oficiales del departamento de Arauca </t>
  </si>
  <si>
    <t>Aporte parafiscal a ESAP, sobre nómina personal administrativo de los establecimientos educativos oficiales del departamento de Arauca, pagado.</t>
  </si>
  <si>
    <t>Pago del Aporte parafiscal a caja compensación familiar, sobre nómina personal administrativo de los establecimientos educativos oficiales del departamento de Arauca</t>
  </si>
  <si>
    <t>Aporte parafiscal a caja compensación familiar, sobre nómina personal administrativo de los establecimientos educativos oficiales del departamento de Arauca, pagado.</t>
  </si>
  <si>
    <t>pago del Aporte parafiscal a MEN-escuelas industriales e institutos técnicos, sobre nómina personal administrativo de los establecimientos educativos oficiales del departamento de Arauca</t>
  </si>
  <si>
    <t>Aporte parafiscal a MEN-escuelas industriales e institutos técnicos, sobre nómina personal administrativo de los establecimientos educativos oficiales del departamento de Arauca, pagado.</t>
  </si>
  <si>
    <t>Pago de los Aportes provisión retroactividad cesantías personal administrativo de los establecimientos educativos del departamento de Arauca. (aplicable a servidores vinculados antes del 30 de diciembre de 1996)</t>
  </si>
  <si>
    <t>Aportes provisión retroactividad cesantías personal administrativo de los establecimientos educativos del departamento de Arauca. (aplicable a servidores vinculados antes del 30 de diciembre de 1996), pagados.</t>
  </si>
  <si>
    <t xml:space="preserve">Pago de los viáticos y gastos de viaje de los servidores públicos del sector educativo del departamento de Arauca, financiados con recursos del SGP-educación. </t>
  </si>
  <si>
    <t xml:space="preserve">viáticos y gastos de viaje de los servidores públicos del sector educativo del departamento de Arauca, financiados con recursos del SGP-educación, pagados. </t>
  </si>
  <si>
    <t xml:space="preserve">Pago de la nómina de los docentes de los establecimientos educativos oficiales del departamento de Arauca - con situación de fondos (CSF)  </t>
  </si>
  <si>
    <t xml:space="preserve">Nómina de los docentes de los establecimientos educativos oficiales del departamento de Arauca - con situación de fondos (CSF), pagada. </t>
  </si>
  <si>
    <t xml:space="preserve">Pago de la nómina de los docentes de los establecimientos educativos oficiales del departamento de Arauca - sin situación de fondos (SSF)  </t>
  </si>
  <si>
    <t xml:space="preserve">Nómina de los docentes de los establecimientos educativos oficiales del departamento de Arauca - sin situación de fondos (SSF), pagada. </t>
  </si>
  <si>
    <t>pago de los Aportes a SENA, sobre nómina personal docente de los establecimientos educativos oficiales del departamento de Arauca</t>
  </si>
  <si>
    <t>Aportes a SENA, sobre nómina personal docente de los establecimientos educativos oficiales del departamento de Arauca, pagados.</t>
  </si>
  <si>
    <t>pago de los Aportes a ICBF, sobre nómina personal docente de los establecimientos educativos oficiales del departamento de Arauca</t>
  </si>
  <si>
    <t>Aportes a ICBF, sobre nómina personal docente de los establecimientos educativos oficiales del departamento de Arauca, pagados.</t>
  </si>
  <si>
    <t>Pago de los Aportes a ESAP, sobre nómina personal docente de los establecimientos educativos oficiales del departamento de Arauca</t>
  </si>
  <si>
    <t>Aportes a ESAP, sobre nómina personal docente de los establecimientos educativos oficiales del departamento de Arauca, pagados.</t>
  </si>
  <si>
    <t>Pago de los Aportes a caja de compensación familiar, sobre nómina personal docente de los establecimientos educativos oficiales del departamento de Arauca</t>
  </si>
  <si>
    <t>Aportes a caja de compensación familiar, sobre nómina personal docente de los establecimientos educativos oficiales del departamento de Arauca, pagados.</t>
  </si>
  <si>
    <t>Pago de los Aportes a MEN-escuelas industriales e institutos técnicos, sobre nómina personal docente de los establecimientos educativos oficiales del departamento de Arauca</t>
  </si>
  <si>
    <t>Aportes a MEN-escuelas industriales e institutos técnicos, sobre nómina personal docente de los establecimientos educativos oficiales del departamento de Arauca, pagados.</t>
  </si>
  <si>
    <t>pago del Aporte patronal cesantías - sin situación de fondos (SSF), sobre nómina personal docente de los establecimientos educativos oficiales del departamento de Arauca</t>
  </si>
  <si>
    <t>Aporte patronal cesantías - sin situación de fondos (SSF), sobre nómina personal docente de los establecimientos educativos oficiales del departamento de Arauca, pagado.</t>
  </si>
  <si>
    <t>Pago del Aporte patronal salud - sin situación de fondos (SSF), sobre nómina personal docente de los establecimientos educativos oficiales del departamento de Arauca</t>
  </si>
  <si>
    <t>Aporte patronal salud - sin situación de fondos (SSF), sobre nómina personal docente de los establecimientos educativos oficiales del departamento de Arauca, pagado.</t>
  </si>
  <si>
    <t>Calzado y vestido de labor para el personal docente de los establecimientos educativos oficiales del departamento de Arauca. (ley 70/88 y decreto reglamentario N°1978/89), suministrado.</t>
  </si>
  <si>
    <t>Pago de la nómina de los directivos docentes de los establecimientos educativos oficiales del departamento de Arauca - con situación de fondos (CSF) (supervisores, rectores, directores rurales y coordinadores)</t>
  </si>
  <si>
    <t>Nómina de los directivos docentes de los establecimientos educativos oficiales del departamento de Arauca - con situación de fondos (CSF) (supervisores, rectores, directores rurales y coordinadores), pagada.</t>
  </si>
  <si>
    <t>Pago de la nómina de los directivos docentes de los establecimientos educativos oficiales del departamento de Arauca - sin situación de fondos (SSF) (supervisores, rectores, directores rurales y coordinadores)</t>
  </si>
  <si>
    <t>Nómina de los directivos docentes de los establecimientos educativos oficiales del departamento de Arauca - sin situación de fondos (SSF) (supervisores, rectores, directores rurales y coordinadores), pagada.</t>
  </si>
  <si>
    <t>Pago de los Aportes a SENA, sobre nómina personal directivo docente del departamento de Arauca</t>
  </si>
  <si>
    <t>Aportes a SENA, sobre nómina personal directivo docente del departamento de Arauca, pagados.</t>
  </si>
  <si>
    <t>Pago de los Aportes a ICBF, sobre nómina personal directivo docente del departamento de Arauca</t>
  </si>
  <si>
    <t>Aportes a ICBF, sobre nómina personal directivo docente del departamento de Arauca, pagados.</t>
  </si>
  <si>
    <t>Pago de los Aportes a ESAP, sobre nómina personal directivo docente de los establecimientos educativos oficiales del departamento de Arauca</t>
  </si>
  <si>
    <t>Aportes a ESAP, sobre nómina personal directivo docente de los establecimientos educativos oficiales del departamento de Arauca, pagados.</t>
  </si>
  <si>
    <t>Pago de los Aportes a caja compensación familiar, sobre nómina personal directivo docente del departamento de Arauca</t>
  </si>
  <si>
    <t>Aportes a caja compensación familiar, sobre nómina personal directivo docente del departamento de Arauca, pagados.</t>
  </si>
  <si>
    <t>Pago de los Aportes a MEN-escuelas industriales e institutos técnicos, sobre nómina personal directivo docente de los establecimientos educativos oficiales del departamento de Arauca</t>
  </si>
  <si>
    <t>Aportes a MEN-escuelas industriales e institutos técnicos, sobre nómina personal directivo docente de los establecimientos educativos oficiales del departamento de Arauca, pagados.</t>
  </si>
  <si>
    <t xml:space="preserve">Pago del Aporte patronal cesantías - sin situación de fondos (SSF), sobre nómina del personal directivo docente del departamento de Arauca </t>
  </si>
  <si>
    <t>Aporte patronal cesantías - sin situación de fondos (SSF), sobre nómina del personal directivo docente del departamento de Arauca, pagados.</t>
  </si>
  <si>
    <t xml:space="preserve">Pago del Aporte patronal salud - sin situación de fondos (SSF), sobre nómina del personal directivo docente del departamento de Arauca </t>
  </si>
  <si>
    <t xml:space="preserve">Aporte patronal salud - sin situación de fondos (SSF), sobre nómina del personal directivo docente del departamento de Arauca, pagado. </t>
  </si>
  <si>
    <t>Calzado y vestido de labor para   el personal directivo docente de los establecimientos educativos oficiales del departamento de Arauca. (ley 70/88 y decreto reglamentario N°1978/89), suministrado.</t>
  </si>
  <si>
    <t>Dotación de mobiliario institucional y medios y recursos pedagógicos específicos para garantizar la adecuada atención de la matricula atendida bajo la modalidad de internado en el departamento de Arauca.</t>
  </si>
  <si>
    <t>Mobiliario institucional y medios y recursos pedagógicos específicos para garantizar la adecuada atención de la matricula atendida bajo la modalidad de internado en el departamento de Arauca, suministrado.</t>
  </si>
  <si>
    <t>Adecuación, mejoramiento y construcción de infraestructura educativa que garantice la adecuada atención de la población atendida bajo la modalidad de internado en el departamento de Arauca.</t>
  </si>
  <si>
    <t>Número de internados adecuados, mejorados y construídos.</t>
  </si>
  <si>
    <t>Servicio de Conectividad a través del programa conexión total en las Instituciones educativas del departamento de Arauca</t>
  </si>
  <si>
    <t>Servicio de Conectividad en las Instituciones educativas del departamento de Arauca, prestado.</t>
  </si>
  <si>
    <t>Servicio de personal de apoyo para la población con necesidades educativas especiales "NEE", capacidades excepcionales y sistema de responsabilidad penal adolescentes "SRPA" en establecimientos educativos oficiales del departamento de Arauca, prestado.</t>
  </si>
  <si>
    <t>Apoyo al funcionamiento básico de los establecimientos educativos estatales, prestado.</t>
  </si>
  <si>
    <t>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</si>
  <si>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 pagada.</t>
  </si>
  <si>
    <t>Garantizar la eficiencia, operación y prestación del servicio educativo en las instituciones educativas del departamento de Arauca.</t>
  </si>
  <si>
    <t>A.1.26</t>
  </si>
  <si>
    <t>Garantizar el pago oportuno del personal administrativo de las instituciones educativas públicas, las contribuciones inherentes a la nómina y sus prestaciones sociales</t>
  </si>
  <si>
    <t>Garantizar el pago oportuno del personaladministrativo de las instituciones educativas públicas, las contribuciones inherentes a la nómina y sus prestaciones sociales</t>
  </si>
  <si>
    <t>Garantizar los viáticos y gastos de viaje de los servidores públicos de las instituciones educativas del departamento de Arauca</t>
  </si>
  <si>
    <t>Garantizar el servicio de aseo en las instituciones educativas públicas,para el mejoramiento de los ambientes escolares.</t>
  </si>
  <si>
    <t>Garantizar el servicio de vigilancia en las instituciones educativas públicas del departamento de Arauca.</t>
  </si>
  <si>
    <t>Garantizar el pago oportuno del personal docente de las instituciones educativas públicas, las contribuciones inherentes a la nómina y sus prestaciones sociales</t>
  </si>
  <si>
    <t>Garantizar el pago oportuno del personal docente  de las instituciones educativas públicas, las contribuciones inherentes a la nómina y sus prestaciones sociales</t>
  </si>
  <si>
    <t>Garantizar la dotación del calzado y vestido de labor al personal docente de las instituciones educativas públicas, conforme a la Ley 70 de 1988 y el Decreto Reglamentario N° 1978 de 1989.</t>
  </si>
  <si>
    <t>Garantizar el pago oportuno del personal Directivo docente de las instituciones educativas públicas, las contribuciones inherentes a la nómina y sus prestaciones sociales</t>
  </si>
  <si>
    <t>Garantizar la dotación del calzado y vestido de labor al personal Directivo docente de las instituciones educativas públicas, conforme a la Ley 70 de 1988 y el Decreto Reglamentario N° 1978 de 1989.</t>
  </si>
  <si>
    <t>Garantizar el acceso y la permanencia de los estudiantes en el sistema educativo, a través de la dotación del mobiliario, medios y recursos pedagógicos específicos para los internados en el departamento de Arauca.</t>
  </si>
  <si>
    <t>Garantizar el acceso y la permanencia de los estudiantes en el sistema educativo, a través de la adecuación, mejoramiento y construcción de infraestructura educativa de los internados en el departamento de Arauca.</t>
  </si>
  <si>
    <t>Garantizar el servicio de conectividad en las instituciones educativas públicas del departamento, a trvés del programa de conexión total.</t>
  </si>
  <si>
    <t>Garantizar el acceso y la permanencia de los estudiantes a través del apoyo a la población con necesidades educativas especiales "NEE", capacidades excepcionales y sistema de responsabilidad penal adolescentes "SRPA" en establecimientos educativos oficiales del departamento de Arauca</t>
  </si>
  <si>
    <t>Apoyar el funcionamiento básico de los establecimientos educativos estatales, para mejorar la prestación del servicio educativo.</t>
  </si>
  <si>
    <t>Garantizar el pago oportuno de la nómina de pensionados nacionalizados docentes y administrativos que se financian con recursos de cancelaciones-SGP/educación.</t>
  </si>
  <si>
    <t>Contribuir al mejoramiento del sector lacteo en el Dpto de Arauca, en el marco del Decreto 616 de 2016</t>
  </si>
  <si>
    <t>1. Capacitacion 2. Adquisicion de equipos</t>
  </si>
  <si>
    <t>Numero de productores fortalecidos</t>
  </si>
  <si>
    <t>1. Capacitacion  y fortalecimiento ambiental</t>
  </si>
  <si>
    <t>Numero de personas sensibilizadas en temas ambientales</t>
  </si>
  <si>
    <t xml:space="preserve">Disminuir la prevalencia de morbimortalidad y discapacidad evitable en el departamento de Arauca. </t>
  </si>
  <si>
    <t>A.2.27</t>
  </si>
  <si>
    <t>Aumentar la concertación entre los integrantes sectoriales e intersectoriales responsables de garantizar la atención en salud para el desarrollo de mejores condiciones de la salud de la población.</t>
  </si>
  <si>
    <t>Implementar el modelo de atención en salud preventiva, humanizada, familiar, comunitaria con factores de riesgo individualizado y en concordancia con el Modelo Integral de Atención en Salud (MIAS) Resolución 00429 de 2016 para el Departamento.</t>
  </si>
  <si>
    <t>Porcentaje de Instituciones Prestadoras de Salud (IPS), Empresas Promotoras de Salud (EPS) con procesos de verificación y cumplimiento de lineamientos en promoción, prevención y adherencia al nuevo modelo.</t>
  </si>
  <si>
    <t>A.2.27.6</t>
  </si>
  <si>
    <t xml:space="preserve">Componente 1: Acciones operativas especializadas de asesorías y asistencias técnicas dirigida  a los  actores del sistema para la continuidad de la implementación del mias 
Componente 2: Garantizar acciones operativas de seguimiento a los compromisos generados en la asesoría y mesas tecnicas de trabajo para la implementación del mías.
</t>
  </si>
  <si>
    <t>Asesorías y asistencias técnicas realizadas con las entidades territoriales municipales y otros actores del sistema para la continuidad de la implementación del MIAS. seguimientos a los compromisos generados.</t>
  </si>
  <si>
    <t>SALUD</t>
  </si>
  <si>
    <t>A.2</t>
  </si>
  <si>
    <t>Unidad Administrativa Especial de Salud</t>
  </si>
  <si>
    <t>LEONARDO FABIO FORERO GALVIS</t>
  </si>
  <si>
    <t>Aumentar el conocimiento de la estrategia de Atención primaria en salud (APS) del recurso humano del sector salud de las Empresas Sociales del Estado (ESEs), en prevención de quemaduras y prevención de cáncer de piel en el Departamento de Arauca.</t>
  </si>
  <si>
    <t>Porcentaje de fortalecimiento del Recurso Humano en Salud (RHS).</t>
  </si>
  <si>
    <t>A.2.27.4</t>
  </si>
  <si>
    <t xml:space="preserve">Componente 1: Acciones de socialización en la estrategia de atención primaria en salud (APS) dirigida a las (ESES), en prevención de quemaduras en el departamento de Arauca.
Componente 2: Acciones de socializacion al talento humano en salud de las empresas sociales del estado (ESES), prevención de cáncer de piel en el departamento de Arauca.
</t>
  </si>
  <si>
    <t xml:space="preserve">1. Socialización en atención  primaria en salud  (APS) realizadas, en prevención de quemaduras en el departamento de Arauca. 
2. Socialización  sobre la estrategia de Atención primaria en salud (APS) realizadas, en prevención de quemaduras y prevención de cáncer de piel en el departamento de Arauca.
</t>
  </si>
  <si>
    <t>Garantizar la atención integral y sanitaria de la población Araucana vulnerable en salud con enfoque de derechos y diferencial.</t>
  </si>
  <si>
    <t>A.2.54</t>
  </si>
  <si>
    <t xml:space="preserve"> Aumentar el porcentaje de población  que consume una alimentación completa, equilibrada, suficiente y adecuada; mejorando el nivel de aprovechamiento y utilización biológica de los alimentos y vigilando la inocuidad y calidad de los alimentos.</t>
  </si>
  <si>
    <t>A.2.36</t>
  </si>
  <si>
    <t>Aumentar el porcentaje de población  que consume una alimentación completa, equilibrada, suficiente y adecuada; mejorando el nivel de aprovechamiento y utilización biológica de los alimentos y vigilando la inocuidad y calidad de los alimentos.</t>
  </si>
  <si>
    <t>A.2.35</t>
  </si>
  <si>
    <t>Reducir el riesgo de la Morbimortalidad a través de acciones nutricionales y de vida saludable para las personas mayores en el departamento de Arauca.</t>
  </si>
  <si>
    <t xml:space="preserve">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 </t>
  </si>
  <si>
    <t>Número de personas mayores beneficiadas con la implementación de la estrategia de envejecimiento y vejez en población urbana y rural del Departamento de Arauca.</t>
  </si>
  <si>
    <t>Desarrollar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</si>
  <si>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Número de estrategias de información, educación y comunicación en salud para el fomento de hábitos de alimentación y seguridad alimentaria con promoción de estilos de vida saludable mediante el uso adecuado de las Tecnologías de Información y Comunicación (TIC) realizadas</t>
  </si>
  <si>
    <t>Apoyar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</si>
  <si>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Número de municipios que operativizan la estrategia nacional para la prevención y control de las deficiencias de micronutrientes.</t>
  </si>
  <si>
    <t>A.2.54.1</t>
  </si>
  <si>
    <t>A.2.36.1</t>
  </si>
  <si>
    <t>A.2.35.2</t>
  </si>
  <si>
    <t>Componente 1: fortalecimiento de acciones en estilos de  vida saludable para personas mayores del departamento de  Arauca. Componente 2: actividad para la intervención en seguridad alimentaria y nutricional con enfoque comunitario y  aps  dirigido a personas mayores del departamento de Arauca.</t>
  </si>
  <si>
    <t xml:space="preserve">Número de personas mayores beneficiadas con la implementación de la estrategia de envejecimiento y vejez </t>
  </si>
  <si>
    <t xml:space="preserve">Componente 3.  Acciones de información, educación, y comunicación IEC para la población en general en el departamento de Arauca.
Actividad 3.1: componente de información y comunicación en salud para población objeto del departamento de Arauca, por medios de comunicación  radial, para el fomento de estilos de vida saludables y  difusión del proyecto e información institucional.
</t>
  </si>
  <si>
    <t>Número de acciones de información, educación, y comunicación  realizadas</t>
  </si>
  <si>
    <t>Componente 1: Fortalecimiento de acciones en estilos de  vida saludable para personas mayores del departamento de  Arauca. Componente 2: actividad para la intervención en seguridad alimentaria y nutricional con enfoque comunitario y  aps  dirigido a personas mayores del departamento de Arauca.</t>
  </si>
  <si>
    <t>Proyecto con vigencia futura en recursos financieros</t>
  </si>
  <si>
    <t>Desarrollar acciones transectoriales  en los 7 municipios del Departamento en búsqueda del disfrute de una vida sana promoviendo modos, condiciones y estilos; así como el acceso a una atención integral ante situaciones o eventos transmisibles; en</t>
  </si>
  <si>
    <t>Reducir el riesgo de Transmisión de enfermedades Zoonóticas a los animales susceptibles y a la población humana, mediante actividades de vacunación  a la población  canina y felina, alcanzando coberturas útiles.</t>
  </si>
  <si>
    <t>Garantizar y materializar el derecho de la población a vivir libre de enfermedades transmisibles en todas las etapas del ciclo de vida;  propendiendo por la accesibilidad, integralidad, continuidad, vínculo y sostenibilidad de la atención de las contingencias, agravantes y daños; mediante la transformación positiva de situaciones y condiciones endémicas, epidémicas, emergentes, reemergentes y desatendidas para favorecer el desarrollo humano, social y sostenible</t>
  </si>
  <si>
    <t>Cobertura antirrábica de vacunación de perros y gatos.</t>
  </si>
  <si>
    <t>Porcentaje de esterilización de animales (caninos y felinos) programados.</t>
  </si>
  <si>
    <t>A.2.47.8</t>
  </si>
  <si>
    <t>A.2.47.7</t>
  </si>
  <si>
    <t>Realizar vacunación antirrábica de mantenimiento y la campaña masiva-intensiva, casa a casa, con énfasis en los municipios fronterizos, áreas urbanas y rurales del departamento de Arauca.</t>
  </si>
  <si>
    <t>Cobertura de vacunación Antirrábica de perros y gatos</t>
  </si>
  <si>
    <t>50. Garantizar al 100% de la población intervenida del Departamento, la promoción de modos,  condiciones y estilos de vida saludables, mejorando la capacidad de respuesta transectorial y comunitaria promoviendo el acceso, prevención, atención integra</t>
  </si>
  <si>
    <t>A.2.50</t>
  </si>
  <si>
    <t>51. Garantizar al 100% de la población intervenida del Departamento, la promoción de modos,  condiciones y estilos de vida saludables, mejorando la capacidad de respuesta transectorial y comunitaria promoviendo el acceso, prevención, atención integra</t>
  </si>
  <si>
    <t>A.2.51</t>
  </si>
  <si>
    <t>02.01</t>
  </si>
  <si>
    <t>A.2.37</t>
  </si>
  <si>
    <t xml:space="preserve"> Fortalecer las capacidades administrativas de la red sanitaria integral para gestionar, regular, conducir, verificar, controlar, fiscalizar y vigilar epidemiológica y sanitariamente generando movilización social propendiendo por el aseguramiento</t>
  </si>
  <si>
    <t>A.2.65</t>
  </si>
  <si>
    <t>02.03</t>
  </si>
  <si>
    <t>38. Promocionar, prevenir y atender integralmente los derechos sexuales y reproductivos al 100% de la población araucana desde los enfoques de derecho, de género y diferencial.</t>
  </si>
  <si>
    <t>A.2.38</t>
  </si>
  <si>
    <t>Promocionar, prevenir y atender integralmente los derechos sexuales y reproductivos al 100% de la población araucana desde los enfoques de derecho, de género y diferencial.</t>
  </si>
  <si>
    <t>02.05</t>
  </si>
  <si>
    <t>41. Promocionar, prevenir y atender integralmente los derechos sexuales y reproductivos al 100% de la población araucana desde los enfoques de derecho, de género y diferencial.</t>
  </si>
  <si>
    <t>A.2.41</t>
  </si>
  <si>
    <t>56. Garantizar la atención integral y sanitaria de la población Araucana vulnerable en salud con enfoque de derechos y diferencial.</t>
  </si>
  <si>
    <t>A.2.56</t>
  </si>
  <si>
    <t xml:space="preserve">27. Disminuir la prevalencia de morbimortalidad y discapacidad evitable en el departamento de Arauca. </t>
  </si>
  <si>
    <t>A.2.28</t>
  </si>
  <si>
    <t>Garantizar la calidad y oportunidad de las acciones en salud, mejorar las condiciones de vida de la población y reducir los índices de morbimortalidad y discapacidad evitables, fortaleciendo el trabajo intersectorial, interinstitucional y participación comunitaria de manera que contribuya al cierre de brechas con enfoque de desarrollo humano.</t>
  </si>
  <si>
    <t>02.11</t>
  </si>
  <si>
    <t>Fortalecer las capacidades administrativas de la red sanitaria integral para gestionar, regular, conducir, verificar, controlar, fiscalizar y vigilar epidemiológica y sanitariamente generando movilización social propendiendo por el aseguramiento y la provisión de servicios de salud.</t>
  </si>
  <si>
    <t>Desarrollar acciones transectoriales  en los 7 municipios del Departamento en búsqueda del disfrute de una vida sana promoviendo modos, condiciones y estilos; así como el acceso a una atención integral ante situaciones o eventos transmisibles; enfermedades emergentes, reemergentes y desatendidas, inmunoprevenibles y endemo - epidémicas.</t>
  </si>
  <si>
    <t>02.06</t>
  </si>
  <si>
    <t>46. Desarrollar acciones transectoriales  en los 7 municipios del Departamento en búsqueda del disfrute de una vida sana promoviendo modos, condiciones y estilos; así como el acceso a una atención integral ante situaciones o eventos transmisibles; en</t>
  </si>
  <si>
    <t>A.2.46</t>
  </si>
  <si>
    <t>30. Avanzar en la implementación de la política de convivencia social y salud mental a través de la promoción, la prevención y la atención integral de los problemas y trastornos mentales, consumo de sustancias psicoactivas (SPA), suicidio y a diferen</t>
  </si>
  <si>
    <t>A.2.30</t>
  </si>
  <si>
    <t>47. Desarrollar acciones transectoriales  en los 7 municipios del Departamento en búsqueda del disfrute de una vida sana promoviendo modos, condiciones y estilos; así como el acceso a una atención integral ante situaciones o eventos transmisibles; en</t>
  </si>
  <si>
    <t>A.2.47</t>
  </si>
  <si>
    <t xml:space="preserve">Fortalecer la autoridad sanitaria a través de las dimensiones de salud pública para reducir la brecha de mortalidad y morbilidad en la población en general del Departamento de Arauca y así contribuir con las metas del Plan de Desarrollo Departamental. </t>
  </si>
  <si>
    <t>Mejorar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</si>
  <si>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Porcentaje de instituciones prestadoras de salud  y planes territoriales de salud -plan de intervenciones colectivas con la normatividad y estrategias del programa de salud bucal implementadas.</t>
  </si>
  <si>
    <t>Porcentaje de instituciones prestadoras de salud (IPS) y entidades promotoras de salud (EPS) sensibilizadas para la realización de detección temprana de  alteraciones de la agudeza visual y auditiva.</t>
  </si>
  <si>
    <t>Aumentar la cobertura de la población ocupada en riesgo laboral.</t>
  </si>
  <si>
    <t>Porcentaje de accidentes laborales en población ocupada en riesgo laboral.</t>
  </si>
  <si>
    <t>Porcentaje de acciones en Inspección, Vigilancia y Control (IVC) de los establecimientos generadores de riesgo sanitario.</t>
  </si>
  <si>
    <t>Conducir, desarrollar financieramente, fiscalizar el sistema general de seguridad social en salud, vigilar epidemiológica y sanitariamente, generar movilización social, ejecutar las acciones colectivas y garantizar el aseguramiento, la red de laboratorios  y la provisión adecuada de servicios de salud en el Departamento.</t>
  </si>
  <si>
    <t>Porcentaje de implementación del plan de recuperación de capacidades básicas en el componente  de vigilancia en salud pública.</t>
  </si>
  <si>
    <t>Número de asistencias en Inspección, Vigilancia y Control (IVC) a las acciones de nutrición en poblaciones prioritarias del Departamento.</t>
  </si>
  <si>
    <t>Garantizar la estrategia en sexualidad, derechos sexuales y reproductivos en el Departamento priorizando la población materno infantil y adolescente, con enfoque diferencial.</t>
  </si>
  <si>
    <t>Porcentaje de implementación de acciones para el fortalecimiento de la atención y promoción de la salud sexual y reproductiva de adolescentes y jóvenes previniendo el embarazo temprano, la explotación sexual y la trata de personas.</t>
  </si>
  <si>
    <t xml:space="preserve">Garantizar la estrategia en sexualidad, derechos sexuales y reproductivos en el Departamento priorizando la población materno infantil y adolescente, con enfoque diferencial. </t>
  </si>
  <si>
    <t>Porcentaje de instituciones prestadoras de salud con abordaje integral de las violencias de género y violencias sexuales.</t>
  </si>
  <si>
    <t>Porcentaje de Instituciones Prestadoras de Salud Públicas (IPS) con el  modelo de gestión programática y la guía de práctica clínica para virus de inmunodeficiencia humana (VIH) implementada.</t>
  </si>
  <si>
    <t>Porcentaje de instituciones prestadoras de salud de la red pública con la estrategia de la reducción de la transmisión materno infantil del virus de inmunodeficiencia humana (VIH) y la sífilis congénita implementada.</t>
  </si>
  <si>
    <t xml:space="preserve">Número de estrategias realizadas para garantizar el restablecimiento de derechos en salud de acuerdo a sentencia T 025 y autos de seguimiento emanados por la corte constitucional y tutelas en beneficio de la población étnica del Departamento. </t>
  </si>
  <si>
    <t>Contribuir al mejoramiento de la salud ambiental de la población Araucana.</t>
  </si>
  <si>
    <t>Porcentaje de implementación de la política integral de salud ambiental en el Departamento.</t>
  </si>
  <si>
    <t>Número de establecimientos farmacéuticos del Departamento con acciones de inspección vigilancia y control.</t>
  </si>
  <si>
    <t>Número de instituciones prestadoras de salud con acciones de inspección vigilancia y control  en el manejo de los medicamentos de control franja violeta.</t>
  </si>
  <si>
    <t>Porcentaje de entidades sujetas de inspección vigilancia y control de aseguramiento y prestación de servicios visitados en el Departamento.</t>
  </si>
  <si>
    <t>Porcentaje de muestras biológicas procesadas por  laboratorio  para eventos de interés en salud pública que cumplan los criterios de calidad, procedentes de los 7 municipios del Departamento.</t>
  </si>
  <si>
    <t>Garantizar y materializar el derecho de la población a vivir libre de condiciones transmisibles en todas las etapas del ciclo de vida;  propendiendo por la accesibilidad, integralidad, continuidad, vínculo y sostenibilidad de la atención con enfoque diferencial de las contingencias, agravantes y daños; mediante la transformación positiva de situaciones y condiciones endémicas, epidémicas, emergentes, reemergentes y desatendidas para favorecer el desarrollo humano, social y sostenible.</t>
  </si>
  <si>
    <t>Tasa de reducción de la morbilidad por dengue al 2019.</t>
  </si>
  <si>
    <t>Certificación internacional de la interrupción de la transmisión de T. cruzi por vectores domiciliados en el  60% de los municipios endémicos.</t>
  </si>
  <si>
    <t>Mejorar la capacidad de respuesta institucional y comunitaria para garantizar la gestión de los riesgos, atención integral de los problemas, trastornos mentales, consumo de sustancias psicoactivas, conducta suicida y eventos asociados a la convivencia social con enfoque de derechos en cumplimiento de la normatividad vigente, mediante la implementación de programas, proyectos y estrategias en el Departamento de Arauca.</t>
  </si>
  <si>
    <t>Porcentaje  de municipios que conocen e  implementan la ley de salud mental, de sustancias psicoactivas , los lineamientos de la promoción de la convivencia y prevención de la violencia conforme a los lineamientos técnicos definidos por Ministerio de Salud y protección Social</t>
  </si>
  <si>
    <t>Porcentaje cobertura en vacunación en la población susceptible del programa ampliado de inmunización.</t>
  </si>
  <si>
    <t>A.2.50.1</t>
  </si>
  <si>
    <t>A.2.51.1</t>
  </si>
  <si>
    <t>A.2.29.3</t>
  </si>
  <si>
    <t>A.2.37.1</t>
  </si>
  <si>
    <t>A.2.65.1</t>
  </si>
  <si>
    <t>A.2.34.2</t>
  </si>
  <si>
    <t>A.2.38.2</t>
  </si>
  <si>
    <t>A.2.38.6</t>
  </si>
  <si>
    <t>A.2.38.7</t>
  </si>
  <si>
    <t>A.2.41.1</t>
  </si>
  <si>
    <t>A.2.56.1</t>
  </si>
  <si>
    <t>A.2.28.1</t>
  </si>
  <si>
    <t>A.2.70.9</t>
  </si>
  <si>
    <t>A.2.70.10</t>
  </si>
  <si>
    <t>A.2.70.8</t>
  </si>
  <si>
    <t>A.2.70.1</t>
  </si>
  <si>
    <t>A.2.47.12</t>
  </si>
  <si>
    <t>A.2.46.1</t>
  </si>
  <si>
    <t>A.2.30.1</t>
  </si>
  <si>
    <t>A.2.47.1</t>
  </si>
  <si>
    <t xml:space="preserve">Actividad 1.1: CORDINACION SECTORIAL E INTERSECTORIAL: Participar de las actividades y reuniones sectoriales e intersectoriales que requieran la participación del programa de salud bucal, visual, auditiva y comunicativa.  Actividad 1.2: GESTIÓN DEL CONOCIMIENTO: realizar informes,  reportes  y  base de datos relacionados al programa de salud bucal, visual, auditiva y comunicativa. Actividad 1.3: DESARROLLO DE CAPACIDADES: realizar asistencia técnica de capacitación, seguimiento y evaluación  a la implementación de los lineamientos y estrategias nacionales y departamentales del programa de salud bucal, visual, auditiva y comunicativa en las IPS del departamento. Actividad 1.4: INSPECCION, VIGILANCIA Y CONTROL: Realizar acciones de inspección vigilancia y control de salud bucal, visual, auditiva y comunicativa en las IPS del departamento de Arauca. Actividad 1.5: VIGILANCIA EN SALUD PÚBLICA: Realizar acciones de seguimiento al evento de interés en salud pública para la notificación oportuna de la exposición a flúor en las IPS centinelas del departamento.
</t>
  </si>
  <si>
    <t xml:space="preserve">Acciones de inspección vigilancia y control de salud bucal realizadas </t>
  </si>
  <si>
    <t>Acciones de inspección vigilancia y control de salud visual y auditiva realizadas</t>
  </si>
  <si>
    <t xml:space="preserve">Actividad 2.1: GESTIÓN DEL CONOCIMIENTO: para realizar la evaluación en riesgos laborales a los diferentes tipos de establecimientos comerciales en el municipio de Arauca a través de la inspección y vigilancia en riesgos laborales. Actividad 2.2: GESTIÓN DEL CONOCIMIENTO: A través del desarrollo de capacitaciones sobre normas básicas de seguridad y salud en el trabajo para grupos de trabajadores de diferentes sectores de la economía en el municipio de Arauca. Actividad  2.3: DESARROLLO DE CAPACIDADES: Capacitar a instituciones educativas en riesgos laborales. Actividad 2.4: Desarrollar acciones de promoción para dar a conocer los beneficios de la afiliación, derechos y obligaciones al SGRL para cada uno de los actores a través de campañas para medios masivos de comunicación y en lugares de trabajo de población formal e informal del departamento de Arauca. Actividad 2.5: COORDINACIÓN SECTORIAL E INTERSECTORIAL para generar datos de calidad en el reporte de eventos de morbimortalidad de la población trabajadora informal. Actividad 2.6: GESTIÓN DEL CONOCIMIENTO a través de la construcción del perfil de morbimortalidad de la población trabajadora informal a través de la alimentación de la base de datos del tablero de indicadores diseñado para el reporte de eventos de accidentes de trabajo y enfermedad laboral (1 bimensual). Actividad 2.7: GESTIÓN DEL CONOCIMIENTO a través de la revisión de documentos y requisitos para la expedición de licencias de SST personas naturales y jurídicas. Actividad 2.10: DESARROLLO DE CAPACIDADES a trabajadores informales en el departamento de Arauca a través de la promoción del sistema general de riesgos laborales.  Actividad 2.11: Alimentar bases de datos de licencias en SST expedidas a personas naturales y jurídicas </t>
  </si>
  <si>
    <t>Número de acciones realizadas. Capacitaciones realizadas. Numero de visitas de promoción realizados. Levantamiento de panorama de riesgo</t>
  </si>
  <si>
    <t>Actividad 3.1: GESTIÓN DEL CONOCIMIENTO que conduzca a generar información y evidencia suficiente para tomar decisiones ocasionadas en las actividades de IVC y vigilancia epidemiológica del “Programa de Alimentos y bebidas alcohólicas” del departamento de Arauca. Actividad 3.2: GESTIÓN DEL CONOCIMIENTO que conduzca a generar información y evidencia suficiente para tomar decisiones ocasionadas en las actividades de IVC y vigilancia epidemiológica del “Programa de Alimentos y bebidas alcohólicas” del departamento de Arauca a través de: diagnóstico sanitario de instituciones educativas en donde se realizan Programas de alimentación PAE, seguimiento y evaluación a las actividades de monitoreo de alimentos programadas por el Laboratorio de Salud Pública. INSPECCIÓN, VIGILANCIA Y CONTROL (IVC) para identificar, eliminar o minimizar riesgos, daños e impactos negativos para la salud humana por el consumo de alimentos y bebidas. Actividad 3.6: VIGILANCIA EN SALUD PÚBLICA para generar información sobre factores de riesgo del consumo que afecten la salud de la población y tomar las decisiones para la prevención y control de enfermedades transmitidas por los alimentos y el agua.</t>
  </si>
  <si>
    <t>Número de acciones de IVC Realizadas</t>
  </si>
  <si>
    <t>Actividad 4.1 Reporte de informes y análisis de información para toma de decisiones en temas relacionados con vigilancia de salud pública del departamento de Arauca. Actividad 5.1: COORDINACIÓN SECTORIAL E INTERSECTORIAL para la consecución de los objetivos desarrollo de comités, consejos y reuniones, asistiendo a los comités de vigilancia epidemiológica (COVE) de eventos de interés en salud pública y participar en ellos cuando se requiera. Actividad 5.2: COORDINACIÓN SECTORIAL E INTERSECTORIAL para la consecución de los objetivos desarrollo de comités, consejos y reuniones, asistiendo a los Comités de Sanidad Portuaria y participar cuando se requiera. Actividad 5.3: DESARROLLO DE CAPACIDADES para construir y fortalecer las habilidades, actitudes, valores y conocimientos en el talento humano en salud, mediante la realización de asistencias técnicas orientadas a mejorar los procesos de seguimiento a las Acciones de vigilancia en salud pública para los Eventos de interés en salud pública.</t>
  </si>
  <si>
    <t>Asistencias tecnicas realizadas. Unidades de analisis. Coodinación sectorial e intersectorial</t>
  </si>
  <si>
    <t>Fortalecimiento de las acciones de inspeccion vigilancia y control en el marco de los programas de salud publica.</t>
  </si>
  <si>
    <t># de asistencias en Inspección, Vigilancia y Control (IVC) a las acciones de nutrición en IPS, ESE y espacios educativos programados ( 50)</t>
  </si>
  <si>
    <t>Actividad 8.1: INPECCION VIGILANCIA Y CONTROL para el Fortalecimiento de las Acciones de IVC a los programas de protección específica y detección temprana de alteraciones a las IPS, ESES, IPSI públicas y privadas, EAPB subsidiadas, contributivas y regímenes especiales del departamento de Arauca.  Actividad 8.2. DESARROLLO DE CAPACIDADES en temas relacionados con las acciones de fortalecimiento de procesos de protección específica y detección temprana al personal de la salud de las IPS, ESES, IPSI del departamento de Arauca. Actividad 8.4: Participación activa en procesos de coordinación sectorial e intersectorial como COVE, COVECOM, comités san departamentales y municipales, concejo de política social, comité de infancia adolescencia y juventud. Actividad 8.5: COORDINACIÓN SECTORIAL E INTERSECTORIAL con el apoyo y la participación en el 100% de las reuniones del comité de promoción y prevención departamental, en la socialización de nuevos lineamientos. Actividad 8.8: GESTIÓN DE LA PRESTACIÓN DE LOS SERVICIOS INDIVIDUALES respuestas, seguimientos y requerimientos a las IPS en el cumplimiento de las acciones de detección temprana y protección específica.</t>
  </si>
  <si>
    <t xml:space="preserve">Actividad 6.2.1: COORDINACIÓN INTERSECTORIAL a través de reuniones, consejos y comité de la dimensión sexualidad derechos sexuales y reproductivos: Participación activa en el Comité consultivo intersectorial departamental para la prevención de la violencia de género, con énfasis en la violencia sexual y la atención integral de las víctimas. Convocar a las mesas de trabajo de acuerdo a las necesidades en salud en el marco de los derechos sexuales y reproductivos. Actividad 6.2.2: COORDINACIÓN INTERSECTORIAL a través de mesas de trabajo y reuniones convocadas por instituciones de otros sectores y/o instituciones. Actividad 6.2.3: DESARROLLO DE CAPACIDADES en la dimensión sexualidad, derechos sexuales y reproductivos a través de capacitaciones a los profesionales de la red prestadora y comunidad en general. Actividad 6.2.4: Inducción SSO en violencias de sexuales y violencias de género. Actividad 6.2.5: Talleres dirigidos a profesionales de la Salud frente a violencias de sexuales y violencias de género. Actividad 6.2.6: GESTIÓN DE LA PRESTACIÓN DE LOS SERVICIOS INDIVIDUALES en las acciones realizadas para lograr una atención en salud efectiva e integral en las  respuestas, seguimientos y requerimientos a las EAPB  E IPS en el cumplimiento de las acciones de detección temprana y protección específica que incidan en la salud sexual y reproductiva de los individuos. Actividad 6.2.7: ACTIVIDAD DE INSPECCIÓN VIGILANCIA Y CONTROL (IVC) desde la dimensión sexualidad, derechos sexuales y reproductivos a las diferentes alcaldías, IPS Y EAPB del departamento de Arauca. </t>
  </si>
  <si>
    <t>Visitas de asistencias técnicas realizadas. IVC en Violencia de genero. Seguimiento de casos reportados al sistema.</t>
  </si>
  <si>
    <t>Actividad 6.1.1: COORDINACIÓN SECTORIAL E INTERSECTORIAL a través de reuniones, consejos y comité de las dimensión sexualidad derechos sexuales y reproductivos. Actividad 6.1.2: COORDINACIÓN INTERSECTORIAL a través de mesas de trabajo y reuniones convocadas por instituciones de otros sectores y/o instituciones. Actividad 6.1.3: DESARROLLO DE CAPACIDADES en la línea ITS-VIH/SIDA (dimensión sexualidad derechos sexuales y reproductivos) a través de visitas de asistencia técnica a las instituciones que incluya capacitaciones a los profesionales de la red prestadora y comunidad en general. Actividad 6.1.4: GESTIÓN DEL CONOCIMIENTO para el reporte de informes  y análisis de información relacionada con la dimensión sexualidad, derechos sexuales y reproductivos. Actividad 6.1.5: GESTIÓN DE LA PRESTACIÓN DE LOS SERVICIOS INDIVIDUALES en las acciones relacionados con eventos EN ITS VIH/SIDA, para lograr una atención en salud efectiva e integral en las  respuestas, seguimientos y requerimientos a las EAPB  E IPS en el cumplimiento de las acciones de detección temprana y protección específica que incidan en la salud sexual y reproductiva de los individuos. Actividad 6.1.6 VIGILANCIA EN SALUD PÚBLICA en las acciones enmarcadas en protocolos y lineamientos de los eventos de interés en salud pública de la línea ITS-VIH/SIDA (dimensión sexualidad derechos sexuales y reproductivos). Actividad 6.1.7: PARTICIPACIÓN COMUNITARIA a través de la conmemoración eventos con reconocimiento internacional, nacional y/o local, afines a la dimensión sexualidad, derechos sexuales y reproductivos – línea ITS-VIH/SIDA. Actividad 6.1.8 ACTIVIDAD DE  INSPECCIÓN VIGILANCIA Y CONTROL (IVC) en la línea ITS-VIH/SIDA de la dimensión sexualidad, derechos sexuales y reproductivos a las diferentes alcaldías, IPS Y EAPB del departamento de Arauca.</t>
  </si>
  <si>
    <t>Visitas de asistencias técnicas realizadas. IVC en ITS - VIH SIDA. Seguimiento de casos reportados al sistema.</t>
  </si>
  <si>
    <t xml:space="preserve">Actividad 7.1: COORDINACIÓN INTERSECTORIAL para articular esfuerzos que beneficien la población Indígena en el Departamento. Actividad 7.2: DESARROLLO DE CAPACIDADES que permitan construir y fortalecer habilidades, actitudes, valores, aptitudes, conocimiento en el talento humano del sector Salud. Actividad 7.3: Gestión administrativa y financiera de planes, proyectos dirigidos a los pueblos indígenas del Departamento. Actividad 7.4: GESTIÓN DEL ASEGURAMIENTO al SGSSS de los indígenas del Departamento. Actividad 7.5: GESTIÓN DEL CONOCIMIENTO dirigido a los pueblos indígenas del Departamento de Arauca. Actividad 7.6: GESTIÓN DE LAS INTERVENCIONES COLECTIVAS para Población indígena del Departamento. Actividad 7.7: GESTIÓN DE LA PRESTACIÓN DE SERVICIOS INDIVIDUALES EN LOS PUEBLOS INDÍGENAS DEL DEPARTAMENTO D ARAUCA. </t>
  </si>
  <si>
    <t>Atender los determinantes en salud de la pob lación indigena del departamento de Arauca</t>
  </si>
  <si>
    <t>Número de visitas de IVC a IPS, ESES en promoción y  prevención realizadas</t>
  </si>
  <si>
    <t>Actividad 9.1: COORDINACIÓN SECTORIAL E INTERSECTORIAL para la formulación y socialización de la política de salud ambiental mediante el apoyo y participación en los comités, consejos y reuniones para la formulación y socialización de la política de salud ambiental en el departamento de Arauca. Actividad 9.2: INSPECCIÓN, VIGILANCIA Y CONTROL de las condiciones sanitarias que permitan contribuir al mejoramiento de la calidad de vida y salud de la población mediante visitas de inspección sanitaria a los sistemas de tratamiento de aguas residuales, celdas transitorias y/o rellenos sanitarios en el departamento de Arauca. Actividad 9.3: INSPECCIÓN, VIGILANCIA Y CONTROL de las condiciones sanitarias que permitan contribuir al mejoramiento de la calidad de vida y salud de la población mediante visitas de inspección sanitaria a los grandes y pequeños generadores de residuos hospitalarios del departamento de Arauca. Actividad 9.4: DESARROLLO DE CAPACIDADES mediante capacitaciones dirigidas al personal que labora en los establecimientos generadores de residuos hospitalarios y similares; fortalecimiento del talento humano al personal médico que ingresan a las instituciones de salud en el departamento de Arauca.</t>
  </si>
  <si>
    <t xml:space="preserve">Número de actividade ejecutadas en la implementación de la política integral de salud ambiental </t>
  </si>
  <si>
    <t>Actividad 10.1: GESTIÓN DEL CONOCIMIENTO. Actividad 10.2: DESARROLLO DE CAPACIDADES a través de capacitaciones al personal que labora en los diferentes  establecimientos y servicios farmacéuticos de los municipios de tame, puerto Rondón y puerto Jordán. Actividad 10.3: DESARROLLO DE CAPACIDADES a través de capacitaciones sobre el uso racional de los medicamentos a los representantes de las comunas del municipio de Tame, puerto rondón y Puerto Jordán.</t>
  </si>
  <si>
    <t>Actividad 10.4: INSPECCIÓN, VIGILANCIA Y CONTROL (IVC) a las droguerías, veterinarias, supermercados y   servicios de atención farmacéutica  del departamento con el objetivo de identificar, eliminar o minimizar  riesgos, daños e impactos negativos para la salud humana por el uso o consumo  de  medicamentos. Realización y seguimiento de los diferentes procesos jurídicos que arrojen las acciones  IVC del programa de IVC de medicamentos y FRE. Actividad 10.5: VIGILANCIA EN SALUD PÚBLICA para la realización de estudios de campos  por  intoxicaciones de medicamentos  presentadas en el Departamento.</t>
  </si>
  <si>
    <t>Fortalecimiento de la Autoridad sanitaria para el  desarrollo de acciones de seguimiento y control al aseguramiento y  la prestación de los servicios de salud en el departamento de Arauca.</t>
  </si>
  <si>
    <t># de asistencias en Inspección, Vigilancia y Control (IVC) a las acciones de aseguramiento y prestación de servicios de salud</t>
  </si>
  <si>
    <t xml:space="preserve">Actividad 11.1: DESARROLLO DE CAPACIDADES para el fortalecimiento de las acciones de gestión de salud pública del programa laboratorio de salud pública fronterizo del departamento de Arauca a través de las inducciones en el programa, al personal profesional de la salud bacteriólogos (SSO) que ingresa a las instituciones de salud del departamento de Arauca. Actividad 11.3: GESTIÓN DEL CONOCIMIENTO a través de la generación y flujo de información del programa Laboratorio de Salud Pública Fronterizo del Departamento de Arauca. Actividad 11.4: VIGILANCIA EN SALUD PUBLICA Realizar acciones enmarcadas en protocolos y lineamientos de los eventos de interés en salud pública; toma de decisiones para la prevención y control de enfermedades y factores de riesgo en salud. Realizar el 100% del procesamiento de muestras de exámenes de interés en salud pública (E.I.S.P.), como apoyo a la   vigilancia en salud publica  en el departamento de Arauca. Actividad 11.5: INSPECCIÓN, VIGILANCIA Y CONTROL para el fortalecimiento de las acciones de gestión de salud pública del programa Laboratorio de Salud Pública Fronterizo del Departamento de Arauca. </t>
  </si>
  <si>
    <t>Porcentajes de muestras biologicas procesadas. Porcentaje controles de calidad realizados. Porcentaje de inducciones a personal SSO realizadas.</t>
  </si>
  <si>
    <t>Consolidar y depurar las bases de datos de la informacion epidemiológica, entomológica y acciones de prevencion y control realizadas por el programa de ETV  y mostrarla a través de una plataforma de información geográfica.                   Realizar análisis y consolidar del SIVIGILA y del sistema de información geográfica del programa de ETV.</t>
  </si>
  <si>
    <t># de mapas generados/# de mapas solicitados    # informes consolidados/ # informes requeridos</t>
  </si>
  <si>
    <t>Diseñar y mantener actualizada la plataforma de información de insecticidas e insumos del programa de ETV diferentes a medicamentos.</t>
  </si>
  <si>
    <t>100% de la información del prorama actualizada</t>
  </si>
  <si>
    <t>Fortalecimiento de Acciones del Área de la Salud para la Implementación de las Políticas Pública de la Dimensión Convivencia Social y Salud Mental en el Dpto. de Arauca para el apoyo en acciones de organizar el comités Dptal de drogas y el consejo seccional de estupefacientes, realización de las actividades de inspección, vigilancia y control para el cumplimiento de los estándares en la prestación de servicios de salud por parte de las EAPBS, IPSS de las entidades territoriales y asistencias técnicas mediante actividades de capacitación para la implementación de políticas, modelos y lineamientos de la Dimensión de Convivencia Social y Salud Mental  en el Dpto de Arauca</t>
  </si>
  <si>
    <t>Numero asistencias tecnicas realizadas. IVC a las IPS en Salud Mental realizadas. Número de comites de drogas realizados y Numero de consejos seccionales de estupefacientes realizadas</t>
  </si>
  <si>
    <t>Actividad 14.1: COORDINACIÓN SECTORIAL E INTERSECTORIAL en la convocatoria del comité departamental del Programa Ampliado de Inmunizaciones - PAI - y las reuniones PAI departamental con el objeto de coordinar acciones necesarias para el buen desarrollo del programa. Actividad 14.2: COORDINACIÓN SECTORIAL E INTERSECTORIAL a través de la participación de los comités y reuniones en el que se requiera la presencia del programa Ampliado de Inmunizaciones. Actividad 14.3: GESTIÓN DEL CONOCIMIENTO que conduzca a la generación de informes y análisis de la información generada para la toma de decisiones en el programa Ampliado de Inmunizaciones. Actividad 14.4: DESARROLLO DE CAPACIDADES mediante la realización de asistencias técnicas al 100% de las EAPB, IPS vacunadoras y entidades municipales del departamento de Arauca. • Actividad 14.5: DESARROLLO DE CAPACIDADES mediante la capacitación del talento humano que cumpla funciones relacionadas con el Programa Ampliado de Inmunizaciones – PAI - y/o talento humano de instituciones aliadas. Actividad 14.6: GESTIÓN DE INSUMOS DE INTERÉS EN SALUD PÚBLICA con la conservación y garantía de la existencia de los biológicos e insumos del programa en todos los municipios. Actividad 14.7: VIGILANCIA EN SALUD PÚBLICA en el seguimiento de los protocolos y guías de eventos Inmunoprevenibles reportados en el SIVIGILA a través de la Participación en el 100% de las unidades de análisis de los Eventos Inmunoprevenibles. Actividad 14.8: VIGILANCIA EN SALUD PÚBLICA en el seguimiento de los protocolos y guías de eventos Inmunoprevenibles reportados en el SIVIGILA mediante seguimiento y cierre del 100% de los Eventos Supuestamente Atribuidos a la Vacunación o Inmunización –ESAVI- y errores programáticos</t>
  </si>
  <si>
    <t>Numero asistencias tecnicas realizadas. Capacitaciones realizadas. Numero de actividades con vigilancia y monitoreos rapido. Evaluación de coberturas de vacunación</t>
  </si>
  <si>
    <t xml:space="preserve">Actividad 15.1: GESTIÓN DE LAS INTERVENCIONES COLECTIVAS: con el propósito de implementar, monitorear y evaluar las intervenciones colectivas de la gestión del riesgo, relacionadas con  las Coberturas de vacunación antirrábica de las campañas de mantenimiento del municipio de Arauca. Actividad 15.2: DESARROLLO DE CAPACIDADES: a través de capacitaciones dirigidas a la comunidad en general del municipio de Arauca en materia de prevención y control de zoonosis. Desarrollar Acciones de Educación y Comunicación para la salud, mediante capacitación, dirigidas a la comunidad  en general del municipio de Arauca  en materia de prevención y control de zoonosis, haciendo énfasis en la “Tenencia responsable de Mascotas”, casa a casa. </t>
  </si>
  <si>
    <t>Porcentaje de vacunación de perros y gatos.</t>
  </si>
  <si>
    <t>A.3</t>
  </si>
  <si>
    <t>A.4</t>
  </si>
  <si>
    <t>A.6</t>
  </si>
  <si>
    <t>Fortalecer las capacidades administrativas de la red sanitaria integral para gestionar, regular, conducir, verificar, controlar, fiscalizar y vigilar epidemiológica y sanitariamente generando movilización social propendiendo por el aseguramiento</t>
  </si>
  <si>
    <t>A.2.70</t>
  </si>
  <si>
    <t>A.2.44</t>
  </si>
  <si>
    <t xml:space="preserve">Fortalecer las acciones de Gestión de la salud pública para el mejoramiento de la Salud y calidad de vida de la población del Departamento de Arauca  </t>
  </si>
  <si>
    <t>Porcentaje de visitas de asistencia técnica y seguimiento a los planes de salud territorial  de los 7 municipios.</t>
  </si>
  <si>
    <t>Porcentaje de Instituciones Prestadoras de Salud (IPS), Empresas Promotoras de Salud (EPS) con procesos de verificación y cumplimiento de lineamientos en promoción y prevención.</t>
  </si>
  <si>
    <t>Porcentaje de establecimientos de interés sanitario con Inspección, Vigilancia y Control (IVC) con concepto sanitario.</t>
  </si>
  <si>
    <t>Porcentaje de establecimientos generadores de residuos hospitalarios y similares que cumplen con la entrega de los residuos a empresas autorizadas para su disposición final.</t>
  </si>
  <si>
    <t>Porcentaje de prestadores del servicio de acueducto con concepto sanitario.</t>
  </si>
  <si>
    <t>Porcentaje de establecimientos veterinarios del Departamento con acciones de Inspección, Vigilancia y Control (IVC) y manejo seguro de biológicos.</t>
  </si>
  <si>
    <t>Porcentaje de procesamiento de muestras de agua para consumo humano para vigilancia recibidas en el laboratorio de salud pública fronterizo.</t>
  </si>
  <si>
    <t>Porcentaje de muestras de alimentos procesadas en el laboratorio de salud pública fronterizo para vigilancia de la calidad e inocuidad de los alimentos en el Departamento de Arauca.</t>
  </si>
  <si>
    <t>Número de beneficiarios menores de 10 años con las estrategias de complementación, suplementación y desparasitación masiva con participación comunitaria realizadas.</t>
  </si>
  <si>
    <t>A.2.70.6</t>
  </si>
  <si>
    <t>A.2.27.7</t>
  </si>
  <si>
    <t>A.2.28.4</t>
  </si>
  <si>
    <t>A.2.28.5</t>
  </si>
  <si>
    <t>A.2.28.6</t>
  </si>
  <si>
    <t>A.2.44.2</t>
  </si>
  <si>
    <t>A.2.70.2</t>
  </si>
  <si>
    <t>A.2.70.3</t>
  </si>
  <si>
    <t>A.2.35.1</t>
  </si>
  <si>
    <t>Componente 1. Fortalecimiento de la autoridad sanitaria y recuperación de capacidades basicas en vigilancia en salud pública.
Componente 3. Estrategia de informació para la promoción de la salud y la prevención de los eventos de interes en salud pública.</t>
  </si>
  <si>
    <t>Acciones de fortalecimiento de la autoridad sanitaria realizadas.</t>
  </si>
  <si>
    <t>Componente 2. Estrategia de prevención de deficiencias nutricionales en el marco de la intervención sanitaria extramural en nutrición en población infantil del departamento de Arauca.
Componente 3. Estrategia de información para la promoción de la salud y la prevención de los eventos de interes en salud pública.</t>
  </si>
  <si>
    <t xml:space="preserve">Número de beneficiarios menores de 10 años atendidos con las estrategias de complementación, suplementación y desparasitación </t>
  </si>
  <si>
    <t>A.2.58</t>
  </si>
  <si>
    <t>Apoyar las acciones de atención psicosocial y salud integral  a 1.400 personas víctimas a través del  Programa de Atención Psicosocial y Salud Integral a Víctimas del conflicto armado (PAPSIVI), en el departamento de Arauca</t>
  </si>
  <si>
    <t>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 (gestión de recursos)</t>
  </si>
  <si>
    <t>Número de Personas con Atención Psicosocial  y Salud Integral de las Víctimas (PAPSIVI) del conflicto armado en el Departamento.</t>
  </si>
  <si>
    <t>A.2.58.1</t>
  </si>
  <si>
    <t>* Estrategia de fortalecimiento de las acciones del programa de victimas en el marco de la implementación del programa de atención psicosocial y salud  integral a las víctimas en el departamento de Arauca  *Estrategia de fortalecimiento de las actividades comunitarias, familiares e individuales  del programa de atención psicosocial y salud integral a las víctimas del conflicto armado “PAPSIVI” en el departamento de Arauca.</t>
  </si>
  <si>
    <t>Atenciones  psicosociales realizadas</t>
  </si>
  <si>
    <t>63. Fortalecer las capacidades administrativas de la red sanitaria integral para gestionar, regular, conducir, verificar, controlar, fiscalizar y vigilar epidemiológica y sanitariamente generando movilización social propendiendo por el aseguramiento</t>
  </si>
  <si>
    <t>A.2.63</t>
  </si>
  <si>
    <t xml:space="preserve">Fortalecer la capacidad de respuesta de la red sanitaria y salud pública a través del Laboratorio de Salud Pública Fronterizo de Arauca. </t>
  </si>
  <si>
    <t>Número de laboratorios del Departamento apoyados por la red de laboratorios.</t>
  </si>
  <si>
    <t>Porcentaje de municipios con política nacional de sangre fortalecida.</t>
  </si>
  <si>
    <t>A.2.63.1</t>
  </si>
  <si>
    <t>A.2.70.4</t>
  </si>
  <si>
    <t xml:space="preserve">Componente 1: Realización de exámenes en el laboratorio de salud pública fronterizo.
Componente 2: estrategia de acciones operativas exclusivas del proyecto.
</t>
  </si>
  <si>
    <t xml:space="preserve">Examenes de laboratorio realizados.
</t>
  </si>
  <si>
    <t>Avanzar en la implementación de la política de convivencia social y salud mental a través de la promoción, la prevención y la atención integral de los problemas y trastornos mentales, consumo de sustancias psicoactivas (SPA), suicidio y a diferen</t>
  </si>
  <si>
    <t>A.2.33</t>
  </si>
  <si>
    <t xml:space="preserve">Disminuir factores de riesgo de suicidio, consumo de sustancias psicoactivas y trastornos mentales, a través de la promoción y ejecución de estrategias en salud mental, que contribuyan al fortalecimiento de los factores protectores, en Niños, Niñas, Adolescentes, Adulto Joven, Adulto Mayor y población indígena, en la zona rural y urbana del Departamento de Arauca. </t>
  </si>
  <si>
    <t xml:space="preserve">Número de atenciones realizadas desde la línea de atención psicológica 125 para la mitigación de la conducta suicida, violencias, consumo de Sustancias Psicoactivas (SPA), trastornos mentales  a través de  contención emocional, canalización a las Empresas Promotoras de Salud (EPS)  y seguimiento en el departamento de Arauca. </t>
  </si>
  <si>
    <t>A.2.33.1</t>
  </si>
  <si>
    <t>Componente 1: Fortalecimiento de acciones de la salud mental para la prevención y disminución del suicidio, trastornos mentales, consumo de sustancias psicoactivas en el departamento de Arauca.
Actividad 1.1 Desarrollar estrategia de abordaje psicológico individual y comunitario, desde la atención primaria en salud mental.</t>
  </si>
  <si>
    <t>Número de atenciones realizadas desde la línea de atención psicológica 125</t>
  </si>
  <si>
    <t>A.2.34</t>
  </si>
  <si>
    <t>Realizar acciones de intervención nutricional en salud que contribuyan a la disminución de las morbilidades y mortalidades en la infancia por condiciones prevenibles en el departamento de Arauca.</t>
  </si>
  <si>
    <t>Número de estrategias de información, educación y comunicación en salud para el fomento de hábitos de alimentación y seguridad alimentaria con promoción de estilos de vida saludable mediante el uso adecuado de las Tecnologías de Información y Comunicación (TIC) realizadas.</t>
  </si>
  <si>
    <t>Número de estrategias fortalecidas a los programas de método madre canguro e Instituciones Amigas de la Mujer y la Infancia (IAMI) en las instituciones hospitalarias en el marco del plan decenal de lactancia materna.</t>
  </si>
  <si>
    <t>A.2.34.1</t>
  </si>
  <si>
    <t>Componente 1. Ampliación de cobertura de la Estrategia de prevención de deficiencias nutricionales en el marco de la intervención sanitaria extramural en nutrición en población infantil del departamento de Arauca.</t>
  </si>
  <si>
    <t xml:space="preserve">Componente 3.  Acciones de información, educación, y comunicación IEC para la población en general en el departamento de Arauca.
</t>
  </si>
  <si>
    <t>Número de estrategias de información, educación y comunicación en salud para el fomento de hábitos de alimentación y seguridad alimentaria implementada</t>
  </si>
  <si>
    <t>Componente 2: Desarrollo de capacidades en personal sanitario sobre consejeri en lactancia materna para el fortalecimiento de la estrategia IAMI y Canguro</t>
  </si>
  <si>
    <t xml:space="preserve">Número de estrategias fortalecidas a los programas de método madre canguro e Instituciones Amigas de la Mujer y la Infancia (IAMI) </t>
  </si>
  <si>
    <t xml:space="preserve">Lograr  la Certificación internacional de la interrupción de la transmisión de T. cruzi por vectores en los municipios endémicos </t>
  </si>
  <si>
    <t xml:space="preserve">Sistema de soporte espacial para el monitoreo y toma de decisiones en el marco del plan de certificación y MIAS para el municipio de Arauquita
Prevención primaria en el marco del plan de certificación para la enfermedad de chagas.
Tamizaje para enfermedad de chagas.
</t>
  </si>
  <si>
    <t>Sistema de soporte espacial diseñado para el muncipio de Arauquita.
Coberturas programadas con toldillos impregnados
Muestras tomadas y procesadas</t>
  </si>
  <si>
    <t>Garantizar al 100% de la población intervenida del Departamento, la promoción de modos,  condiciones y estilos de vida saludables, mejorando la capacidad de respuesta transectorial y comunitaria promoviendo el acceso, prevención, atención integral y efectiva de las condiciones no transmisibles y las alteraciones de la salud bucal, visual, auditiva y comunicativa.</t>
  </si>
  <si>
    <t>02.07</t>
  </si>
  <si>
    <t>Garantizar al 100% de la población intervenida del Departamento, la promoción de modos,  condiciones y estilos de vida saludables, mejorando la capacidad de respuesta transectorial y comunitaria promoviendo el acceso, prevención, atención integra</t>
  </si>
  <si>
    <t>A.2.48</t>
  </si>
  <si>
    <t>Generar cambios de conducta que favorezcan la práctica de Modos, Condiciones y Estilos de Vida Saludables mediante acciones de Promoción para la prevención de las Enfermedades Crónicas No Transmisibles en el Departamento de Arauca</t>
  </si>
  <si>
    <t>Fortalecer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</si>
  <si>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Número de acciones intersectoriales realizadas para la promoción de los modos, condiciones y estilos de vida saludables en población de todas las edades con enfoque diferencial.</t>
  </si>
  <si>
    <t>Número de Instituciones Prestadoras de Salud (IPS) y Entidades Promotoras de Salud (EPS), fortalecidas y con acciones de promoción, prevención, detección temprana, tratamiento, rehabilitación y paliación para el control y manejo de las condiciones crónicas no transmisibles implementadas.</t>
  </si>
  <si>
    <t>A.2.48.2</t>
  </si>
  <si>
    <t>A.2.48.1</t>
  </si>
  <si>
    <t>Promoción de los Modos, Condiciones y Estilos de Vida Saludables en los entornos educativo y comunitario en el marco del PAIS en el departamento de Arauca</t>
  </si>
  <si>
    <t>Numero de actividades colectivas de educación para salud con niños, niñas y jóvenes desarrolladas</t>
  </si>
  <si>
    <t xml:space="preserve">Desarrollo de capacidades del talento humano para el fortalecimiento de las acciones de Prevención de las Enfermedades Crónicas No Transmisibles
Acciones de Información y Educación en salud.
</t>
  </si>
  <si>
    <t>Numero de actividades para el desarrollo de capacidades del talento humano. 
Numero de actividades de IEC.</t>
  </si>
  <si>
    <t>Mantener acciones de salud pública en el marco del plan de certificación</t>
  </si>
  <si>
    <t xml:space="preserve">Acciones de inteligencia epidemiológica en el marco del MIAS
Fortalecimiento de la prevención primaria y capacidad de respuesta del programa, en el marco del plan de certificación para enfermedad de chagas
Tamizaje para enfermedad de chagas
</t>
  </si>
  <si>
    <t>Sistema de soporte espacial diseñado para el municipio de Saravena
Coberturas programadas con toldillos impregnados
Muestras tomadas y procesadas</t>
  </si>
  <si>
    <t>A.2.64</t>
  </si>
  <si>
    <t>Adecuar y mejorar las condiciones de infraestructura física del Laboratorio de Salud Pública Fronterizo en el Municipio de Arauca, Departamento de Arauca.</t>
  </si>
  <si>
    <t>Porcentaje de mejoramiento de la infraestructura física del  laboratorio de salud pública fronterizo.</t>
  </si>
  <si>
    <t>A.2.64.1</t>
  </si>
  <si>
    <t xml:space="preserve">Componente 1: Obra Civil. Componente 2: mitigación ambiental.  Componente 3: interventoria. </t>
  </si>
  <si>
    <t>Porcentaje de avance de obra</t>
  </si>
  <si>
    <t>Mejorar la prestación de los servicios de salud básicos y especializados de baja, mediana y alta complejidad del Departamento.</t>
  </si>
  <si>
    <t>A.2.62</t>
  </si>
  <si>
    <t>Aumentar a un 70 % la capacidad resolutiva en la red pública hospitalaria el departamento de Arauca, a través de la adquisición de un resonador Magnético de 1.5 teslas  en la unidad de diagnóstico de la ESE Hospital San Vicente de Arauca como centro de referencia del Departamento en la vigencia 2017</t>
  </si>
  <si>
    <t>Alcanzar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</si>
  <si>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Porcentaje de prestación de servicios hospitalarios mejorados (baja, mediana y alta complejidad).</t>
  </si>
  <si>
    <t>A.2.62.1</t>
  </si>
  <si>
    <t xml:space="preserve">Componente 1: Adquisición de equipos biomédicos de alta tecnología en imágenes diagnosticas para la red pública hospitalaria E.S.E. Hospital San Vicente de Arauca. </t>
  </si>
  <si>
    <t>Equipo resonador magnètico adquirido</t>
  </si>
  <si>
    <t>A.2.61</t>
  </si>
  <si>
    <t>Fortalecer las acciones del Sistema Obligatorio de la Garantía de la Calidad en Salud con el fin de mantener y mejorar la calidad de los servicios de salud en el Departamento de Arauca.</t>
  </si>
  <si>
    <t>A.2.67</t>
  </si>
  <si>
    <t>Mejorar las condiciones de las redes hidrosanitarias y pluvial de la infraestructura fisícas del Hospital San Francisco, del municipio de Fortul, departamento de Arauca.</t>
  </si>
  <si>
    <t>Porcentaje de infraestructura hospitalaria adecuada (baja, mediana y alta complejidad).</t>
  </si>
  <si>
    <t>Garantizar la accesibilidad en salud de los servicios no POS-S al 100% de la población afiliada al régimen subsidiado en el Departamento de Arauca que demande servicios de salud.</t>
  </si>
  <si>
    <t xml:space="preserve">Porcentaje de servicios no incluidos en el plan
obligatorio de salud (No POS) de la población pobre
Afiliada al régimen subsidiado atendida que demande Servicios salud
</t>
  </si>
  <si>
    <t xml:space="preserve">Garantizar el fortalecimiento del sistema general de seguridad social en salud de la red prestadora de servicios en el departamento de Arauca. </t>
  </si>
  <si>
    <t xml:space="preserve">* Porcentaje población  pobre no asegurada (PPNA) atendida que demande servicios salud.  </t>
  </si>
  <si>
    <t xml:space="preserve"> Porcentaje de servicios no incluidos en el plan obligatorio de salud (No POS) de la población pobre afiliada al régimen subsidiado atendida que demande servicios salud.</t>
  </si>
  <si>
    <t>Garantizar la accesibilidad en salud de los servicios de salud al 100% de la población pobre No afiliada del departamento de Arauca, que demande servicios de salud.</t>
  </si>
  <si>
    <t>Porcentaje población  pobre no asegurada (PPNA) atendida que demande servicios salud.</t>
  </si>
  <si>
    <t>Garantizar la calidad en la prestación de servicios de salud mediante la realización de visitas de verificación a prestadores de servicios de salud del departamento de Arauca.</t>
  </si>
  <si>
    <t>Desarrollar acciones para que las sedes prestadoras de servicios de salud obtengan el certificado de cumplimiento de las condiciones mínimas de habilitación.</t>
  </si>
  <si>
    <t>Porcentaje de sedes de prestadores de servicios de salud certificados.</t>
  </si>
  <si>
    <t>Verificar el cumplimiento del programa de Auditoría para el Mejoramiento de la calidad de la Atención en Salud (PAMEC) en las Instituciones Prestadoras de Salud (IPS) habilitadas en el Departamento de Arauca.</t>
  </si>
  <si>
    <t>Porcentaje de instituciones prestadoras de salud que cumplen con el  Programa de Auditoría para el Mejoramiento de la Calidad de la atención en salud (PAMEC).</t>
  </si>
  <si>
    <t>Verificar el cumplimiento del sistema de información para la calidad en las Instituciones Prestadoras de Salud (IPS) habilitadas en el Departamento de Arauca.</t>
  </si>
  <si>
    <t xml:space="preserve">Porcentaje de  instituciones prestadoras  de salud (IPS) que cumplen con el Sistema de Información para la Calidad (SIC) </t>
  </si>
  <si>
    <t>A.2.62.3</t>
  </si>
  <si>
    <t>A.2.61.2</t>
  </si>
  <si>
    <t xml:space="preserve">100% de atención a la población pobre
Afiliada al régimen subsidiado que demande Servicios salud
</t>
  </si>
  <si>
    <t xml:space="preserve">A.2.61.1 </t>
  </si>
  <si>
    <t>100% de atención a la población  pobre no asegurada (PPNA) atendida que demande servicios salud y a la población pobre
Afiliada al régimen subsidiado que demande Servicios salud</t>
  </si>
  <si>
    <t>A.2.61.1</t>
  </si>
  <si>
    <t>A.2.67.1</t>
  </si>
  <si>
    <t>A.2.67.2</t>
  </si>
  <si>
    <t>A.2.67.3</t>
  </si>
  <si>
    <t>Componente 1: Mantenimiento de las redes hidrosanitarias y pluviales del Hospital San Francisco del Municipio de Fortul: Preliminares, Instalaciones Hidrosanitarias y Accesorios, Aparatos Hidrosanitarios. 
Adecuación de la Infraestructura física del Hospital San Francisco del Municipio de Fortul: Pisos y acabados, Carpinteria en madera, carpinteria metalica, mamposteria e impermeabilización de placa.</t>
  </si>
  <si>
    <t xml:space="preserve">1.1-1.2: 100 % de accesibilidad en los servicios de salud en todos los niveles de  complejidad que demande la población pobre afiliada al régimen subsidiado en el departamento de Arauca. 
2.1: Garantizar el 100% del suministro de insumos, tecnologías y medicamentos  que demande la población pobre afiliada al régimen subsidiado en el departamento de Arauca. </t>
  </si>
  <si>
    <t xml:space="preserve">Componente 1: Fortalecimiento de las actividades de seguimiento y control al sistema general de seguridad social para garantizar el acceso en la prestación de servicios de salud de la población del departamento de Arauca.
Componente 2: Fortalecimiento de las actividades de seguimiento y control al sistema general de seguridad socialpara garantizar las actividades que permitan la operaciónpermanente del sistema general de seguridad social del departamento de Arauca.
Componente 3: Fortalecimiento  a las actividades que permitan  el seguimiento y control de la red pública del  departamento de Arauca.  
Componente 4: Fortalecimiento  a las actividades de seguimiento y control a la red pública del  departamento de arauca para garantizar las actividades que permitan organizar y controlar la información sistémica sobre la gestión hospitalaria a nivel nacional y territorial.
</t>
  </si>
  <si>
    <t>1. Actividades de seguimiento y control al sistema general de seguridad social realizadas.
2. Actividades de seguimiento y control de la red pública del  departamento de Arauca realizadas.</t>
  </si>
  <si>
    <t xml:space="preserve">COMPONENTE 1. ACTIVIDAD 1.1. Garantizar la atención integral en salud en los diferentes niveles de  complejidad de la población  pobre no afiliada del departamento de Arauca.
ACTIVIDAD 1.2. Garantizar los servicios de apoyo que permitan el acceso a los servicios de salud de la población pobre no afiliada el departamento de Arauca.
COMPONENTE 2. ACTIVIDAD 2.1. Garantizar la prestación del servicio de suministro de Insumos, tecnologías y medicamentos, para la atención de la población pobre no afiliada del Departamento de Arauca, con el fin de garantizar la entrega oportuna y eficaz de los medicamentos previamente formulados y justificados por médico especialista ( justificación para los medicamentos no POS).
</t>
  </si>
  <si>
    <t>1.1-1.2: 100 % de accesibilidad en los servicios de salud en todos los niveles de  complejidad que demande la población pobre del departamento de Arauca.
2.1: Garantizar el 100% del suministro de insumos, tecnologías y medicamentos  que demande la población pobre no afiliada  del departamento de Arauca.</t>
  </si>
  <si>
    <t>Realizar asistencias técnicas y visitas de verificación en cuanto al Sistema Único de Habilitación a prestadores de servicios de salud del departamento.</t>
  </si>
  <si>
    <t>Asistencias técnicas y visitas de verificación realizadas en cuanto al Sistema Único de Habilitación a prestadores de servicios de salud del departamento a un 80%</t>
  </si>
  <si>
    <t>Realizar asistencias técnicas y visitas de verificación en cuanto al Programa de Auditoría para el Mejoramiento de la Calidad - PAMEC a IPS del departamento.</t>
  </si>
  <si>
    <t>Asistencias técnicas y visitas de verificación realizadas en cuanto al Programa de Auditoría para el Mejoramiento de la Calidad - PAMEC a IPS del departamento a un 80%.</t>
  </si>
  <si>
    <t>Realizar asistencias técnicas y visitas de verificación en cuanto al Sistema de Información para la Calidad - SIC a IPS del departamento.</t>
  </si>
  <si>
    <t>Asistencias técnicas y visitas de verificación realizadas en cuanto al Sistema de Información para la Calidad - SIC a IPS del departamento a un 80%</t>
  </si>
  <si>
    <t>A.2.32</t>
  </si>
  <si>
    <t xml:space="preserve"> Garantizar la atención integral y sanitaria de la población Araucana vulnerable en salud con enfoque de derechos y diferencial.</t>
  </si>
  <si>
    <t xml:space="preserve">Elaborar una línea base para el posterior seguimiento y monitoreo a los cambios en la situación de salud de los pueblos indígenas en Arauca, sirviendo como instrumento para la construcción del Modelo Integral de Salud Indígena Departamental. 
</t>
  </si>
  <si>
    <t>Porcentaje de Análisis de Situación de Salud (ASIS) realizados o actualizados de acuerdo a directrices del Ministerio de salud y Protección Social según resolución 1536 de 2015.</t>
  </si>
  <si>
    <t xml:space="preserve">Reducir las deficiencias nutricionales con base en actividades de inmunización masiva antihelmíntica  y complementación nutricional en población infantil indígena del municipio de  Arauca departamento de Arauca. </t>
  </si>
  <si>
    <t>Mitigar la situación de adicción a sustancias psicoactivas, alcoholismo y abandono en la población Indígena Sikuani y Makaguán de los Municipios de Arauca y Tame.</t>
  </si>
  <si>
    <t>Porcentaje de población de 10 a 19 años caracterizada para establecer prevalencia de consumo de sustancias psicoactivas en el Departamento.</t>
  </si>
  <si>
    <t>Mejorar la situación de salud de Las comunidades  indígenas beneficiarias del auto 382 de 2010  del departamento de Arauca, mediante la construcción de un  modelo de  atención primaria en salud con enfoque diferencial, que facilite el acceso a los servicios integrales de salud en los diferentes niveles de complejidad.</t>
  </si>
  <si>
    <t>A.2.70.13</t>
  </si>
  <si>
    <t>A.2.32.3</t>
  </si>
  <si>
    <t xml:space="preserve">1. Socialización y establecimiento de compromisos para formulación de análisis situacional de salud, de los pueblos indígenas makaguan, u’wa, hitnú, betoy sikuani e inga del departamento de Arauca
2. Análisis de situación de salud de los pueblos indígenas makaguan, u’wa, hitnú, betoy sikuani e inga del departamento de Arauca
3. Referenciación geográfica y cartografía para la formulación análisis de situación de salud de los pueblos indígenas makaguan, u’wa, hitnú, betoy sikuani e inga del departamento de Arauca
4. Encuentro de saberes sobre medicina tradicional para análisis de situación de salud de los pueblos indígenas makaguan, u’wa, hitnú, betoy sikuani e inga del departamento de Arauca
5. Socialización de resultados ante comunidades indígenas del análisis de situación de salud de los pueblos indígenas makaguan, u’wa, hitnú, betoy sikuani e inga del departamento de Arauca.
</t>
  </si>
  <si>
    <t>Documento ASIS realizado.</t>
  </si>
  <si>
    <t>Continuidad a la implementación de la estrategia de recuperación nutricional ambulatorio comunitario dirigido a comunidad indígena Sikuani del municipio de Arauca dpto. Arauca.</t>
  </si>
  <si>
    <t xml:space="preserve">Componente 1: acciones para el cumplimiento del fallo de tutela 81-001-31-04-002-2014-00052-03 en los municipios del departamento de arauca.
Componente 2: acciones integrales con enfoque diferencial para complementar el proceso de mitigación de consumo de sustancias psicoactivas de los integrantes Indigenas amparados por fallo de tutela
Componente 3: acciones complementarias para los integrantes de las comunidades Indigenas amparadas por fallo de tutela.
</t>
  </si>
  <si>
    <t xml:space="preserve">Población de 10 a 19 años caracterizada. </t>
  </si>
  <si>
    <t xml:space="preserve">Componente 1. Acciones interdisciplinarias para garantizar el goce efectivo de derechos en salud de la población indígena priorizada en  el auto 382 de 2010 y tutela en el departamento de Arauca. Componente 2. Garantizar el desplazamiento del equipo interdisciplinario hacia los pueblos indígenas priorizados en el </t>
  </si>
  <si>
    <t xml:space="preserve">Realizar una (1) estrategia para garantizar el restablecimiento de derechos en salud de acuerdo a sentencia T 025 y autos de seguimiento emanados por la corte constitucional y tutelas en beneficio de la población étnica del Departamento. </t>
  </si>
  <si>
    <t>100. Aumentar el número de logros a nivel competivo del orden regional, nacional e internacional.</t>
  </si>
  <si>
    <t>A.4.100</t>
  </si>
  <si>
    <t>Fomentar la promoción y desarrollo deportivo a través del fortalecimiento  y apoyo a los procesos de iniciación, formación y especialización deportiva.</t>
  </si>
  <si>
    <t>Implementar acciones que fomenten la participación en el deporte formativo y escolar en los diferentes ciclos vitales.</t>
  </si>
  <si>
    <t>Número de personas beneficiadas en el sector.</t>
  </si>
  <si>
    <t>A.4.100.1</t>
  </si>
  <si>
    <t>Apoyo logístico, hospedaje,alimentacion,credenciales, juzgamiento en los deportes de atletismo,ajedrez,tenis de mesa, baloncesto,futbol de salón, futsal, voleibol y futbol., adecuación escenarios, premiación, uniformes de presentación y competencia, transporte, póliza de seguro de los deportistas,  y la asistencia técnica del articulado del programa entre otros.</t>
  </si>
  <si>
    <t>Deporte y Recreación</t>
  </si>
  <si>
    <t>Coldeportes</t>
  </si>
  <si>
    <t>Jose Gregorio Reyes Cadena</t>
  </si>
  <si>
    <t>N/A</t>
  </si>
  <si>
    <t>Mejorar la calidad de vida de los deportistas entrenadores y guía que logren medallas mediante la entrega de incentivos económicos.</t>
  </si>
  <si>
    <t>Implementar estrategias de apoyo a deportistas  de  nivel competitivo  y de alto rendimiento.</t>
  </si>
  <si>
    <t>Número de deportistas competitivos y  de alto rendimiento con estimulos</t>
  </si>
  <si>
    <t>A.4.100.7</t>
  </si>
  <si>
    <t>Entregar a los deportistas entrenadores guia de los organismos deportivos y club estímulos monetarios por cada medalla alcanzada en el primer segundos y tercer lugar en eventos del orden nacional e internacional</t>
  </si>
  <si>
    <t>01/19/2018</t>
  </si>
  <si>
    <t>Fortalecer la participacion de los atletas en competencias a nivel Nacional e internacional.</t>
  </si>
  <si>
    <t>Número de personas apoyadas para el posicionamiento y liderazgo del deporte.</t>
  </si>
  <si>
    <t>Asistencia tecnica a trves de la contratcion de entrenadores, monitores y metodologo, apoyo logistico para la participaciones de los organismos deportivos a eventos del orden Nacional e Internacional.</t>
  </si>
  <si>
    <t>ortalecer a cada uno de los municipios del departamento de Arauca con recursos disponibles, a través de convenios interadministrativos.</t>
  </si>
  <si>
    <t>Se fortalecerá el deporte y la recreación en cada uno de los municipios del departamento de Arauca, mediante convenios interadministrativos para desarrollar diferentes actividades deportivas y recreativas con diferentes grupos poblacionales.</t>
  </si>
  <si>
    <t>Fortalecer las escuelas deportivas del Departamento de Arauca mediante la contratación de recurso humano y dotación de  implementación deportiva.</t>
  </si>
  <si>
    <t>Asistencia técnica a través de un Coordinador y monitores para mejorar el proceso de formación de los niños que forman parte de las escuelas deportivas esto se realizara en cada uno de los Municipios del  Departamento de Arauca</t>
  </si>
  <si>
    <t>Fomentar y apoyar con recursos financieros a los organismos deportivos en cada uno de los Municipios para el fomento del deporte la recreación y aprovechamiento del tiempo libre</t>
  </si>
  <si>
    <t>Impulsar los eventos institucionalizados del Departamento que fomenten el deporte, la recreacion  y el aprovechamiento del tiempo libre.</t>
  </si>
  <si>
    <t>Número de eventos apoyados institucionalizados para el aprovechamiento del tiempo libre.</t>
  </si>
  <si>
    <t>A.4.100.10</t>
  </si>
  <si>
    <t>Apoyar con el servicio de juzgamiento, hospedaje, alimentación, apoyo logístico para la inauguración, clausura,  los eventos organizados, transporte terrestre y aéreo, uniformes de competencia y premiación para cada uno de los eventos deportivos organizados por las administraciones Municipales y organismos deportivos.</t>
  </si>
  <si>
    <t>Fomentar en el departamento de Arauca los hábitos y estilos de vida saludable como elementos generadores de bienestar, paz, y salud a través de la actividad física regular, la alimentación y los espacios 100% libres de humo de tabaco.</t>
  </si>
  <si>
    <t>Implementar  hábitos, estilos de vida saludable y vías activas saludable en el Departamento.</t>
  </si>
  <si>
    <t>Número de personas que adoptan hábitos y estilos de vida saludable.</t>
  </si>
  <si>
    <t>A.4.100.4</t>
  </si>
  <si>
    <t xml:space="preserve">Contratación de , monitores profesionales y no profesionales que conformar 60 grupos regulares de actividad física en los ámbitos comunitario y de salud intervenidos por lo menos 3 veces por semana con un mínimo de 40 personas interviniendo el curso vital 
Atender 11 grupos no regulares de actividad física en los ámbitos comunitario y de salud intervenidos 1 vez por semana con un mínimo de 40 personas interviniendo el curso vital 
Realizar ciento veinte seis (126) jornadas de Vías Activas y Saludables en el departamento de Arauca, a través de la articulación de acciones intersectoriales e interinstitucionales  que permitan el desarrollo de hábitos y estilos de vida saludable y aprovechamiento del tiempo libre.
Realizar 2 capacitaciones departamentales abordando las temáticas centrales del programa nacional de hábitos y estilos de vida saludable donde participen como mínimo 120 personas entre jóvenes y adultos.
Celebrar el día mundial de la actividad física en el municipio de Saravena con una vinculando a grupos regulares no regulares y la población en general con una afluencia masiva de personas. 
Promover los hábitos y estilos de vida saludable en el mes de septiembre en el marco Día de lucha contra la obesidad y el sobrepeso y la semana dehábitos de vida saludable con la caminata 5k por la salud en los municipios de Arauca, Arauquita, Cravo Norte, Puerto Rondón, Fortul, Tame y Saravena.
Fortalecer los lazos con las empresas gubernamentales, eclesiásticas, públicas y privadas que coadyuven a fortalecer con la promoción de actividades del programa A Moverse Camarita.
</t>
  </si>
  <si>
    <t>Fomentar en cada uno de los municipios programas de recreación, implementando las estrategias y actividades como aprovechamiento  del tiempo libre en los diferentes grupos poblacionales</t>
  </si>
  <si>
    <t>Mejorar la recreación y el aprovechamiento del tiempo libre en los diferentes ciclos vitales poblacionales, en el Departamento.</t>
  </si>
  <si>
    <t>Número de personas beneficiadas en la recreación y aprovechamiento del tiempo libre.</t>
  </si>
  <si>
    <t>A.4.100.6</t>
  </si>
  <si>
    <t>Asistencia tecnica para fortalecer el programa de recreación y aprovechamiento del tiempo libre con un coordinador,  monitores lúdicos en cada uno de los Municipios que atenderán población: Primera Infancia: 0 a 5 años,  Infancia: 6 a 12 años,   Adolescencia y Juventud: 13 a 28 años y persona mayor  mayores de 55 años: los promotores lúdicos deben Debe conformar como mínimo seis (6) grupos regulares de cada rango etario, intervenidos dos (2) veces a la semana cada grupo con una intensidad de dos (2) horas cada grupo debe conformarlo como mínimo de veinticinco (25) personas, excepto en primera infancia el cual debe tener un número máximo de quince (15) niños o niñas. Deben orientar  las acciones de primera infancia, infancia, adolescencia, juventud y persona mayor, que acredite las competencias necesarias y la experiencia profesional para liderar y orientar los lineamientos y estrategias nacionales de estos grupos poblacionales</t>
  </si>
  <si>
    <t>Fomentar el deporte y la utilización del tiempo libre a los niños de los barrios vulnerables d los Municipios frontera con Venezuela para mitigar el sedentarismo de la población y crear hábitos y estilos de vida saludable.</t>
  </si>
  <si>
    <t>Desarrollar estrategias deportivas y lúdicas que fomenten convivencia y paz en la población en el Departamento.</t>
  </si>
  <si>
    <t>Número de niños, niñas, adolescentes y jóvenes beneficiados.</t>
  </si>
  <si>
    <t>A.4.100.9</t>
  </si>
  <si>
    <t>Asistencia tecnica mediante la contratacion de monitores para los  Municipios de Arauca, Arauquita,fortul y saravena,.</t>
  </si>
  <si>
    <t>Rescatar, promocionar y fortalecer las prácticas deportivas juegos autóctono, tradicional y popular en la población en general.</t>
  </si>
  <si>
    <t>Fomentar eventos que promuevan el deporte social y comunitario con enfoque diferencial.</t>
  </si>
  <si>
    <t>Número de participantes en los eventos de deporte social comunitario.</t>
  </si>
  <si>
    <t>A.4.100.5</t>
  </si>
  <si>
    <t>Desarrollar actividades relacionadas con el deporte social comunitario, asistencia tecnica a diferentes grupos poblacionales en los Municipios del Departamento de Arauca.</t>
  </si>
  <si>
    <t>Construir, optimizar, adecuar, dotar y mejorar la infraestructura deportiva y recreativa en el Departamento.</t>
  </si>
  <si>
    <t>Número de escenarios deportivos o recreativos construidos, adecuados, dotados para la cultura activa.</t>
  </si>
  <si>
    <t>A.4.100.12</t>
  </si>
  <si>
    <t xml:space="preserve"> adecuar y mejorar la infraestructura deportiva y recreativa delDepartamento.</t>
  </si>
  <si>
    <t>Construir infraestructura deportiva y recreativa del Municipio de tame.</t>
  </si>
  <si>
    <t>Construir infraestructura deportiva y recreativa del Municipio de Saravena</t>
  </si>
  <si>
    <t>Construir y mejorar infraestructura deportiva en el Departamento de Arauca</t>
  </si>
  <si>
    <t>Construir primera etapa de la cancha múltiple y sintética Las  Ferias, Municipio de Tame, Departamento de Arauca</t>
  </si>
  <si>
    <t>Adecuar y mejorar escenarios deportivos en el Departamento de Arauca</t>
  </si>
  <si>
    <t>Construir espacios deportivos y recreativos del barrio Santander del Municipio de Saravena, Departamento de Arauca</t>
  </si>
  <si>
    <t>Construir espacios deportivos y recreativos del barrio San Luis del Municipio de Saravena Departamento de Arauca</t>
  </si>
  <si>
    <t>Construir y mejorar  infraestructura deportiva en el Departamento de Arauca</t>
  </si>
  <si>
    <t>Construir y mejorar escenarios deportivos en el Departamento de Arauca</t>
  </si>
  <si>
    <t>A.9</t>
  </si>
  <si>
    <t xml:space="preserve">
2017005810047</t>
  </si>
  <si>
    <r>
      <rPr>
        <b/>
        <sz val="8"/>
        <rFont val="Calibri"/>
        <family val="2"/>
        <scheme val="minor"/>
      </rPr>
      <t>COMPONENTE 1. Actividad 1.1.</t>
    </r>
    <r>
      <rPr>
        <sz val="8"/>
        <rFont val="Calibri"/>
        <family val="2"/>
        <scheme val="minor"/>
      </rPr>
      <t xml:space="preserve"> Garantizar la atención integral en salud de mediana y alta complejidad no incluida en el POS a la población pobre afiliada al régimen subsidiado en el departamento de Arauca. 
</t>
    </r>
    <r>
      <rPr>
        <b/>
        <sz val="8"/>
        <rFont val="Calibri"/>
        <family val="2"/>
        <scheme val="minor"/>
      </rPr>
      <t xml:space="preserve">Actividad 1.2. </t>
    </r>
    <r>
      <rPr>
        <sz val="8"/>
        <rFont val="Calibri"/>
        <family val="2"/>
        <scheme val="minor"/>
      </rPr>
      <t xml:space="preserve">Garantizar los servicios de apoyo que permitan el acceso a los servicios de salud de la población pobre afiliada al régimen subsidiado en el departamento de Arauca que presenten diagnósticos de enfermedades de alto costo, enfermedades crónicas y enfermedades huérfanas.
</t>
    </r>
    <r>
      <rPr>
        <b/>
        <sz val="8"/>
        <rFont val="Calibri"/>
        <family val="2"/>
        <scheme val="minor"/>
      </rPr>
      <t xml:space="preserve">COMPONENTE 2. Actividad 2.1. </t>
    </r>
    <r>
      <rPr>
        <sz val="8"/>
        <rFont val="Calibri"/>
        <family val="2"/>
        <scheme val="minor"/>
      </rPr>
      <t>GARANTIZAR EL SUMINISTRO DE MEDICAMENTOS NO POS A LA POBLACIÓN POBRE AFILIADA AL RÉGIMEN SUBSIDIADO EN EL DEPARTAMENTO DE ARAUCA.</t>
    </r>
  </si>
  <si>
    <t xml:space="preserve"> Capacitación sobre ley  1757 DEL 2015  Y Decreto único 1066 DEL 2015 Y Diplomado en Metodología  MGA de proyectos TEORICO-PRACTICO en los municipios de  ARAUCA, TAME, ARAUQUITA Y SARAVENA </t>
  </si>
  <si>
    <t xml:space="preserve">Número de personas beneficiadas.
</t>
  </si>
  <si>
    <t>50.01.01</t>
  </si>
  <si>
    <t xml:space="preserve">FECHA DE TERMINACIÓN </t>
  </si>
  <si>
    <r>
      <t xml:space="preserve">1. Asistencia tecnica y capacitacion; 2. Suministro de insumos para el establecimiento de </t>
    </r>
    <r>
      <rPr>
        <b/>
        <sz val="8"/>
        <rFont val="Calibri"/>
        <family val="2"/>
        <scheme val="minor"/>
      </rPr>
      <t xml:space="preserve">75 Has </t>
    </r>
    <r>
      <rPr>
        <sz val="8"/>
        <rFont val="Calibri"/>
        <family val="2"/>
        <scheme val="minor"/>
      </rPr>
      <t>de pasturas mejoradas</t>
    </r>
  </si>
  <si>
    <t>71. Mejorar la gestión de calidad del Agua mediante la implementación de sistemas de potabilización para reducir los riesgos de trasmisión de enfermedades hídricas.</t>
  </si>
  <si>
    <t>A.3.71</t>
  </si>
  <si>
    <t>Implementar o mejorar los sistemas de acueducto en la zona rural nucleada, los acueductos regionales  y soluciones individuales sostenibles en área rural dispersa, para el aumento de cobertura y continuidad del servicio y el mejoramiento de la calidad del agua suministrada a la población, promoviendo su uso eficiente y minimizando los impactos al medio ambiente.</t>
  </si>
  <si>
    <t>Número de sistemas de acueducto a implementar o mejorar en el área rural nucleada.</t>
  </si>
  <si>
    <t>09.02.01</t>
  </si>
  <si>
    <t>A.3.71.2</t>
  </si>
  <si>
    <t>Construccion redes de acueducto</t>
  </si>
  <si>
    <t>octubre de 2018</t>
  </si>
  <si>
    <t>APSB</t>
  </si>
  <si>
    <t>A3</t>
  </si>
  <si>
    <t>Secretaria de Infraestructura Fisica</t>
  </si>
  <si>
    <t>Gestion</t>
  </si>
  <si>
    <t>68. Aumentar el acceso universal y equitativo al agua potable, segura y asequible para todos.</t>
  </si>
  <si>
    <t>A.3.68</t>
  </si>
  <si>
    <t>Ampliar y mejorar los sistemas de acueducto en las zonas urbanas para el aumento de cobertura y continuidad del servicio y el mejoramiento de la calidad del agua suministrada a la población, promoviendo la seguridad alimentaria, su uso eficiente y minimizando los impactos al medio ambiente.</t>
  </si>
  <si>
    <t>Número de sistemas de acueductos a ampliar y mejorar en el área urbana.</t>
  </si>
  <si>
    <t>09.01.01</t>
  </si>
  <si>
    <t>A.3.68.1</t>
  </si>
  <si>
    <t>Redes de acueducto mejoradas</t>
  </si>
  <si>
    <t>Martha Gavis
Yesenia Barrientos</t>
  </si>
  <si>
    <t>72. Mejorar la calidad del agua de fuentes receptoras mediante la reducción de la contaminación orgánica, química y de materiales peligrosos de las aguas residuales de los alcantarillados sanitarios y la disminución de  vertimientos directos, reducie</t>
  </si>
  <si>
    <t>A.3.72</t>
  </si>
  <si>
    <t>Ampliar y mejorar los sistemas de alcantarillado sanitario en las zonas urbanas para el aumento de cobertura del servicio y la reducción de los volúmenes de aguas residuales no tratadas, minimizando los impactos al medio ambiente.</t>
  </si>
  <si>
    <t>Número de sistemas de alcantarillado sanitario a ampliar y mejorar en el área urbana.</t>
  </si>
  <si>
    <t>A.3.72.1</t>
  </si>
  <si>
    <t>Redes de alcantarillado sanitario mejorados</t>
  </si>
  <si>
    <t>Implementar o mejorar los sistemas de alcantarillado sanitario en la zona rural nucleada  y soluciones individuales sostenibles para el manejo de excretas en área rural dispersa, para el aumento de cobertura del servicio y la reducción de los volúmenes de aguas residuales no tratadas o dispuestas inadecuadamente, minimizando los impactos al medio ambiente.</t>
  </si>
  <si>
    <t>Número de sistemas de alcantarillado sanitario a implementar o mejorar en el área rural nucleada.</t>
  </si>
  <si>
    <t>A.3.72.2</t>
  </si>
  <si>
    <t xml:space="preserve">Redes de alcantarillado sanitario construidas </t>
  </si>
  <si>
    <t>Sistemas de alcantarillado sanitario mejorados</t>
  </si>
  <si>
    <t xml:space="preserve">73. Aumentar el acceso equitativo a sistemas de recolección y disposición adecuada de excretas y aguas residuales y pluviales, disminuyendo los focos de contaminación por aguas contaminadas.  </t>
  </si>
  <si>
    <t>A.3.73</t>
  </si>
  <si>
    <t>Implementar o mejorar los sistemas de alcantarillado pluvial para la recolección y evacuación adecuada de las agua lluvias en el área urbana y centros nucleadas.</t>
  </si>
  <si>
    <t>Número de metros lineales de redes y colectores construidos  para conducir y disponer las aguas lluvias en el área urbana y centros nucleados.</t>
  </si>
  <si>
    <t>10.03.01</t>
  </si>
  <si>
    <t>A.3.73.1</t>
  </si>
  <si>
    <t>Redes de alcantarillado de aguas lluvias</t>
  </si>
  <si>
    <t>redes de alcantarillado sanitario contruidas</t>
  </si>
  <si>
    <t xml:space="preserve">Formular el Plan Maestro del sistema de acueducto  de Puerto Jordan, Departamento de Arauca. </t>
  </si>
  <si>
    <t>Aumentar la cobertura y continuidad del servicio y el mejoramiento de la calidad del agua suministrada a la población del Municipio de Saravena</t>
  </si>
  <si>
    <t>Mejorar el sistemas de alcantarillado sanitario en las zonas urbanas  del Municipio de Arauquita.</t>
  </si>
  <si>
    <t>Mejorar el sistemas de alcantarillado sanitario en las zonas urbanas  del Municipio de Saravena</t>
  </si>
  <si>
    <t xml:space="preserve">Formular el Plan Maestro del sistema  de  alcantarillado de Puerto Jordan, Departamento de Arauca. </t>
  </si>
  <si>
    <t>Mejorar el sistemas de alcantarillado sanitario y el sistema de tratamiento de aguas residuales en el Centro Poblado de Puerto Nariño, del Municipio de Saravena</t>
  </si>
  <si>
    <t>Construir el sistema de alcantarillado pluvial para la recolección y evacuación adecuada de las agua lluvias en el área urbana del Municipio de Tame</t>
  </si>
  <si>
    <t>Mejorar el sistemas de alcantarillado sanitario y el sistema de tratamiento del Municipio de Saravena</t>
  </si>
  <si>
    <t>Yesennia Barrientos</t>
  </si>
  <si>
    <t>101. Aumentar el puntaje en el ranking de competitividad de la Comisión Económica  para América Latina y el Caribe (Cepal) en  infraestructura.</t>
  </si>
  <si>
    <t>A.9.105</t>
  </si>
  <si>
    <t>Alcanzar con los municipios la consolidación de la red vial terciaria incluyendo la aplicación de tecnología certificada de última generación que mejore la productividad regional.</t>
  </si>
  <si>
    <t>Kilómetros de vías terciarias mantenidos o mejorados.</t>
  </si>
  <si>
    <t>A.9.101.8</t>
  </si>
  <si>
    <t>Construccion de placa huella en doble sentido con superficie texturizada, pavimento rigido, cunetas y sardinel, contruccion de 2 boxcoulvert y 5 alcantarillas</t>
  </si>
  <si>
    <t>Transporte</t>
  </si>
  <si>
    <t>A.9.103</t>
  </si>
  <si>
    <t>Mejorar las condiciones de transitabilidad y servicio de las vías secundarias para el logro de la integración del territorio.</t>
  </si>
  <si>
    <t>Número  de puentes construidos o rehabilitados.</t>
  </si>
  <si>
    <t>A.9.101.6</t>
  </si>
  <si>
    <t>Cimentacion, torres, colocacion de guayas y tableros</t>
  </si>
  <si>
    <t>A.9.104</t>
  </si>
  <si>
    <t>Kilómetros de vías terciarias pavimentados.</t>
  </si>
  <si>
    <t>A.9.101.7</t>
  </si>
  <si>
    <t>Construcion de pavimento flexible</t>
  </si>
  <si>
    <t>Mejoramiento y mantenimeinto de red de vias veredales</t>
  </si>
  <si>
    <t>Construccion de cimentacion, infraestructura, superestructura y accesos</t>
  </si>
  <si>
    <t>Mejoramiento y mantenimiento de red de vias veredales</t>
  </si>
  <si>
    <t>A.9.101</t>
  </si>
  <si>
    <t>Kilómetros de vías secundarias mejorados.</t>
  </si>
  <si>
    <t>30.02.02</t>
  </si>
  <si>
    <t>A.9.101.4</t>
  </si>
  <si>
    <t>Mejoramiento y mantenimiento de red de vias Departamentales</t>
  </si>
  <si>
    <t>Construccion de cimentacion, infraestructura, superestructura</t>
  </si>
  <si>
    <t>Construccion de alcantarlllas y Boxcoulvert</t>
  </si>
  <si>
    <t>Construccion de puente</t>
  </si>
  <si>
    <t>Mejorar la red vial terciaria del Municipio de Tame</t>
  </si>
  <si>
    <t>Mejorar la red vial secundaria del Municipio de Tame</t>
  </si>
  <si>
    <t>Mejorar la red vial terciaria del Municipio de Saravena</t>
  </si>
  <si>
    <t>Construir puente colgante para mejorar las condiciones de transitabilidad del Municipio de Tame</t>
  </si>
  <si>
    <t>Mejorar las condiciones de transitabilidad del puente Caño Negro.</t>
  </si>
  <si>
    <t>Mejorar la red vial terciaria del Departamento de Arauca</t>
  </si>
  <si>
    <t>Mejorar la red vial secundaria del Departamento de Arauca</t>
  </si>
  <si>
    <t>Construir puente vehicular sobre el río Ele y obras complementarias, Corregimiento cañas bravas del Departamento de Arauca</t>
  </si>
  <si>
    <t xml:space="preserve">Mejorar las vías terciarias del Departamento de Arauca </t>
  </si>
  <si>
    <t>Construir puente en la Vereda Caño Negro Municipio de Saravena, Departamento de Arauca</t>
  </si>
  <si>
    <t>Mejorar los puntos críticos de la vía Los Caballos - Cabuyare del Municipio de Arauca, Departamento de Arauca</t>
  </si>
  <si>
    <t xml:space="preserve">Construir obras de arte para las vías terciarias del Departamento de Arauca </t>
  </si>
  <si>
    <t xml:space="preserve"> Mejorar las vías terciarias del Municipio de Tame del Departamento de Arauca</t>
  </si>
  <si>
    <t>Construir ell puente vehicular en la vereda La Colorada sobre Caño Rojo del Municipio de Fortul Departamento de Arauca</t>
  </si>
  <si>
    <t>Mejorar la calidad del servicio y disponer de oferta de energía para nuevos proyectos en el Municipio de Arauca, Departamento de Arauca.</t>
  </si>
  <si>
    <t xml:space="preserve">Aumentar la capacidad instalada  en el sistema electrico Departamental </t>
  </si>
  <si>
    <t>capacidad de energía instalada en maga voltio Amperios (MVA)</t>
  </si>
  <si>
    <t>32,04,01</t>
  </si>
  <si>
    <t xml:space="preserve">construir, rehabilitar y ampliar  la infraestructura primaria de energía electrica en el Departamento </t>
  </si>
  <si>
    <t xml:space="preserve">Kilometros de líneas de transmisión o subtransmisión construidas, rehabilitadas o ampliadas. </t>
  </si>
  <si>
    <t>32,05,01</t>
  </si>
  <si>
    <t>102. Aumentar el acceso contínuo y permanente al servicio de energía eléctrica con calidad en el departamento de Arauca.</t>
  </si>
  <si>
    <t>A.6.104</t>
  </si>
  <si>
    <t>A.6.102.4</t>
  </si>
  <si>
    <t>Servicios Públicos</t>
  </si>
  <si>
    <t>Empresa de Energía Eléctrica ENELAR E.S.P. -Secretaría de Infraestructura Física</t>
  </si>
  <si>
    <t>Yesennia Barrientos
Beatriz Helena Vageon
Leonardo Cespedes</t>
  </si>
  <si>
    <t>A.6.105</t>
  </si>
  <si>
    <t>A.6.102.5</t>
  </si>
  <si>
    <t>5 MVA</t>
  </si>
  <si>
    <t>diciembre de 2016</t>
  </si>
  <si>
    <t>12,4 Kv</t>
  </si>
  <si>
    <t>Abril de 2018</t>
  </si>
  <si>
    <t>1.construcción de redes electricas a 34,5 KV
2. Construcción de redes electricas 13,2 Kv
3.suministro e instalacion de transformador de potencia</t>
  </si>
  <si>
    <t xml:space="preserve">8,5 kilometros de red electrica adecuada en 34,5 Kv
3,90 kilometros de red electrica adecuada en 13,2 Kv
5 MVA instalados con transformador de potencia
</t>
  </si>
  <si>
    <t>Proveer de energía a 25 nuevos usuarios del area rural del municipio de Arauquita, en el Departamento de Arauca.</t>
  </si>
  <si>
    <t>Aumentar   la cobertura del servicio de energía eléctrica  en el área rural.</t>
  </si>
  <si>
    <t xml:space="preserve">Número de nuevos usuarios rurales conectados al sistema de distribución local. </t>
  </si>
  <si>
    <t xml:space="preserve">25 nuevos usuarios con energía en el area rural </t>
  </si>
  <si>
    <t xml:space="preserve">1800 metros de red en media tension construida
15 km de red en baja tensión construidas
15 transformadores instalados
</t>
  </si>
  <si>
    <t xml:space="preserve">1.Construcción redes electricas en media tensión
2.Construcción de redes electricas en baja tensión
3.Suministro e instalación transformadores 
</t>
  </si>
  <si>
    <t>A.6.103</t>
  </si>
  <si>
    <t>32.03.01</t>
  </si>
  <si>
    <t>A.6.102.3</t>
  </si>
  <si>
    <t>proveer de energía a 8 nuevos usuarios del area rural de los municipios de Arauca y puerto Rondon Arauquita, en el Departamento de Arauca.</t>
  </si>
  <si>
    <t xml:space="preserve">8 nuevos usuarios con energía en el area rural </t>
  </si>
  <si>
    <t xml:space="preserve">300 metros de red en media tension construida
10 km de red en baja tensión construidas
7 transformadores instalados
</t>
  </si>
  <si>
    <t>agosto de 2018</t>
  </si>
  <si>
    <t xml:space="preserve">proyecto  contratado en la vigencia 2016, convenio interadministrativo 388 de 2016, con aprobación de vigencias futuras 2017, y 2018
</t>
  </si>
  <si>
    <t>105. Diseñar  y formular la estrategia de conectivida vial y urbana departamental.</t>
  </si>
  <si>
    <t>Mejorar el estado de la red vial en cascos urbanos y centros poblados del territorio, logrando conectividad, accesibilidad y movilidad.</t>
  </si>
  <si>
    <t>Kilómetros  de vías urbanas mejoradas,  pavimentadas o rehabilitadas.</t>
  </si>
  <si>
    <t>A.9.105.1</t>
  </si>
  <si>
    <t xml:space="preserve">Construccion de pavimento en concreto rigido </t>
  </si>
  <si>
    <t>Construccion de pavimento en concreto rigido con sardineles</t>
  </si>
  <si>
    <t>Mejorar el estado de la red vial del Municipio de Tame</t>
  </si>
  <si>
    <t>Mejorar el estado de la red vial del Municipio de Saravena</t>
  </si>
  <si>
    <t>Mejorar el estado de la red vial del Municipio de arauquita</t>
  </si>
  <si>
    <t>Mejorar el estado de la red vial del Municipio de Fortul</t>
  </si>
  <si>
    <t>Mejorar el estado de la red vial del Municipio de arauca</t>
  </si>
  <si>
    <t>Mejorar el estado de la red vial del Municipio de Arauca</t>
  </si>
  <si>
    <t>Mejorar el estado de la red vial del Municipio de Cravo Norte</t>
  </si>
  <si>
    <t>Mejorar el estado del dique via del Municipio de Arauca</t>
  </si>
  <si>
    <t>Cofinanciacion de coberturas en educacion entidades productoras</t>
  </si>
  <si>
    <t>Cofinanciacion Ministerio de educacion Nacional para el programa de alimentacion escolar PAE</t>
  </si>
  <si>
    <t>Cofinanciacion Ministerio de educacion Nacional para el programa de alimentacion escolar PAE Jornada Unica</t>
  </si>
  <si>
    <t>ncrementar el hato ganadero en 10%.</t>
  </si>
  <si>
    <t>Apoyar el mejoramiento genetico y nutricional del hato ganadero de los productores del departamento de Arauca</t>
  </si>
  <si>
    <t>Capacitacion a 100 productores, Establecimiento de 100 hectareas de banco mixto de forrajes, Mejoramiento genetico a traves de la entrega de 200 novillas de razas mejoradas, servicio de asistencia tecnica.</t>
  </si>
  <si>
    <t>Numero de unidades productivas fortalecidas</t>
  </si>
  <si>
    <t>Modernizar la infraestructura física de las Sedes Administrativas de la Gobernación de Arauca</t>
  </si>
  <si>
    <t>Mejoramiento de la infraestructura fisca de la sede de la Gobernacion de Arauca</t>
  </si>
  <si>
    <t>Número sedes administrativa construidas y dotadas.</t>
  </si>
  <si>
    <t>48.04</t>
  </si>
  <si>
    <t>Mejoramiento de las instalaciones fisicas de la administración departamental</t>
  </si>
  <si>
    <t xml:space="preserve">1.-Mejoramiento y/o adecuación del cerramiento y la caseta de la gobernación.    2. </t>
  </si>
  <si>
    <t>1.Bienes  Muebles adquiridos. 2. Proyecto de infraestructura para la atención integral gestionado y acompañado. 3. Soluciones informaticas implementadas</t>
  </si>
  <si>
    <t>Secretaria General y Desarrollo Institucional</t>
  </si>
  <si>
    <t>Mary Rocio Herrera Bernal</t>
  </si>
  <si>
    <t>Índice de gobierno abierto ( IGA).</t>
  </si>
  <si>
    <t>Implementación de un sistema de gestión de la calidad con enfoque basado en riesgosde acuerdo a la norma internacional ISO 9001 de 2015, siguiendo los lineamientos de la GP1000 de 2009, la documentación e implementación del decreto 1072 de SSST</t>
  </si>
  <si>
    <t>48.01</t>
  </si>
  <si>
    <t>Dar un enfoque basado en riesgos a los procesos del sistema de gestion de la calidad</t>
  </si>
  <si>
    <t>Sensibilización, Capacitación,    Dotación,   Apoyo tecnico a municipios.</t>
  </si>
  <si>
    <t>Senbilizaciones realizadas. Numero de capaciotaciones efectuadas. Numero de equipos y/ elementos adquiridos.. Apoyo tecnico realizado</t>
  </si>
  <si>
    <t>Septiembre de 2018</t>
  </si>
  <si>
    <t>129. Incrementar el porcentaje de nivel de madurez en el fortalecimento  y sostenimiento del sistema de control interno.</t>
  </si>
  <si>
    <t>18.02</t>
  </si>
  <si>
    <t>Fortaleciomiento del parque tecnológico y la dotación de muebles y enseres para la administración de partamental</t>
  </si>
  <si>
    <t>Desarrolllar e implementar sistemas de información públicos para mejorar la gestión institucional.</t>
  </si>
  <si>
    <t>Número de sistemas de información fortalecidos.</t>
  </si>
  <si>
    <t>A.17.129.1          48.02</t>
  </si>
  <si>
    <t>Mejoramiento y adquisición de equipos de computo y herramientas tecnológicos, materiales e insumos para el mejoramiento de la gestión pública de la administración departamental.</t>
  </si>
  <si>
    <t>Fortalecimiento de la función administrativa y mejoramiento del parque tecnológico de la gobernación de arauca</t>
  </si>
  <si>
    <t>Avance de desarrollo de soluciones informaticas</t>
  </si>
  <si>
    <t>Marzo de 2018</t>
  </si>
  <si>
    <t>El proyecto se proyecto por mayor valor al presupuestado. Debe ser ajustado.</t>
  </si>
  <si>
    <t>Cumplir con los aspectos de medición y evaluación, así como desarrollar y hacer sostenible la función archivistica</t>
  </si>
  <si>
    <r>
      <t>A.17.</t>
    </r>
    <r>
      <rPr>
        <sz val="8"/>
        <color rgb="FFFF0000"/>
        <rFont val="Arial"/>
        <family val="2"/>
      </rPr>
      <t>129.1          48.01</t>
    </r>
  </si>
  <si>
    <t>Definir y hacer sstenible la función archiivistica, la gestión documental y la administración de archivos.</t>
  </si>
  <si>
    <t>Organización de archivos. Dotación de materiales y equipos. Aplicación de las tablas de valoración documental.</t>
  </si>
  <si>
    <t>Numero de estrategias implementadas</t>
  </si>
  <si>
    <t>septiembre de 2018</t>
  </si>
  <si>
    <t>enero de 2018</t>
  </si>
  <si>
    <t>N° de sedes educativas con Servicio de aseo prestado.</t>
  </si>
  <si>
    <t>N° de sedes educativas con Servicio de vigilancia prestado.</t>
  </si>
  <si>
    <t>junio de 2018</t>
  </si>
  <si>
    <t>SISTEMA GENERAL DE PARTICIACIONES SGP-EDUCACION</t>
  </si>
  <si>
    <t>PLAN DE ACCION 2018 SECRETARÍA DE PLANEACIÓN DEPARTAMENTAL</t>
  </si>
  <si>
    <t xml:space="preserve">Impuesto sobre vehiculos automotores </t>
  </si>
  <si>
    <t>Superavit Desahorro FAEP( Ley 1530 de 2012)</t>
  </si>
  <si>
    <t>Superavit Estampilla procultura</t>
  </si>
  <si>
    <t>Superavit IVA</t>
  </si>
  <si>
    <t>Superavit impuesto del 5% Fondo de Seguridad -Ley 418/97</t>
  </si>
  <si>
    <t>Superavit Rendimientos Financieros Estampilla ProDesarrollo  Fronterizo</t>
  </si>
  <si>
    <t>Superavit Rendimientos Financieros FAEP</t>
  </si>
  <si>
    <t xml:space="preserve">Superavit Sobretasa Consumo Gasolina </t>
  </si>
  <si>
    <t>Superavit Consumo de Tabaco y Cigarrillo Extranjero</t>
  </si>
  <si>
    <t xml:space="preserve">Superavit Consumo de Tabaco y Cigarrillo Nacional </t>
  </si>
  <si>
    <t>Superavit  Convenio 018 de 2017 celebrado con la Federación Nacional de Departamentos</t>
  </si>
  <si>
    <t>ORDENANZA DE ADICION 03E DE 2018</t>
  </si>
  <si>
    <t>2003</t>
  </si>
  <si>
    <t xml:space="preserve">54,02,02
</t>
  </si>
  <si>
    <t>Desarrollo  de una estrategia de emprendimiento dirigido a población migrante y retornada en el Departamento de Arauca</t>
  </si>
  <si>
    <t>2017005810683</t>
  </si>
  <si>
    <t>2004</t>
  </si>
  <si>
    <t>58,01,01
58,01,03</t>
  </si>
  <si>
    <t>Desarrollo de acciones que fortalezcan la cultura de Derechos Humanosy mitiguen fenómenos violentos y criminales en el  Departamento de Arauca</t>
  </si>
  <si>
    <t>2017005810256</t>
  </si>
  <si>
    <t>2424</t>
  </si>
  <si>
    <t>Apoyo para la lucha contra la introducción ilegal de cigarrillos y licores en el Departamento de Arauca.</t>
  </si>
  <si>
    <t>2017005810684</t>
  </si>
  <si>
    <t>2445</t>
  </si>
  <si>
    <t>Mejoramiento y adecuacion del terreno para la construccion de las viviendad de interes social priorotario, proyecto denominado Altos del Castillo, en el Municipio de Arauca, Departamento de Arauca</t>
  </si>
  <si>
    <t>2017005810704</t>
  </si>
  <si>
    <t>2044</t>
  </si>
  <si>
    <t>Mejoramiento, construcción y adecuación de circuitos urbanos del Municipio de Arauca, Departamento de Arauca</t>
  </si>
  <si>
    <t>2334</t>
  </si>
  <si>
    <t>Apoyo  al  desarrollo de  estrategias de marketing territorial  en el Departamento de Arauca</t>
  </si>
  <si>
    <t>2017005810724</t>
  </si>
  <si>
    <t>2092</t>
  </si>
  <si>
    <t>26.03.06</t>
  </si>
  <si>
    <t>Apoyo a la realizacion de eventos culturales para construccion de paz en el departamento de Arauca.</t>
  </si>
  <si>
    <t>2017005810679</t>
  </si>
  <si>
    <t>2094</t>
  </si>
  <si>
    <t>Divulgación, Difusion y rescate del patrimonio cultural en el departamento de Arauca.</t>
  </si>
  <si>
    <t>2426</t>
  </si>
  <si>
    <t>Construccion de obras de arte para las vias terciarias del Departamento de Arauca.</t>
  </si>
  <si>
    <t>2017005810356</t>
  </si>
  <si>
    <t>2129</t>
  </si>
  <si>
    <t>Construcción de puentes y box culvert para el mejoramiento de las vías terciarias del Municipio de Saravena</t>
  </si>
  <si>
    <t>2017005810253</t>
  </si>
  <si>
    <t>2130</t>
  </si>
  <si>
    <t>Construcción de obras de arte para la vía Sector La Paz- Cuatro Esquinas-Las palmas - Bajo caranal del Municipio de Arauquita, Departamento de Arauca</t>
  </si>
  <si>
    <t>2017005810181</t>
  </si>
  <si>
    <t>2414</t>
  </si>
  <si>
    <t>Construcción de obras de urbanismo en los barrios panorama y las palmeras en el municipio de Tame, Departamento de Arauca</t>
  </si>
  <si>
    <t>2017005810173</t>
  </si>
  <si>
    <t>2188</t>
  </si>
  <si>
    <t>Apoyo de acciones priorizadas en el  plan integral de seguridad ciudadana  del Departamento de Arauca</t>
  </si>
  <si>
    <t>2017005810209</t>
  </si>
  <si>
    <t>2191</t>
  </si>
  <si>
    <t>57.01.04
57.05.01</t>
  </si>
  <si>
    <t>Apoyo de acciones priorizadas en el Plan Integral de Conviviencia Ciudadana del Departamento de Arauca</t>
  </si>
  <si>
    <t>3214</t>
  </si>
  <si>
    <t xml:space="preserve">SI </t>
  </si>
  <si>
    <t>Apoyo a las acciones de mediana complejidad y especialistas para la reducccion de la morbimortalidad en la poblacion del Departamento de Arauca</t>
  </si>
  <si>
    <t>superavit Rendimientos Financieros Regalías</t>
  </si>
  <si>
    <t>2017005810360</t>
  </si>
  <si>
    <t>2232</t>
  </si>
  <si>
    <t>Construcción de obras de protección para la prevención y mitigación del riesgo urbano y rural en el Departamento de Arauca</t>
  </si>
  <si>
    <t>ORDENANZA DE CONTRACREDITO 02E DE 2018
ORDENANZA DE ADICION 03E DE 2018</t>
  </si>
  <si>
    <t>Superavit Cofinanciación PAE (Resolucion 16264/2017)</t>
  </si>
  <si>
    <t>Superavit Cofinanciación PAE Jornada Unica  (Resolucion No. 21181 Oct 10/2017)</t>
  </si>
  <si>
    <t>Superavit Rendimeintos financieros cta 137-30074-5 Recursos para cofinanciación cobertura en educación de la entidades territoriales productoras. Art 145 decreto 4923/2011</t>
  </si>
  <si>
    <t>ORDENANZA VIGENCIAS FUTURAS 04E 2017
ORDENANZA DE ADICION 03E DE 2018</t>
  </si>
  <si>
    <t>ORDENANZA VIGENCIA FUTURA 18 DE 2017
ORDENANZA DE ADICION 03E DE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</si>
</sst>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0.00_-;\-&quot;$&quot;* #,##0.00_-;_-&quot;$&quot;* &quot;-&quot;??_-;_-@_-"/>
    <numFmt numFmtId="43" formatCode="_-* #,##0.00_-;\-* #,##0.00_-;_-* &quot;-&quot;??_-;_-@_-"/>
    <numFmt numFmtId="164" formatCode="_-&quot;$&quot;* #,##0.00_-;\-&quot;$&quot;* #,##0.00_-;_-&quot;$&quot;* &quot;-&quot;??_-;_-@"/>
    <numFmt numFmtId="165" formatCode="_-[$$-409]* #,##0.00_ ;_-[$$-409]* \-#,##0.00\ ;_-[$$-409]* &quot;-&quot;??_ ;_-@_ "/>
    <numFmt numFmtId="166" formatCode="_-&quot;$&quot;* #,##0_-;\-&quot;$&quot;* #,##0_-;_-&quot;$&quot;* &quot;-&quot;_-;_-@"/>
    <numFmt numFmtId="167" formatCode="#,##0.0"/>
    <numFmt numFmtId="168" formatCode="_-&quot;$&quot;\ * #,##0.00_-;\-&quot;$&quot;\ * #,##0.00_-;_-&quot;$&quot;\ * &quot;-&quot;??_-;_-@"/>
    <numFmt numFmtId="169" formatCode="&quot;$&quot;\ #,##0.00_);[Red]\(&quot;$&quot;\ #,##0.00\)"/>
    <numFmt numFmtId="170" formatCode="_(&quot;$&quot;\ * #,##0.00_);_(&quot;$&quot;\ * \(#,##0.00\);_(&quot;$&quot;\ * &quot;-&quot;??_);_(@_)"/>
    <numFmt numFmtId="171" formatCode="_([$$-409]* #,##0.00_);_([$$-409]* \(#,##0.00\);_([$$-409]* &quot;-&quot;??_);_(@_)"/>
    <numFmt numFmtId="172" formatCode="_-* #,##0.00_-;\-* #,##0.00_-;_-* &quot;-&quot;??_-;_-@"/>
    <numFmt numFmtId="173" formatCode="_(* #,##0.00_);_(* \(#,##0.00\);_(* &quot;-&quot;??_);_(@_)"/>
    <numFmt numFmtId="174" formatCode="_-&quot;$&quot;* #,##0_-;\-&quot;$&quot;* #,##0_-;_-&quot;$&quot;* &quot;-&quot;??_-;_-@_-"/>
    <numFmt numFmtId="175" formatCode="_-&quot;$&quot;* #,##0.00_-;\-&quot;$&quot;* #,##0.00_-;_-&quot;$&quot;* &quot;-&quot;_-;_-@"/>
    <numFmt numFmtId="176" formatCode="dd\.mm\.yy"/>
    <numFmt numFmtId="177" formatCode="_(* #,##0_);_(* \(#,##0\);_(* &quot;-&quot;_);_(@_)"/>
    <numFmt numFmtId="178" formatCode="&quot;$&quot;#,##0.00"/>
    <numFmt numFmtId="179" formatCode="&quot;$&quot;#,##0"/>
    <numFmt numFmtId="180" formatCode="0.0%"/>
    <numFmt numFmtId="181" formatCode="0.000%"/>
  </numFmts>
  <fonts count="48" x14ac:knownFonts="1">
    <font>
      <sz val="12"/>
      <color rgb="FF000000"/>
      <name val="Calibri"/>
    </font>
    <font>
      <sz val="11"/>
      <color theme="1"/>
      <name val="Calibri"/>
      <family val="2"/>
      <scheme val="minor"/>
    </font>
    <font>
      <sz val="11"/>
      <color theme="1"/>
      <name val="Calibri"/>
      <family val="2"/>
      <scheme val="minor"/>
    </font>
    <font>
      <b/>
      <sz val="12"/>
      <color rgb="FF000000"/>
      <name val="Calibri"/>
      <family val="2"/>
    </font>
    <font>
      <b/>
      <sz val="8"/>
      <color rgb="FF000000"/>
      <name val="Arial"/>
      <family val="2"/>
    </font>
    <font>
      <sz val="12"/>
      <name val="Calibri"/>
      <family val="2"/>
    </font>
    <font>
      <sz val="8"/>
      <color rgb="FF000000"/>
      <name val="Arial"/>
      <family val="2"/>
    </font>
    <font>
      <sz val="12"/>
      <name val="Calibri"/>
      <family val="2"/>
    </font>
    <font>
      <sz val="8"/>
      <name val="Arial"/>
      <family val="2"/>
    </font>
    <font>
      <b/>
      <sz val="8"/>
      <name val="Arial"/>
      <family val="2"/>
    </font>
    <font>
      <sz val="8"/>
      <color rgb="FF0000FF"/>
      <name val="Arial"/>
      <family val="2"/>
    </font>
    <font>
      <sz val="8"/>
      <color rgb="FFCC00CC"/>
      <name val="Arial"/>
      <family val="2"/>
    </font>
    <font>
      <sz val="8"/>
      <color rgb="FF00B050"/>
      <name val="Arial"/>
      <family val="2"/>
    </font>
    <font>
      <sz val="8"/>
      <color rgb="FF548135"/>
      <name val="Arial"/>
      <family val="2"/>
    </font>
    <font>
      <sz val="8"/>
      <color rgb="FFFF0000"/>
      <name val="Arial"/>
      <family val="2"/>
    </font>
    <font>
      <sz val="8"/>
      <color rgb="FF70AD47"/>
      <name val="Arial"/>
      <family val="2"/>
    </font>
    <font>
      <b/>
      <sz val="8"/>
      <color rgb="FF0000FF"/>
      <name val="Arial"/>
      <family val="2"/>
    </font>
    <font>
      <b/>
      <sz val="8"/>
      <color rgb="FF7030A0"/>
      <name val="Arial"/>
      <family val="2"/>
    </font>
    <font>
      <b/>
      <sz val="8"/>
      <color rgb="FF548135"/>
      <name val="Arial"/>
      <family val="2"/>
    </font>
    <font>
      <b/>
      <sz val="8"/>
      <color rgb="FF70AD47"/>
      <name val="Arial"/>
      <family val="2"/>
    </font>
    <font>
      <sz val="8"/>
      <color rgb="FFC55A11"/>
      <name val="Arial"/>
      <family val="2"/>
    </font>
    <font>
      <b/>
      <sz val="8"/>
      <color rgb="FF660066"/>
      <name val="Arial"/>
      <family val="2"/>
    </font>
    <font>
      <i/>
      <u/>
      <sz val="8"/>
      <color rgb="FF000000"/>
      <name val="Arial"/>
      <family val="2"/>
    </font>
    <font>
      <sz val="8"/>
      <color rgb="FF00B0F0"/>
      <name val="Arial"/>
      <family val="2"/>
    </font>
    <font>
      <sz val="8"/>
      <name val="Calibri"/>
      <family val="2"/>
    </font>
    <font>
      <b/>
      <sz val="12"/>
      <name val="Calibri"/>
      <family val="2"/>
    </font>
    <font>
      <b/>
      <sz val="24"/>
      <color rgb="FF000000"/>
      <name val="Calibri"/>
      <family val="2"/>
    </font>
    <font>
      <b/>
      <sz val="11"/>
      <color rgb="FF000000"/>
      <name val="Calibri"/>
      <family val="2"/>
    </font>
    <font>
      <sz val="12"/>
      <name val="Calibri"/>
      <family val="2"/>
    </font>
    <font>
      <b/>
      <sz val="12"/>
      <color rgb="FF000000"/>
      <name val="Calibri"/>
      <family val="2"/>
    </font>
    <font>
      <i/>
      <sz val="10"/>
      <color rgb="FF000000"/>
      <name val="Calibri"/>
      <family val="2"/>
    </font>
    <font>
      <i/>
      <sz val="11"/>
      <color rgb="FF000000"/>
      <name val="Calibri"/>
      <family val="2"/>
    </font>
    <font>
      <sz val="10"/>
      <name val="Arial Narrow"/>
      <family val="2"/>
    </font>
    <font>
      <b/>
      <sz val="14"/>
      <color rgb="FF000000"/>
      <name val="Calibri"/>
      <family val="2"/>
    </font>
    <font>
      <sz val="9"/>
      <color indexed="81"/>
      <name val="Tahoma"/>
      <family val="2"/>
    </font>
    <font>
      <b/>
      <sz val="9"/>
      <color indexed="81"/>
      <name val="Tahoma"/>
      <family val="2"/>
    </font>
    <font>
      <u/>
      <sz val="12"/>
      <color theme="10"/>
      <name val="Calibri"/>
      <family val="2"/>
    </font>
    <font>
      <u/>
      <sz val="12"/>
      <color theme="11"/>
      <name val="Calibri"/>
      <family val="2"/>
    </font>
    <font>
      <sz val="12"/>
      <color rgb="FF000000"/>
      <name val="Calibri"/>
      <family val="2"/>
    </font>
    <font>
      <sz val="11"/>
      <color indexed="8"/>
      <name val="Calibri"/>
      <family val="2"/>
    </font>
    <font>
      <sz val="10"/>
      <name val="Arial"/>
      <family val="2"/>
    </font>
    <font>
      <sz val="8"/>
      <name val="Calibri"/>
      <family val="2"/>
      <scheme val="minor"/>
    </font>
    <font>
      <sz val="12"/>
      <color rgb="FF000000"/>
      <name val="Calibri"/>
      <family val="2"/>
    </font>
    <font>
      <b/>
      <sz val="8"/>
      <name val="Calibri"/>
      <family val="2"/>
      <scheme val="minor"/>
    </font>
    <font>
      <i/>
      <u/>
      <sz val="8"/>
      <name val="Calibri"/>
      <family val="2"/>
      <scheme val="minor"/>
    </font>
    <font>
      <sz val="8"/>
      <color theme="1"/>
      <name val="Arial"/>
      <family val="2"/>
    </font>
    <font>
      <b/>
      <sz val="26"/>
      <name val="Calibri"/>
      <family val="2"/>
      <scheme val="minor"/>
    </font>
    <font>
      <sz val="26"/>
      <name val="Calibri"/>
      <family val="2"/>
      <scheme val="minor"/>
    </font>
  </fonts>
  <fills count="43">
    <fill>
      <patternFill patternType="none"/>
    </fill>
    <fill>
      <patternFill patternType="gray125"/>
    </fill>
    <fill>
      <patternFill patternType="solid">
        <fgColor rgb="FFBDD6EE"/>
        <bgColor rgb="FFBDD6EE"/>
      </patternFill>
    </fill>
    <fill>
      <patternFill patternType="solid">
        <fgColor rgb="FFFFFF00"/>
        <bgColor rgb="FFFFFF00"/>
      </patternFill>
    </fill>
    <fill>
      <patternFill patternType="solid">
        <fgColor rgb="FFA8D08D"/>
        <bgColor rgb="FFA8D08D"/>
      </patternFill>
    </fill>
    <fill>
      <patternFill patternType="solid">
        <fgColor rgb="FF76923C"/>
        <bgColor rgb="FF76923C"/>
      </patternFill>
    </fill>
    <fill>
      <patternFill patternType="solid">
        <fgColor rgb="FFFFC000"/>
        <bgColor rgb="FFFFC000"/>
      </patternFill>
    </fill>
    <fill>
      <patternFill patternType="solid">
        <fgColor rgb="FFFABF8F"/>
        <bgColor rgb="FFFABF8F"/>
      </patternFill>
    </fill>
    <fill>
      <patternFill patternType="solid">
        <fgColor rgb="FFCCFFCC"/>
        <bgColor rgb="FFCCFFCC"/>
      </patternFill>
    </fill>
    <fill>
      <patternFill patternType="solid">
        <fgColor rgb="FF99FF99"/>
        <bgColor rgb="FF99FF99"/>
      </patternFill>
    </fill>
    <fill>
      <patternFill patternType="solid">
        <fgColor rgb="FFB6DDE8"/>
        <bgColor rgb="FFB6DDE8"/>
      </patternFill>
    </fill>
    <fill>
      <patternFill patternType="solid">
        <fgColor rgb="FFC2D69B"/>
        <bgColor rgb="FFC2D69B"/>
      </patternFill>
    </fill>
    <fill>
      <patternFill patternType="solid">
        <fgColor rgb="FF00FFFF"/>
        <bgColor rgb="FF00FFFF"/>
      </patternFill>
    </fill>
    <fill>
      <patternFill patternType="solid">
        <fgColor rgb="FFFFFFFF"/>
        <bgColor rgb="FFFFFFFF"/>
      </patternFill>
    </fill>
    <fill>
      <patternFill patternType="solid">
        <fgColor rgb="FF00FF00"/>
        <bgColor rgb="FF00FF00"/>
      </patternFill>
    </fill>
    <fill>
      <patternFill patternType="solid">
        <fgColor rgb="FF00B0F0"/>
        <bgColor rgb="FF00B0F0"/>
      </patternFill>
    </fill>
    <fill>
      <patternFill patternType="solid">
        <fgColor rgb="FF8DB3E2"/>
        <bgColor rgb="FF8DB3E2"/>
      </patternFill>
    </fill>
    <fill>
      <patternFill patternType="solid">
        <fgColor rgb="FFFFE598"/>
        <bgColor rgb="FFFFE598"/>
      </patternFill>
    </fill>
    <fill>
      <patternFill patternType="solid">
        <fgColor rgb="FFAFCAEB"/>
        <bgColor rgb="FFAFCAEB"/>
      </patternFill>
    </fill>
    <fill>
      <patternFill patternType="solid">
        <fgColor rgb="FFFBD4B4"/>
        <bgColor rgb="FFFBD4B4"/>
      </patternFill>
    </fill>
    <fill>
      <patternFill patternType="solid">
        <fgColor rgb="FF66FFCC"/>
        <bgColor rgb="FF66FFCC"/>
      </patternFill>
    </fill>
    <fill>
      <patternFill patternType="solid">
        <fgColor rgb="FFFF66CC"/>
        <bgColor rgb="FFFF66CC"/>
      </patternFill>
    </fill>
    <fill>
      <patternFill patternType="solid">
        <fgColor rgb="FFFF00FF"/>
        <bgColor rgb="FFFF00FF"/>
      </patternFill>
    </fill>
    <fill>
      <patternFill patternType="solid">
        <fgColor rgb="FFE5DFEC"/>
        <bgColor rgb="FFE5DFEC"/>
      </patternFill>
    </fill>
    <fill>
      <patternFill patternType="solid">
        <fgColor rgb="FF66FF33"/>
        <bgColor rgb="FF66FF33"/>
      </patternFill>
    </fill>
    <fill>
      <patternFill patternType="solid">
        <fgColor rgb="FFF3F3F3"/>
        <bgColor rgb="FFF3F3F3"/>
      </patternFill>
    </fill>
    <fill>
      <patternFill patternType="solid">
        <fgColor rgb="FFF4CCCC"/>
        <bgColor rgb="FFF4CCCC"/>
      </patternFill>
    </fill>
    <fill>
      <patternFill patternType="solid">
        <fgColor theme="0"/>
        <bgColor indexed="64"/>
      </patternFill>
    </fill>
    <fill>
      <patternFill patternType="solid">
        <fgColor theme="0"/>
        <bgColor rgb="FF66FFCC"/>
      </patternFill>
    </fill>
    <fill>
      <patternFill patternType="solid">
        <fgColor theme="0"/>
        <bgColor rgb="FFFF66CC"/>
      </patternFill>
    </fill>
    <fill>
      <patternFill patternType="solid">
        <fgColor theme="0"/>
        <bgColor rgb="FFFFFF00"/>
      </patternFill>
    </fill>
    <fill>
      <patternFill patternType="solid">
        <fgColor theme="0"/>
        <bgColor rgb="FFFFFFFF"/>
      </patternFill>
    </fill>
    <fill>
      <patternFill patternType="solid">
        <fgColor theme="0"/>
        <bgColor rgb="FF66FF33"/>
      </patternFill>
    </fill>
    <fill>
      <patternFill patternType="solid">
        <fgColor theme="0"/>
        <bgColor rgb="FFE06666"/>
      </patternFill>
    </fill>
    <fill>
      <patternFill patternType="solid">
        <fgColor theme="0"/>
        <bgColor rgb="FFE5DFEC"/>
      </patternFill>
    </fill>
    <fill>
      <patternFill patternType="solid">
        <fgColor theme="0"/>
        <bgColor rgb="FFC2D69B"/>
      </patternFill>
    </fill>
    <fill>
      <patternFill patternType="solid">
        <fgColor theme="0"/>
        <bgColor rgb="FFF3F3F3"/>
      </patternFill>
    </fill>
    <fill>
      <patternFill patternType="solid">
        <fgColor theme="0"/>
        <bgColor rgb="FF00FF00"/>
      </patternFill>
    </fill>
    <fill>
      <patternFill patternType="solid">
        <fgColor rgb="FFFFFF00"/>
        <bgColor indexed="64"/>
      </patternFill>
    </fill>
    <fill>
      <patternFill patternType="solid">
        <fgColor theme="0"/>
        <bgColor rgb="FFB4A7D6"/>
      </patternFill>
    </fill>
    <fill>
      <patternFill patternType="solid">
        <fgColor theme="0"/>
        <bgColor rgb="FFEA9999"/>
      </patternFill>
    </fill>
    <fill>
      <patternFill patternType="solid">
        <fgColor rgb="FFFFFF00"/>
        <bgColor rgb="FFC2D69B"/>
      </patternFill>
    </fill>
    <fill>
      <patternFill patternType="solid">
        <fgColor rgb="FFFFFF00"/>
        <bgColor rgb="FFFFFFFF"/>
      </patternFill>
    </fill>
  </fills>
  <borders count="3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bottom/>
      <diagonal/>
    </border>
    <border>
      <left style="thin">
        <color auto="1"/>
      </left>
      <right style="thin">
        <color rgb="FF000000"/>
      </right>
      <top style="thin">
        <color rgb="FF000000"/>
      </top>
      <bottom/>
      <diagonal/>
    </border>
    <border>
      <left/>
      <right style="thin">
        <color rgb="FF000000"/>
      </right>
      <top style="thin">
        <color rgb="FF000000"/>
      </top>
      <bottom/>
      <diagonal/>
    </border>
  </borders>
  <cellStyleXfs count="17">
    <xf numFmtId="0" fontId="0" fillId="0" borderId="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44" fontId="38" fillId="0" borderId="0" applyFont="0" applyFill="0" applyBorder="0" applyAlignment="0" applyProtection="0"/>
    <xf numFmtId="177" fontId="39" fillId="0" borderId="10" applyFont="0" applyFill="0" applyBorder="0" applyAlignment="0" applyProtection="0"/>
    <xf numFmtId="0" fontId="2" fillId="0" borderId="10"/>
    <xf numFmtId="0" fontId="40" fillId="0" borderId="10"/>
    <xf numFmtId="0" fontId="1" fillId="0" borderId="10"/>
    <xf numFmtId="0" fontId="40" fillId="0" borderId="10"/>
    <xf numFmtId="0" fontId="1" fillId="0" borderId="10"/>
    <xf numFmtId="43" fontId="42" fillId="0" borderId="0" applyFont="0" applyFill="0" applyBorder="0" applyAlignment="0" applyProtection="0"/>
    <xf numFmtId="0" fontId="40" fillId="0" borderId="10"/>
    <xf numFmtId="0" fontId="40" fillId="0" borderId="10"/>
  </cellStyleXfs>
  <cellXfs count="868">
    <xf numFmtId="0" fontId="0" fillId="0" borderId="0" xfId="0" applyFont="1" applyAlignment="1"/>
    <xf numFmtId="0" fontId="0" fillId="0" borderId="0" xfId="0" applyFont="1"/>
    <xf numFmtId="49" fontId="4" fillId="0" borderId="0" xfId="0" applyNumberFormat="1" applyFont="1" applyAlignment="1">
      <alignment horizontal="center" vertical="center" wrapText="1"/>
    </xf>
    <xf numFmtId="3" fontId="6" fillId="0" borderId="0" xfId="0" applyNumberFormat="1" applyFont="1" applyAlignment="1">
      <alignment vertical="center" wrapText="1"/>
    </xf>
    <xf numFmtId="165" fontId="6" fillId="0" borderId="0" xfId="0" applyNumberFormat="1" applyFont="1" applyAlignment="1">
      <alignment vertical="center" wrapText="1"/>
    </xf>
    <xf numFmtId="49" fontId="4" fillId="0" borderId="0" xfId="0" applyNumberFormat="1" applyFont="1" applyAlignment="1">
      <alignment horizontal="center" vertical="center"/>
    </xf>
    <xf numFmtId="3" fontId="6" fillId="0" borderId="0" xfId="0" applyNumberFormat="1" applyFont="1" applyAlignment="1">
      <alignment vertical="center"/>
    </xf>
    <xf numFmtId="165" fontId="6" fillId="0" borderId="0" xfId="0" applyNumberFormat="1" applyFont="1" applyAlignment="1">
      <alignment vertical="center"/>
    </xf>
    <xf numFmtId="164" fontId="0" fillId="0" borderId="3" xfId="0" applyNumberFormat="1" applyFont="1" applyBorder="1"/>
    <xf numFmtId="0" fontId="7" fillId="0" borderId="0" xfId="0" applyFont="1"/>
    <xf numFmtId="164" fontId="0" fillId="0" borderId="0" xfId="0" applyNumberFormat="1" applyFont="1"/>
    <xf numFmtId="0" fontId="6" fillId="0" borderId="0" xfId="0" applyFont="1" applyAlignment="1">
      <alignment vertical="center" wrapText="1"/>
    </xf>
    <xf numFmtId="0" fontId="6" fillId="0" borderId="0" xfId="0" applyFont="1" applyAlignment="1">
      <alignment vertical="center"/>
    </xf>
    <xf numFmtId="0" fontId="0" fillId="0" borderId="0" xfId="0" applyFont="1" applyAlignment="1">
      <alignment vertical="center" wrapText="1"/>
    </xf>
    <xf numFmtId="49" fontId="4" fillId="8" borderId="3" xfId="0" applyNumberFormat="1" applyFont="1" applyFill="1" applyBorder="1" applyAlignment="1">
      <alignment horizontal="center" vertical="center" wrapText="1"/>
    </xf>
    <xf numFmtId="49" fontId="6" fillId="8" borderId="3" xfId="0" applyNumberFormat="1" applyFont="1" applyFill="1" applyBorder="1" applyAlignment="1">
      <alignment horizontal="center" vertical="center" wrapText="1"/>
    </xf>
    <xf numFmtId="0" fontId="9" fillId="8" borderId="3" xfId="0" applyFont="1" applyFill="1" applyBorder="1" applyAlignment="1">
      <alignment horizontal="center" vertical="center" wrapText="1"/>
    </xf>
    <xf numFmtId="165" fontId="4" fillId="9" borderId="3" xfId="0" applyNumberFormat="1" applyFont="1" applyFill="1" applyBorder="1" applyAlignment="1">
      <alignment horizontal="center" vertical="center" wrapText="1"/>
    </xf>
    <xf numFmtId="3" fontId="4" fillId="10" borderId="3" xfId="0" applyNumberFormat="1" applyFont="1" applyFill="1" applyBorder="1" applyAlignment="1">
      <alignment horizontal="center" vertical="center" wrapText="1"/>
    </xf>
    <xf numFmtId="165" fontId="4" fillId="10" borderId="3" xfId="0" applyNumberFormat="1" applyFont="1" applyFill="1" applyBorder="1" applyAlignment="1">
      <alignment horizontal="center" vertical="center" wrapText="1"/>
    </xf>
    <xf numFmtId="165" fontId="4" fillId="8" borderId="3" xfId="0" applyNumberFormat="1" applyFont="1" applyFill="1" applyBorder="1" applyAlignment="1">
      <alignment vertical="center" wrapText="1"/>
    </xf>
    <xf numFmtId="165"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11" borderId="3"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7" borderId="3" xfId="0" applyFont="1" applyFill="1" applyBorder="1" applyAlignment="1">
      <alignment vertical="center" wrapText="1"/>
    </xf>
    <xf numFmtId="0" fontId="4" fillId="0" borderId="0" xfId="0" applyFont="1" applyAlignment="1">
      <alignment horizontal="center" vertical="center" wrapText="1"/>
    </xf>
    <xf numFmtId="165" fontId="6" fillId="7" borderId="3" xfId="0" applyNumberFormat="1" applyFont="1" applyFill="1" applyBorder="1" applyAlignment="1">
      <alignment vertical="center" wrapText="1"/>
    </xf>
    <xf numFmtId="0" fontId="6" fillId="7" borderId="3" xfId="0" applyFont="1" applyFill="1" applyBorder="1" applyAlignment="1">
      <alignment horizontal="center" vertical="center" wrapText="1"/>
    </xf>
    <xf numFmtId="0" fontId="4" fillId="0" borderId="0" xfId="0" applyFont="1" applyAlignment="1">
      <alignment horizontal="center" vertical="center"/>
    </xf>
    <xf numFmtId="0" fontId="9" fillId="0" borderId="3" xfId="0" applyFont="1" applyBorder="1" applyAlignment="1">
      <alignment horizontal="left" vertical="center" wrapText="1"/>
    </xf>
    <xf numFmtId="49" fontId="4" fillId="8" borderId="3" xfId="0" applyNumberFormat="1" applyFont="1" applyFill="1" applyBorder="1" applyAlignment="1">
      <alignment vertical="center" wrapText="1"/>
    </xf>
    <xf numFmtId="165" fontId="4" fillId="13" borderId="3" xfId="0" applyNumberFormat="1" applyFont="1" applyFill="1" applyBorder="1" applyAlignment="1">
      <alignment vertical="center" wrapText="1"/>
    </xf>
    <xf numFmtId="0" fontId="4" fillId="8" borderId="3" xfId="0" applyFont="1" applyFill="1" applyBorder="1" applyAlignment="1">
      <alignment horizontal="left" vertical="center" wrapText="1"/>
    </xf>
    <xf numFmtId="3" fontId="4" fillId="0" borderId="3" xfId="0" applyNumberFormat="1" applyFont="1" applyBorder="1" applyAlignment="1">
      <alignment vertical="center" wrapText="1"/>
    </xf>
    <xf numFmtId="0" fontId="4" fillId="0" borderId="3" xfId="0" applyFont="1" applyBorder="1" applyAlignment="1">
      <alignment horizontal="left" vertical="center" wrapText="1"/>
    </xf>
    <xf numFmtId="165" fontId="4" fillId="0" borderId="3" xfId="0" applyNumberFormat="1" applyFont="1" applyBorder="1" applyAlignment="1">
      <alignment vertical="center" wrapText="1"/>
    </xf>
    <xf numFmtId="165" fontId="4" fillId="13" borderId="3" xfId="0" applyNumberFormat="1" applyFont="1" applyFill="1" applyBorder="1" applyAlignment="1">
      <alignment vertical="center"/>
    </xf>
    <xf numFmtId="3" fontId="4" fillId="0" borderId="3" xfId="0" applyNumberFormat="1" applyFont="1" applyBorder="1" applyAlignment="1">
      <alignment vertical="center"/>
    </xf>
    <xf numFmtId="165" fontId="4" fillId="0" borderId="3" xfId="0" applyNumberFormat="1" applyFont="1" applyBorder="1" applyAlignment="1">
      <alignment vertical="center"/>
    </xf>
    <xf numFmtId="165" fontId="10" fillId="3" borderId="3" xfId="0" applyNumberFormat="1" applyFont="1" applyFill="1" applyBorder="1" applyAlignment="1">
      <alignment vertical="center"/>
    </xf>
    <xf numFmtId="165" fontId="10" fillId="14" borderId="3" xfId="0" applyNumberFormat="1" applyFont="1" applyFill="1" applyBorder="1" applyAlignment="1">
      <alignment horizontal="right" vertical="center" wrapText="1"/>
    </xf>
    <xf numFmtId="0" fontId="4" fillId="0" borderId="0" xfId="0" applyFont="1" applyAlignment="1">
      <alignment vertical="center"/>
    </xf>
    <xf numFmtId="49" fontId="9" fillId="3" borderId="3"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xf>
    <xf numFmtId="49" fontId="4" fillId="3" borderId="3" xfId="0" applyNumberFormat="1" applyFont="1" applyFill="1" applyBorder="1" applyAlignment="1">
      <alignment horizontal="center" vertical="center"/>
    </xf>
    <xf numFmtId="0" fontId="9" fillId="3" borderId="3" xfId="0" applyFont="1" applyFill="1" applyBorder="1" applyAlignment="1">
      <alignment horizontal="left" vertical="center" wrapText="1"/>
    </xf>
    <xf numFmtId="165" fontId="6" fillId="13" borderId="3" xfId="0" applyNumberFormat="1" applyFont="1" applyFill="1" applyBorder="1" applyAlignment="1">
      <alignment vertical="center"/>
    </xf>
    <xf numFmtId="165" fontId="6" fillId="0" borderId="3" xfId="0" applyNumberFormat="1" applyFont="1" applyBorder="1" applyAlignment="1">
      <alignment vertical="center"/>
    </xf>
    <xf numFmtId="165" fontId="6" fillId="0" borderId="3" xfId="0" applyNumberFormat="1" applyFont="1" applyBorder="1" applyAlignment="1">
      <alignment horizontal="right" vertical="center" wrapText="1"/>
    </xf>
    <xf numFmtId="167" fontId="6" fillId="0" borderId="3" xfId="0" applyNumberFormat="1" applyFont="1" applyBorder="1" applyAlignment="1">
      <alignment horizontal="right" vertical="center" wrapText="1"/>
    </xf>
    <xf numFmtId="0" fontId="4" fillId="0" borderId="0" xfId="0" applyFont="1" applyAlignment="1">
      <alignment vertical="center" wrapText="1"/>
    </xf>
    <xf numFmtId="165" fontId="6" fillId="15" borderId="3" xfId="0" applyNumberFormat="1" applyFont="1" applyFill="1" applyBorder="1" applyAlignment="1">
      <alignment horizontal="right" vertical="center" wrapText="1"/>
    </xf>
    <xf numFmtId="165" fontId="6" fillId="13" borderId="3" xfId="0" applyNumberFormat="1" applyFont="1" applyFill="1" applyBorder="1" applyAlignment="1">
      <alignment horizontal="right" vertical="center" wrapText="1"/>
    </xf>
    <xf numFmtId="0" fontId="4" fillId="0" borderId="3" xfId="0" applyFont="1" applyBorder="1" applyAlignment="1">
      <alignment vertical="center"/>
    </xf>
    <xf numFmtId="49" fontId="6" fillId="13" borderId="3" xfId="0" applyNumberFormat="1" applyFont="1" applyFill="1" applyBorder="1" applyAlignment="1">
      <alignment horizontal="center" vertical="center" wrapText="1"/>
    </xf>
    <xf numFmtId="49" fontId="4" fillId="13" borderId="3" xfId="0" applyNumberFormat="1" applyFont="1" applyFill="1" applyBorder="1" applyAlignment="1">
      <alignment horizontal="center" vertical="center" wrapText="1"/>
    </xf>
    <xf numFmtId="0" fontId="8" fillId="13" borderId="3" xfId="0" applyFont="1" applyFill="1" applyBorder="1" applyAlignment="1">
      <alignment horizontal="left" vertical="center" wrapText="1"/>
    </xf>
    <xf numFmtId="49" fontId="6" fillId="16" borderId="3" xfId="0" applyNumberFormat="1" applyFont="1" applyFill="1" applyBorder="1" applyAlignment="1">
      <alignment horizontal="center" vertical="center"/>
    </xf>
    <xf numFmtId="165" fontId="6" fillId="13" borderId="3" xfId="0" applyNumberFormat="1" applyFont="1" applyFill="1" applyBorder="1" applyAlignment="1">
      <alignment vertical="center" wrapText="1"/>
    </xf>
    <xf numFmtId="49" fontId="6" fillId="16" borderId="3" xfId="0" applyNumberFormat="1" applyFont="1" applyFill="1" applyBorder="1" applyAlignment="1">
      <alignment horizontal="center" vertical="center" wrapText="1"/>
    </xf>
    <xf numFmtId="49" fontId="4" fillId="16" borderId="3" xfId="0" applyNumberFormat="1" applyFont="1" applyFill="1" applyBorder="1" applyAlignment="1">
      <alignment horizontal="center" vertical="center" wrapText="1"/>
    </xf>
    <xf numFmtId="0" fontId="9" fillId="16" borderId="3" xfId="0" applyFont="1" applyFill="1" applyBorder="1" applyAlignment="1">
      <alignment horizontal="left" vertical="center" wrapText="1"/>
    </xf>
    <xf numFmtId="3" fontId="6" fillId="0" borderId="3" xfId="0" applyNumberFormat="1" applyFont="1" applyBorder="1" applyAlignment="1">
      <alignment vertical="center"/>
    </xf>
    <xf numFmtId="165" fontId="6" fillId="0" borderId="3" xfId="0" applyNumberFormat="1" applyFont="1" applyBorder="1" applyAlignment="1">
      <alignment vertical="center" wrapText="1"/>
    </xf>
    <xf numFmtId="0" fontId="4" fillId="13" borderId="10" xfId="0" applyFont="1" applyFill="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vertical="center"/>
    </xf>
    <xf numFmtId="49" fontId="6" fillId="3" borderId="3" xfId="0"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8" fillId="3" borderId="3" xfId="0" applyFont="1" applyFill="1" applyBorder="1" applyAlignment="1">
      <alignment horizontal="left" vertical="center" wrapText="1"/>
    </xf>
    <xf numFmtId="49" fontId="9" fillId="16" borderId="3" xfId="0" applyNumberFormat="1" applyFont="1" applyFill="1" applyBorder="1" applyAlignment="1">
      <alignment horizontal="center" vertical="center" wrapText="1"/>
    </xf>
    <xf numFmtId="49" fontId="8" fillId="16" borderId="3" xfId="0" applyNumberFormat="1" applyFont="1" applyFill="1" applyBorder="1" applyAlignment="1">
      <alignment horizontal="center" vertical="center" wrapText="1"/>
    </xf>
    <xf numFmtId="49" fontId="6" fillId="7" borderId="3" xfId="0" applyNumberFormat="1" applyFont="1" applyFill="1" applyBorder="1" applyAlignment="1">
      <alignment horizontal="center" vertical="center"/>
    </xf>
    <xf numFmtId="49" fontId="6" fillId="7" borderId="3" xfId="0" applyNumberFormat="1" applyFont="1" applyFill="1" applyBorder="1" applyAlignment="1">
      <alignment horizontal="center" vertical="center" wrapText="1"/>
    </xf>
    <xf numFmtId="165" fontId="8" fillId="0" borderId="3" xfId="0" applyNumberFormat="1" applyFont="1" applyBorder="1" applyAlignment="1">
      <alignment horizontal="left" vertical="center" wrapText="1"/>
    </xf>
    <xf numFmtId="49" fontId="4" fillId="7" borderId="3" xfId="0" applyNumberFormat="1" applyFont="1" applyFill="1" applyBorder="1" applyAlignment="1">
      <alignment horizontal="center" vertical="center" wrapText="1"/>
    </xf>
    <xf numFmtId="3" fontId="6" fillId="13" borderId="3" xfId="0" applyNumberFormat="1" applyFont="1" applyFill="1" applyBorder="1" applyAlignment="1">
      <alignment vertical="center" wrapText="1"/>
    </xf>
    <xf numFmtId="0" fontId="9" fillId="7" borderId="3" xfId="0" applyFont="1" applyFill="1" applyBorder="1" applyAlignment="1">
      <alignment horizontal="left" vertical="center" wrapText="1"/>
    </xf>
    <xf numFmtId="49" fontId="4" fillId="18" borderId="3" xfId="0" applyNumberFormat="1" applyFont="1" applyFill="1" applyBorder="1" applyAlignment="1">
      <alignment horizontal="center" vertical="center" wrapText="1"/>
    </xf>
    <xf numFmtId="49" fontId="9" fillId="19" borderId="3" xfId="0" applyNumberFormat="1" applyFont="1" applyFill="1" applyBorder="1" applyAlignment="1">
      <alignment horizontal="center" vertical="center" wrapText="1"/>
    </xf>
    <xf numFmtId="49" fontId="4" fillId="19" borderId="3" xfId="0" applyNumberFormat="1" applyFont="1" applyFill="1" applyBorder="1" applyAlignment="1">
      <alignment horizontal="center" vertical="center" wrapText="1"/>
    </xf>
    <xf numFmtId="49" fontId="6" fillId="19" borderId="3" xfId="0" applyNumberFormat="1" applyFont="1" applyFill="1" applyBorder="1" applyAlignment="1">
      <alignment horizontal="center" vertical="center" wrapText="1"/>
    </xf>
    <xf numFmtId="3" fontId="6" fillId="13" borderId="3" xfId="0" applyNumberFormat="1" applyFont="1" applyFill="1" applyBorder="1" applyAlignment="1">
      <alignment vertical="center"/>
    </xf>
    <xf numFmtId="0" fontId="6" fillId="13" borderId="10" xfId="0" applyFont="1" applyFill="1" applyBorder="1" applyAlignment="1">
      <alignment vertical="center" wrapText="1"/>
    </xf>
    <xf numFmtId="49" fontId="8" fillId="13" borderId="3" xfId="0" applyNumberFormat="1" applyFont="1" applyFill="1" applyBorder="1" applyAlignment="1">
      <alignment horizontal="center" vertical="center" wrapText="1"/>
    </xf>
    <xf numFmtId="49" fontId="8" fillId="0" borderId="3"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8" fillId="19" borderId="3" xfId="0" applyNumberFormat="1" applyFont="1" applyFill="1" applyBorder="1" applyAlignment="1">
      <alignment horizontal="center" vertical="center" wrapText="1"/>
    </xf>
    <xf numFmtId="0" fontId="9" fillId="19" borderId="3" xfId="0" applyFont="1" applyFill="1" applyBorder="1" applyAlignment="1">
      <alignment horizontal="left" vertical="center" wrapText="1"/>
    </xf>
    <xf numFmtId="49" fontId="6" fillId="0" borderId="3" xfId="0" applyNumberFormat="1" applyFont="1" applyBorder="1" applyAlignment="1">
      <alignment horizontal="center" vertical="center" wrapText="1"/>
    </xf>
    <xf numFmtId="0" fontId="8" fillId="0" borderId="3" xfId="0" applyFont="1" applyBorder="1" applyAlignment="1">
      <alignment horizontal="left" vertical="center" wrapText="1"/>
    </xf>
    <xf numFmtId="0" fontId="6" fillId="13" borderId="3" xfId="0" applyFont="1" applyFill="1" applyBorder="1" applyAlignment="1">
      <alignment vertical="center"/>
    </xf>
    <xf numFmtId="0" fontId="6" fillId="13" borderId="10" xfId="0" applyFont="1" applyFill="1" applyBorder="1" applyAlignment="1">
      <alignment vertical="center"/>
    </xf>
    <xf numFmtId="49" fontId="11" fillId="1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wrapText="1"/>
    </xf>
    <xf numFmtId="165" fontId="6" fillId="13" borderId="3" xfId="0" applyNumberFormat="1" applyFont="1" applyFill="1" applyBorder="1" applyAlignment="1">
      <alignment horizontal="center" vertical="center" wrapText="1"/>
    </xf>
    <xf numFmtId="49" fontId="4" fillId="7" borderId="3" xfId="0" applyNumberFormat="1" applyFont="1" applyFill="1" applyBorder="1" applyAlignment="1">
      <alignment horizontal="center" vertical="center"/>
    </xf>
    <xf numFmtId="0" fontId="9" fillId="7" borderId="3" xfId="0" applyFont="1" applyFill="1" applyBorder="1" applyAlignment="1">
      <alignment vertical="center" wrapText="1"/>
    </xf>
    <xf numFmtId="49" fontId="4" fillId="19" borderId="3" xfId="0" applyNumberFormat="1" applyFont="1" applyFill="1" applyBorder="1" applyAlignment="1">
      <alignment horizontal="center" vertical="center"/>
    </xf>
    <xf numFmtId="49" fontId="6" fillId="19" borderId="3" xfId="0" applyNumberFormat="1" applyFont="1" applyFill="1" applyBorder="1" applyAlignment="1">
      <alignment horizontal="center" vertical="center"/>
    </xf>
    <xf numFmtId="2" fontId="8" fillId="21" borderId="3" xfId="0" applyNumberFormat="1" applyFont="1" applyFill="1" applyBorder="1" applyAlignment="1">
      <alignment horizontal="left" vertical="center" wrapText="1"/>
    </xf>
    <xf numFmtId="49" fontId="4" fillId="16" borderId="3" xfId="0" applyNumberFormat="1" applyFont="1" applyFill="1" applyBorder="1" applyAlignment="1">
      <alignment horizontal="center" vertical="center"/>
    </xf>
    <xf numFmtId="3" fontId="6" fillId="0" borderId="3" xfId="0" applyNumberFormat="1" applyFont="1" applyBorder="1" applyAlignment="1">
      <alignment vertical="center" wrapText="1"/>
    </xf>
    <xf numFmtId="49" fontId="4" fillId="0" borderId="3" xfId="0" applyNumberFormat="1" applyFont="1" applyBorder="1" applyAlignment="1">
      <alignment horizontal="center" vertical="center" wrapText="1"/>
    </xf>
    <xf numFmtId="165" fontId="6" fillId="22" borderId="3" xfId="0" applyNumberFormat="1" applyFont="1" applyFill="1" applyBorder="1"/>
    <xf numFmtId="165" fontId="6" fillId="13" borderId="3" xfId="0" applyNumberFormat="1" applyFont="1" applyFill="1" applyBorder="1"/>
    <xf numFmtId="165" fontId="6" fillId="0" borderId="0" xfId="0" applyNumberFormat="1" applyFont="1"/>
    <xf numFmtId="165" fontId="6" fillId="22" borderId="10" xfId="0" applyNumberFormat="1" applyFont="1" applyFill="1" applyBorder="1" applyAlignment="1">
      <alignment vertical="center"/>
    </xf>
    <xf numFmtId="168" fontId="6" fillId="0" borderId="0" xfId="0" applyNumberFormat="1" applyFont="1" applyAlignment="1">
      <alignment vertical="center"/>
    </xf>
    <xf numFmtId="49" fontId="4" fillId="7" borderId="3" xfId="0" applyNumberFormat="1" applyFont="1" applyFill="1" applyBorder="1" applyAlignment="1">
      <alignment vertical="center" wrapText="1"/>
    </xf>
    <xf numFmtId="49" fontId="6" fillId="7" borderId="3" xfId="0" applyNumberFormat="1" applyFont="1" applyFill="1" applyBorder="1" applyAlignment="1">
      <alignment vertical="center" wrapText="1"/>
    </xf>
    <xf numFmtId="49" fontId="4" fillId="19" borderId="3" xfId="0" applyNumberFormat="1" applyFont="1" applyFill="1" applyBorder="1" applyAlignment="1">
      <alignment vertical="center" wrapText="1"/>
    </xf>
    <xf numFmtId="49" fontId="6" fillId="19" borderId="3" xfId="0" applyNumberFormat="1" applyFont="1" applyFill="1" applyBorder="1" applyAlignment="1">
      <alignment vertical="center" wrapText="1"/>
    </xf>
    <xf numFmtId="165" fontId="6" fillId="22" borderId="10" xfId="0" applyNumberFormat="1" applyFont="1" applyFill="1" applyBorder="1" applyAlignment="1">
      <alignment vertical="center" wrapText="1"/>
    </xf>
    <xf numFmtId="168" fontId="6" fillId="0" borderId="0" xfId="0" applyNumberFormat="1" applyFont="1" applyAlignment="1">
      <alignment vertical="center" wrapText="1"/>
    </xf>
    <xf numFmtId="168" fontId="6" fillId="0" borderId="3" xfId="0" applyNumberFormat="1" applyFont="1" applyBorder="1" applyAlignment="1">
      <alignment vertical="center" wrapText="1"/>
    </xf>
    <xf numFmtId="49" fontId="4" fillId="13" borderId="3" xfId="0" applyNumberFormat="1" applyFont="1" applyFill="1" applyBorder="1" applyAlignment="1">
      <alignment horizontal="center" vertical="center"/>
    </xf>
    <xf numFmtId="49" fontId="6" fillId="13" borderId="3" xfId="0" applyNumberFormat="1" applyFont="1" applyFill="1" applyBorder="1" applyAlignment="1">
      <alignment horizontal="center" vertical="center"/>
    </xf>
    <xf numFmtId="49" fontId="9" fillId="3" borderId="3"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49" fontId="13" fillId="3" borderId="3" xfId="0" applyNumberFormat="1" applyFont="1" applyFill="1" applyBorder="1" applyAlignment="1">
      <alignment horizontal="center" vertical="center" wrapText="1"/>
    </xf>
    <xf numFmtId="0" fontId="8" fillId="21" borderId="3" xfId="0" applyFont="1" applyFill="1" applyBorder="1" applyAlignment="1">
      <alignment horizontal="left" vertical="center" wrapText="1"/>
    </xf>
    <xf numFmtId="49" fontId="9" fillId="16" borderId="3" xfId="0" applyNumberFormat="1" applyFont="1" applyFill="1" applyBorder="1" applyAlignment="1">
      <alignment horizontal="center" vertical="center"/>
    </xf>
    <xf numFmtId="49" fontId="8" fillId="16" borderId="3" xfId="0" applyNumberFormat="1" applyFont="1" applyFill="1" applyBorder="1" applyAlignment="1">
      <alignment horizontal="center" vertical="center"/>
    </xf>
    <xf numFmtId="49" fontId="9" fillId="7" borderId="3" xfId="0" applyNumberFormat="1" applyFont="1" applyFill="1" applyBorder="1" applyAlignment="1">
      <alignment horizontal="center" vertical="center"/>
    </xf>
    <xf numFmtId="49" fontId="8" fillId="7" borderId="3" xfId="0" applyNumberFormat="1" applyFont="1" applyFill="1" applyBorder="1" applyAlignment="1">
      <alignment horizontal="center" vertical="center"/>
    </xf>
    <xf numFmtId="0" fontId="4" fillId="13" borderId="3" xfId="0" applyFont="1" applyFill="1" applyBorder="1" applyAlignment="1">
      <alignment vertical="center"/>
    </xf>
    <xf numFmtId="0" fontId="4" fillId="13" borderId="10" xfId="0" applyFont="1" applyFill="1" applyBorder="1" applyAlignment="1">
      <alignment vertical="center"/>
    </xf>
    <xf numFmtId="49" fontId="8" fillId="13" borderId="3" xfId="0" applyNumberFormat="1" applyFont="1" applyFill="1" applyBorder="1" applyAlignment="1">
      <alignment horizontal="center" vertical="center"/>
    </xf>
    <xf numFmtId="49" fontId="13" fillId="3" borderId="3" xfId="0" applyNumberFormat="1" applyFont="1" applyFill="1" applyBorder="1" applyAlignment="1">
      <alignment horizontal="center" vertical="center"/>
    </xf>
    <xf numFmtId="49" fontId="9" fillId="7" borderId="3" xfId="0" applyNumberFormat="1" applyFont="1" applyFill="1" applyBorder="1" applyAlignment="1">
      <alignment horizontal="center" vertical="center" wrapText="1"/>
    </xf>
    <xf numFmtId="49" fontId="9" fillId="7" borderId="3" xfId="0" applyNumberFormat="1" applyFont="1" applyFill="1" applyBorder="1" applyAlignment="1">
      <alignment vertical="center"/>
    </xf>
    <xf numFmtId="49" fontId="8" fillId="7" borderId="3" xfId="0" applyNumberFormat="1" applyFont="1" applyFill="1" applyBorder="1" applyAlignment="1">
      <alignment horizontal="center" vertical="center" wrapText="1"/>
    </xf>
    <xf numFmtId="49" fontId="10" fillId="13" borderId="3" xfId="0" applyNumberFormat="1" applyFont="1" applyFill="1" applyBorder="1" applyAlignment="1">
      <alignment horizontal="center" vertical="center" wrapText="1"/>
    </xf>
    <xf numFmtId="49" fontId="8" fillId="23" borderId="3" xfId="0" applyNumberFormat="1" applyFont="1" applyFill="1" applyBorder="1" applyAlignment="1">
      <alignment horizontal="center" vertical="center"/>
    </xf>
    <xf numFmtId="165" fontId="6" fillId="13" borderId="10" xfId="0" applyNumberFormat="1" applyFont="1" applyFill="1" applyBorder="1" applyAlignment="1">
      <alignment vertical="center"/>
    </xf>
    <xf numFmtId="168" fontId="6" fillId="13" borderId="10" xfId="0" applyNumberFormat="1" applyFont="1" applyFill="1" applyBorder="1" applyAlignment="1">
      <alignment vertical="center"/>
    </xf>
    <xf numFmtId="0" fontId="8" fillId="20" borderId="3" xfId="0" applyFont="1" applyFill="1" applyBorder="1" applyAlignment="1">
      <alignment horizontal="left" vertical="center" wrapText="1"/>
    </xf>
    <xf numFmtId="0" fontId="8" fillId="24" borderId="3" xfId="0" applyFont="1" applyFill="1" applyBorder="1" applyAlignment="1">
      <alignment horizontal="left" vertical="center" wrapText="1"/>
    </xf>
    <xf numFmtId="49" fontId="14" fillId="13" borderId="3" xfId="0" applyNumberFormat="1" applyFont="1" applyFill="1" applyBorder="1" applyAlignment="1">
      <alignment horizontal="center" vertical="center" wrapText="1"/>
    </xf>
    <xf numFmtId="165" fontId="8" fillId="13" borderId="3" xfId="0" applyNumberFormat="1" applyFont="1" applyFill="1" applyBorder="1" applyAlignment="1">
      <alignment vertical="center"/>
    </xf>
    <xf numFmtId="165" fontId="6" fillId="0" borderId="3" xfId="0" applyNumberFormat="1" applyFont="1" applyBorder="1"/>
    <xf numFmtId="49" fontId="8" fillId="23" borderId="3" xfId="0" applyNumberFormat="1" applyFont="1" applyFill="1" applyBorder="1" applyAlignment="1">
      <alignment horizontal="center" vertical="center" wrapText="1"/>
    </xf>
    <xf numFmtId="165" fontId="6" fillId="13" borderId="10" xfId="0" applyNumberFormat="1" applyFont="1" applyFill="1" applyBorder="1" applyAlignment="1">
      <alignment vertical="center" wrapText="1"/>
    </xf>
    <xf numFmtId="168" fontId="6" fillId="13" borderId="10" xfId="0" applyNumberFormat="1" applyFont="1" applyFill="1" applyBorder="1" applyAlignment="1">
      <alignment vertical="center" wrapText="1"/>
    </xf>
    <xf numFmtId="165" fontId="6" fillId="13" borderId="10" xfId="0" applyNumberFormat="1" applyFont="1" applyFill="1" applyBorder="1"/>
    <xf numFmtId="49" fontId="10" fillId="7" borderId="3" xfId="0" applyNumberFormat="1" applyFont="1" applyFill="1" applyBorder="1" applyAlignment="1">
      <alignment horizontal="center" vertical="center"/>
    </xf>
    <xf numFmtId="49" fontId="6" fillId="3" borderId="3" xfId="0" applyNumberFormat="1" applyFont="1" applyFill="1" applyBorder="1" applyAlignment="1">
      <alignment vertical="center" wrapText="1"/>
    </xf>
    <xf numFmtId="49" fontId="4" fillId="16" borderId="3" xfId="0" applyNumberFormat="1" applyFont="1" applyFill="1" applyBorder="1" applyAlignment="1">
      <alignment vertical="center" wrapText="1"/>
    </xf>
    <xf numFmtId="49" fontId="6" fillId="16" borderId="3" xfId="0" applyNumberFormat="1" applyFont="1" applyFill="1" applyBorder="1" applyAlignment="1">
      <alignment vertical="center" wrapText="1"/>
    </xf>
    <xf numFmtId="49" fontId="6" fillId="11" borderId="3" xfId="0" applyNumberFormat="1" applyFont="1" applyFill="1" applyBorder="1" applyAlignment="1">
      <alignment horizontal="center" vertical="center" wrapText="1"/>
    </xf>
    <xf numFmtId="0" fontId="6" fillId="13" borderId="3" xfId="0" applyFont="1" applyFill="1" applyBorder="1" applyAlignment="1">
      <alignment vertical="center" wrapText="1"/>
    </xf>
    <xf numFmtId="168" fontId="6" fillId="13" borderId="3" xfId="0" applyNumberFormat="1" applyFont="1" applyFill="1" applyBorder="1" applyAlignment="1">
      <alignment vertical="center"/>
    </xf>
    <xf numFmtId="1" fontId="11" fillId="13" borderId="3" xfId="0" applyNumberFormat="1" applyFont="1" applyFill="1" applyBorder="1" applyAlignment="1">
      <alignment horizontal="center" vertical="center" wrapText="1"/>
    </xf>
    <xf numFmtId="49" fontId="6" fillId="13" borderId="3" xfId="0" applyNumberFormat="1"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165" fontId="8" fillId="13" borderId="3" xfId="0" applyNumberFormat="1" applyFont="1" applyFill="1" applyBorder="1" applyAlignment="1">
      <alignment vertical="center" wrapText="1"/>
    </xf>
    <xf numFmtId="1" fontId="8" fillId="13" borderId="3" xfId="0" applyNumberFormat="1" applyFont="1" applyFill="1" applyBorder="1" applyAlignment="1">
      <alignment horizontal="center" vertical="center" wrapText="1"/>
    </xf>
    <xf numFmtId="49" fontId="16" fillId="26" borderId="3" xfId="0" applyNumberFormat="1" applyFont="1" applyFill="1" applyBorder="1" applyAlignment="1">
      <alignment horizontal="center" vertical="center" wrapText="1"/>
    </xf>
    <xf numFmtId="49" fontId="6" fillId="11" borderId="3" xfId="0" applyNumberFormat="1" applyFont="1" applyFill="1" applyBorder="1" applyAlignment="1">
      <alignment horizontal="center" vertical="center"/>
    </xf>
    <xf numFmtId="49" fontId="8" fillId="0" borderId="3" xfId="0" applyNumberFormat="1" applyFont="1" applyBorder="1" applyAlignment="1">
      <alignment vertical="center" wrapText="1"/>
    </xf>
    <xf numFmtId="49" fontId="4" fillId="16" borderId="3" xfId="0" applyNumberFormat="1" applyFont="1" applyFill="1" applyBorder="1" applyAlignment="1">
      <alignment vertical="center"/>
    </xf>
    <xf numFmtId="0" fontId="4" fillId="16" borderId="3" xfId="0" applyFont="1" applyFill="1" applyBorder="1" applyAlignment="1">
      <alignment horizontal="left" vertical="center"/>
    </xf>
    <xf numFmtId="0" fontId="4" fillId="16" borderId="3" xfId="0" applyFont="1" applyFill="1" applyBorder="1" applyAlignment="1">
      <alignment horizontal="left" vertical="center" wrapText="1"/>
    </xf>
    <xf numFmtId="164" fontId="0" fillId="3" borderId="3" xfId="0" applyNumberFormat="1" applyFont="1" applyFill="1" applyBorder="1"/>
    <xf numFmtId="49" fontId="4" fillId="7" borderId="3" xfId="0" applyNumberFormat="1" applyFont="1" applyFill="1" applyBorder="1" applyAlignment="1">
      <alignment vertical="center"/>
    </xf>
    <xf numFmtId="0" fontId="4" fillId="7"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xf>
    <xf numFmtId="49" fontId="17" fillId="3" borderId="3" xfId="0" applyNumberFormat="1" applyFont="1" applyFill="1" applyBorder="1" applyAlignment="1">
      <alignment horizontal="center" vertical="center" wrapText="1"/>
    </xf>
    <xf numFmtId="49" fontId="8" fillId="11" borderId="3" xfId="0" applyNumberFormat="1" applyFont="1" applyFill="1" applyBorder="1" applyAlignment="1">
      <alignment horizontal="center" vertical="center"/>
    </xf>
    <xf numFmtId="164" fontId="0" fillId="4" borderId="3" xfId="0" applyNumberFormat="1" applyFont="1" applyFill="1" applyBorder="1"/>
    <xf numFmtId="49" fontId="6" fillId="0" borderId="3" xfId="0" applyNumberFormat="1" applyFont="1" applyBorder="1" applyAlignment="1">
      <alignment horizontal="center" vertical="center"/>
    </xf>
    <xf numFmtId="0" fontId="4" fillId="13" borderId="3" xfId="0" applyFont="1" applyFill="1" applyBorder="1" applyAlignment="1">
      <alignment horizontal="center" vertical="center"/>
    </xf>
    <xf numFmtId="49" fontId="6" fillId="23" borderId="3" xfId="0" applyNumberFormat="1" applyFont="1" applyFill="1" applyBorder="1" applyAlignment="1">
      <alignment horizontal="center" vertical="center"/>
    </xf>
    <xf numFmtId="49" fontId="6" fillId="0" borderId="3" xfId="0" applyNumberFormat="1" applyFont="1" applyBorder="1" applyAlignment="1">
      <alignment horizontal="left" vertical="center" wrapText="1"/>
    </xf>
    <xf numFmtId="0" fontId="0" fillId="0" borderId="3" xfId="0" applyFont="1" applyBorder="1"/>
    <xf numFmtId="0" fontId="4" fillId="7" borderId="3" xfId="0" applyFont="1" applyFill="1" applyBorder="1" applyAlignment="1">
      <alignment horizontal="left" vertical="center"/>
    </xf>
    <xf numFmtId="49" fontId="10" fillId="0" borderId="3" xfId="0" applyNumberFormat="1" applyFont="1" applyBorder="1" applyAlignment="1">
      <alignment horizontal="center" vertical="center" wrapText="1"/>
    </xf>
    <xf numFmtId="49" fontId="6" fillId="15" borderId="3" xfId="0" applyNumberFormat="1" applyFont="1" applyFill="1" applyBorder="1" applyAlignment="1">
      <alignment horizontal="center" vertical="center"/>
    </xf>
    <xf numFmtId="0" fontId="4" fillId="13" borderId="3" xfId="0" applyFont="1" applyFill="1" applyBorder="1" applyAlignment="1">
      <alignment vertical="center" wrapText="1"/>
    </xf>
    <xf numFmtId="49" fontId="9" fillId="0" borderId="3" xfId="0" applyNumberFormat="1" applyFont="1" applyBorder="1" applyAlignment="1">
      <alignment horizontal="center" vertical="center"/>
    </xf>
    <xf numFmtId="49" fontId="20" fillId="13" borderId="3" xfId="0" applyNumberFormat="1" applyFont="1" applyFill="1" applyBorder="1" applyAlignment="1">
      <alignment horizontal="center" vertical="center" wrapText="1"/>
    </xf>
    <xf numFmtId="49" fontId="6" fillId="14" borderId="3" xfId="0" applyNumberFormat="1" applyFont="1" applyFill="1" applyBorder="1" applyAlignment="1">
      <alignment horizontal="center" vertical="center"/>
    </xf>
    <xf numFmtId="49" fontId="8" fillId="13" borderId="12" xfId="0" applyNumberFormat="1" applyFont="1" applyFill="1" applyBorder="1" applyAlignment="1">
      <alignment horizontal="center" vertical="center"/>
    </xf>
    <xf numFmtId="49" fontId="6" fillId="0" borderId="2" xfId="0" applyNumberFormat="1" applyFont="1" applyBorder="1" applyAlignment="1">
      <alignment horizontal="center" vertical="center" wrapText="1"/>
    </xf>
    <xf numFmtId="0" fontId="9" fillId="16" borderId="3" xfId="0" applyFont="1" applyFill="1" applyBorder="1" applyAlignment="1">
      <alignment vertical="center" wrapText="1"/>
    </xf>
    <xf numFmtId="49" fontId="4" fillId="3" borderId="3" xfId="0" applyNumberFormat="1" applyFont="1" applyFill="1" applyBorder="1" applyAlignment="1">
      <alignment vertical="center"/>
    </xf>
    <xf numFmtId="49" fontId="6" fillId="16" borderId="3" xfId="0" applyNumberFormat="1" applyFont="1" applyFill="1" applyBorder="1" applyAlignment="1">
      <alignment vertical="center"/>
    </xf>
    <xf numFmtId="49" fontId="6" fillId="7" borderId="3" xfId="0" applyNumberFormat="1" applyFont="1" applyFill="1" applyBorder="1" applyAlignment="1">
      <alignment vertical="center"/>
    </xf>
    <xf numFmtId="49" fontId="12" fillId="3" borderId="3" xfId="0" applyNumberFormat="1" applyFont="1" applyFill="1" applyBorder="1" applyAlignment="1">
      <alignment horizontal="center" vertical="center"/>
    </xf>
    <xf numFmtId="169" fontId="6" fillId="0" borderId="3" xfId="0" applyNumberFormat="1" applyFont="1" applyBorder="1"/>
    <xf numFmtId="49" fontId="8" fillId="16" borderId="3" xfId="0" applyNumberFormat="1" applyFont="1" applyFill="1" applyBorder="1" applyAlignment="1">
      <alignment vertical="center" wrapText="1"/>
    </xf>
    <xf numFmtId="49" fontId="8" fillId="0" borderId="1" xfId="0" applyNumberFormat="1" applyFont="1" applyBorder="1" applyAlignment="1">
      <alignment horizontal="center" vertical="center" wrapText="1"/>
    </xf>
    <xf numFmtId="49" fontId="6" fillId="0" borderId="0" xfId="0" applyNumberFormat="1" applyFont="1" applyAlignment="1">
      <alignment horizontal="center" vertical="center" wrapText="1"/>
    </xf>
    <xf numFmtId="165" fontId="6" fillId="13" borderId="11" xfId="0" applyNumberFormat="1" applyFont="1" applyFill="1" applyBorder="1" applyAlignment="1">
      <alignment vertical="center" wrapText="1"/>
    </xf>
    <xf numFmtId="49" fontId="4" fillId="8" borderId="3" xfId="0" applyNumberFormat="1" applyFont="1" applyFill="1" applyBorder="1" applyAlignment="1">
      <alignment horizontal="center" vertical="center"/>
    </xf>
    <xf numFmtId="3" fontId="6" fillId="8" borderId="3" xfId="0" applyNumberFormat="1" applyFont="1" applyFill="1" applyBorder="1" applyAlignment="1">
      <alignment vertical="center"/>
    </xf>
    <xf numFmtId="165" fontId="6" fillId="8" borderId="3" xfId="0" applyNumberFormat="1" applyFont="1" applyFill="1" applyBorder="1" applyAlignment="1">
      <alignment vertical="center"/>
    </xf>
    <xf numFmtId="165" fontId="6" fillId="8" borderId="10" xfId="0" applyNumberFormat="1" applyFont="1" applyFill="1" applyBorder="1" applyAlignment="1">
      <alignment vertical="center" wrapText="1"/>
    </xf>
    <xf numFmtId="0" fontId="6" fillId="8" borderId="10" xfId="0" applyFont="1" applyFill="1" applyBorder="1" applyAlignment="1">
      <alignment vertical="center"/>
    </xf>
    <xf numFmtId="49" fontId="6" fillId="0" borderId="0" xfId="0" applyNumberFormat="1" applyFont="1" applyAlignment="1">
      <alignment vertical="center"/>
    </xf>
    <xf numFmtId="49" fontId="6" fillId="0" borderId="0" xfId="0" applyNumberFormat="1" applyFont="1" applyAlignment="1">
      <alignment horizontal="center" vertical="center"/>
    </xf>
    <xf numFmtId="170" fontId="6" fillId="13" borderId="10" xfId="0" applyNumberFormat="1" applyFont="1" applyFill="1" applyBorder="1" applyAlignment="1">
      <alignment horizontal="left" vertical="center"/>
    </xf>
    <xf numFmtId="0" fontId="6" fillId="13" borderId="10" xfId="0" applyFont="1" applyFill="1" applyBorder="1" applyAlignment="1">
      <alignment horizontal="left" vertical="center"/>
    </xf>
    <xf numFmtId="165" fontId="6" fillId="13" borderId="10" xfId="0" applyNumberFormat="1" applyFont="1" applyFill="1" applyBorder="1" applyAlignment="1">
      <alignment horizontal="left" vertical="center"/>
    </xf>
    <xf numFmtId="9" fontId="6" fillId="0" borderId="0" xfId="0" applyNumberFormat="1" applyFont="1" applyAlignment="1">
      <alignment vertical="center"/>
    </xf>
    <xf numFmtId="0" fontId="4" fillId="13" borderId="10"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171" fontId="6" fillId="0" borderId="0" xfId="0" applyNumberFormat="1" applyFont="1" applyAlignment="1">
      <alignment vertical="center"/>
    </xf>
    <xf numFmtId="0" fontId="0" fillId="0" borderId="0" xfId="0" applyFont="1" applyAlignment="1">
      <alignment horizontal="center"/>
    </xf>
    <xf numFmtId="3" fontId="0" fillId="0" borderId="0" xfId="0" applyNumberFormat="1" applyFont="1"/>
    <xf numFmtId="49" fontId="4" fillId="8" borderId="11" xfId="0" applyNumberFormat="1" applyFont="1" applyFill="1" applyBorder="1" applyAlignment="1">
      <alignment horizontal="center" vertical="center" wrapText="1"/>
    </xf>
    <xf numFmtId="172" fontId="0" fillId="0" borderId="0" xfId="0" applyNumberFormat="1" applyFont="1"/>
    <xf numFmtId="165" fontId="6" fillId="13" borderId="11" xfId="0" applyNumberFormat="1" applyFont="1" applyFill="1" applyBorder="1" applyAlignment="1">
      <alignment vertical="center"/>
    </xf>
    <xf numFmtId="10" fontId="6" fillId="0" borderId="3" xfId="0" applyNumberFormat="1" applyFont="1" applyBorder="1" applyAlignment="1">
      <alignment horizontal="center" vertical="center"/>
    </xf>
    <xf numFmtId="165" fontId="6" fillId="13" borderId="3" xfId="0" applyNumberFormat="1" applyFont="1" applyFill="1" applyBorder="1" applyAlignment="1">
      <alignment horizontal="center" vertical="center"/>
    </xf>
    <xf numFmtId="10" fontId="6" fillId="0" borderId="0" xfId="0" applyNumberFormat="1" applyFont="1" applyAlignment="1">
      <alignment horizontal="center" vertical="center"/>
    </xf>
    <xf numFmtId="173" fontId="0" fillId="0" borderId="0" xfId="0" applyNumberFormat="1" applyFont="1"/>
    <xf numFmtId="10" fontId="14" fillId="0" borderId="3" xfId="0" applyNumberFormat="1" applyFont="1" applyBorder="1" applyAlignment="1">
      <alignment horizontal="center" vertical="center"/>
    </xf>
    <xf numFmtId="170" fontId="0" fillId="0" borderId="0" xfId="0" applyNumberFormat="1" applyFont="1"/>
    <xf numFmtId="171" fontId="0" fillId="0" borderId="0" xfId="0" applyNumberFormat="1" applyFont="1"/>
    <xf numFmtId="165" fontId="4" fillId="13" borderId="3" xfId="0" applyNumberFormat="1" applyFont="1" applyFill="1" applyBorder="1" applyAlignment="1">
      <alignment horizontal="center" vertical="center"/>
    </xf>
    <xf numFmtId="165" fontId="4" fillId="13" borderId="19" xfId="0" applyNumberFormat="1" applyFont="1" applyFill="1" applyBorder="1" applyAlignment="1">
      <alignment vertical="center"/>
    </xf>
    <xf numFmtId="10" fontId="6" fillId="13" borderId="19" xfId="0" applyNumberFormat="1" applyFont="1" applyFill="1" applyBorder="1" applyAlignment="1">
      <alignment horizontal="center" vertical="center"/>
    </xf>
    <xf numFmtId="165" fontId="0" fillId="0" borderId="0" xfId="0" applyNumberFormat="1" applyFont="1"/>
    <xf numFmtId="10" fontId="0" fillId="0" borderId="0" xfId="0" applyNumberFormat="1" applyFont="1" applyAlignment="1">
      <alignment horizontal="center"/>
    </xf>
    <xf numFmtId="0" fontId="7" fillId="0" borderId="16" xfId="0" applyFont="1" applyBorder="1"/>
    <xf numFmtId="165" fontId="4" fillId="8" borderId="3" xfId="0" applyNumberFormat="1" applyFont="1" applyFill="1" applyBorder="1" applyAlignment="1">
      <alignment horizontal="center" vertical="center"/>
    </xf>
    <xf numFmtId="10" fontId="6" fillId="0" borderId="3" xfId="0" applyNumberFormat="1" applyFont="1" applyBorder="1" applyAlignment="1">
      <alignment horizontal="center" vertical="center" wrapText="1"/>
    </xf>
    <xf numFmtId="10" fontId="6" fillId="13" borderId="3" xfId="0" applyNumberFormat="1" applyFont="1" applyFill="1" applyBorder="1" applyAlignment="1">
      <alignment horizontal="center" vertical="center"/>
    </xf>
    <xf numFmtId="9" fontId="6" fillId="0" borderId="3" xfId="0" applyNumberFormat="1" applyFont="1" applyBorder="1" applyAlignment="1">
      <alignment horizontal="center" vertical="center"/>
    </xf>
    <xf numFmtId="10" fontId="22" fillId="3" borderId="3" xfId="0" applyNumberFormat="1" applyFont="1" applyFill="1" applyBorder="1" applyAlignment="1">
      <alignment horizontal="center" vertical="center" wrapText="1"/>
    </xf>
    <xf numFmtId="9" fontId="6" fillId="13" borderId="3" xfId="0" applyNumberFormat="1" applyFont="1" applyFill="1" applyBorder="1" applyAlignment="1">
      <alignment horizontal="center" vertical="center"/>
    </xf>
    <xf numFmtId="2" fontId="8" fillId="0" borderId="3" xfId="0" applyNumberFormat="1" applyFont="1" applyBorder="1" applyAlignment="1">
      <alignment horizontal="left" vertical="center" wrapText="1"/>
    </xf>
    <xf numFmtId="0" fontId="3" fillId="0" borderId="0" xfId="0" applyFont="1" applyAlignment="1">
      <alignment vertical="center" wrapText="1"/>
    </xf>
    <xf numFmtId="0" fontId="7" fillId="0" borderId="0" xfId="0" applyFont="1" applyAlignment="1">
      <alignment vertical="center" wrapText="1"/>
    </xf>
    <xf numFmtId="165" fontId="4" fillId="2" borderId="3" xfId="0" applyNumberFormat="1" applyFont="1" applyFill="1" applyBorder="1" applyAlignment="1">
      <alignment vertical="center" wrapText="1"/>
    </xf>
    <xf numFmtId="165" fontId="4" fillId="4" borderId="3"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165" fontId="10" fillId="3" borderId="3" xfId="0" applyNumberFormat="1" applyFont="1" applyFill="1" applyBorder="1" applyAlignment="1">
      <alignment vertical="center" wrapText="1"/>
    </xf>
    <xf numFmtId="0" fontId="4" fillId="0" borderId="3" xfId="0" applyFont="1" applyBorder="1" applyAlignment="1">
      <alignment vertical="center" wrapText="1"/>
    </xf>
    <xf numFmtId="49" fontId="4" fillId="18" borderId="3" xfId="0" applyNumberFormat="1" applyFont="1" applyFill="1" applyBorder="1" applyAlignment="1">
      <alignment horizontal="left" vertical="center" wrapText="1"/>
    </xf>
    <xf numFmtId="49" fontId="23" fillId="0" borderId="3"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0" fontId="23"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65" fontId="9" fillId="0" borderId="3" xfId="0" applyNumberFormat="1" applyFont="1" applyBorder="1" applyAlignment="1">
      <alignment horizontal="left" vertical="center" wrapText="1"/>
    </xf>
    <xf numFmtId="165" fontId="6" fillId="22" borderId="3" xfId="0" applyNumberFormat="1" applyFont="1" applyFill="1" applyBorder="1" applyAlignment="1">
      <alignment vertical="center" wrapText="1"/>
    </xf>
    <xf numFmtId="49" fontId="13" fillId="0" borderId="3" xfId="0" applyNumberFormat="1" applyFont="1" applyBorder="1" applyAlignment="1">
      <alignment horizontal="center" vertical="center" wrapText="1"/>
    </xf>
    <xf numFmtId="0" fontId="8" fillId="0" borderId="3" xfId="0" applyFont="1" applyBorder="1" applyAlignment="1">
      <alignment vertical="center" wrapText="1"/>
    </xf>
    <xf numFmtId="165" fontId="8" fillId="0" borderId="3" xfId="0" applyNumberFormat="1" applyFont="1" applyBorder="1" applyAlignment="1">
      <alignment vertical="center" wrapText="1"/>
    </xf>
    <xf numFmtId="165" fontId="6" fillId="8" borderId="3" xfId="0" applyNumberFormat="1" applyFont="1" applyFill="1" applyBorder="1" applyAlignment="1">
      <alignment vertical="center" wrapText="1"/>
    </xf>
    <xf numFmtId="0" fontId="6" fillId="8" borderId="10" xfId="0" applyFont="1" applyFill="1" applyBorder="1" applyAlignment="1">
      <alignment vertical="center" wrapText="1"/>
    </xf>
    <xf numFmtId="170" fontId="6" fillId="13" borderId="10" xfId="0" applyNumberFormat="1" applyFont="1" applyFill="1" applyBorder="1" applyAlignment="1">
      <alignment horizontal="left" vertical="center" wrapText="1"/>
    </xf>
    <xf numFmtId="49" fontId="6" fillId="20" borderId="3"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49" fontId="6" fillId="24" borderId="3" xfId="0" applyNumberFormat="1" applyFont="1" applyFill="1" applyBorder="1" applyAlignment="1">
      <alignment horizontal="center" vertical="center" wrapText="1"/>
    </xf>
    <xf numFmtId="0" fontId="6" fillId="13" borderId="10" xfId="0" applyFont="1" applyFill="1" applyBorder="1" applyAlignment="1">
      <alignment horizontal="left" vertical="center" wrapText="1"/>
    </xf>
    <xf numFmtId="49" fontId="6" fillId="21" borderId="3" xfId="0" applyNumberFormat="1" applyFont="1" applyFill="1" applyBorder="1" applyAlignment="1">
      <alignment horizontal="center" vertical="center" wrapText="1"/>
    </xf>
    <xf numFmtId="49" fontId="6" fillId="0" borderId="3" xfId="0" applyNumberFormat="1" applyFont="1" applyBorder="1" applyAlignment="1">
      <alignment vertical="center" wrapText="1"/>
    </xf>
    <xf numFmtId="9" fontId="6" fillId="0" borderId="0" xfId="0" applyNumberFormat="1" applyFont="1" applyAlignment="1">
      <alignment vertical="center" wrapText="1"/>
    </xf>
    <xf numFmtId="0" fontId="6" fillId="0" borderId="0" xfId="0" applyFont="1" applyAlignment="1">
      <alignment horizontal="left" vertical="center" wrapText="1"/>
    </xf>
    <xf numFmtId="0" fontId="8" fillId="20" borderId="3" xfId="0" applyFont="1" applyFill="1" applyBorder="1" applyAlignment="1">
      <alignment vertical="center" wrapText="1"/>
    </xf>
    <xf numFmtId="0" fontId="6" fillId="0" borderId="0" xfId="0" applyFont="1" applyAlignment="1">
      <alignment horizontal="center" vertical="center" wrapText="1"/>
    </xf>
    <xf numFmtId="168" fontId="6" fillId="13" borderId="3" xfId="0" applyNumberFormat="1" applyFont="1" applyFill="1" applyBorder="1" applyAlignment="1">
      <alignment vertical="center" wrapText="1"/>
    </xf>
    <xf numFmtId="171" fontId="6" fillId="0" borderId="0" xfId="0" applyNumberFormat="1" applyFont="1" applyAlignment="1">
      <alignment vertical="center" wrapText="1"/>
    </xf>
    <xf numFmtId="1" fontId="8" fillId="0" borderId="3" xfId="0" applyNumberFormat="1" applyFont="1" applyBorder="1" applyAlignment="1">
      <alignment horizontal="center" vertical="center" wrapText="1"/>
    </xf>
    <xf numFmtId="165" fontId="4" fillId="13" borderId="3" xfId="0" applyNumberFormat="1" applyFont="1" applyFill="1" applyBorder="1" applyAlignment="1">
      <alignment horizontal="center" vertical="center" wrapText="1"/>
    </xf>
    <xf numFmtId="10" fontId="6" fillId="13" borderId="19" xfId="0" applyNumberFormat="1" applyFont="1" applyFill="1" applyBorder="1" applyAlignment="1">
      <alignment horizontal="center" vertical="center" wrapText="1"/>
    </xf>
    <xf numFmtId="1" fontId="23" fillId="13" borderId="3" xfId="0" applyNumberFormat="1" applyFont="1" applyFill="1" applyBorder="1" applyAlignment="1">
      <alignment horizontal="center" vertical="center" wrapText="1"/>
    </xf>
    <xf numFmtId="0" fontId="23" fillId="0" borderId="3" xfId="0" applyFont="1" applyBorder="1" applyAlignment="1">
      <alignment vertical="center" wrapText="1"/>
    </xf>
    <xf numFmtId="0" fontId="0" fillId="0" borderId="0" xfId="0" applyFont="1" applyAlignment="1">
      <alignment horizontal="center" vertical="center" wrapText="1"/>
    </xf>
    <xf numFmtId="3" fontId="0" fillId="0" borderId="0" xfId="0" applyNumberFormat="1" applyFont="1" applyAlignment="1">
      <alignment vertical="center" wrapText="1"/>
    </xf>
    <xf numFmtId="10" fontId="6" fillId="0" borderId="0" xfId="0" applyNumberFormat="1" applyFont="1" applyAlignment="1">
      <alignment horizontal="center" vertical="center" wrapText="1"/>
    </xf>
    <xf numFmtId="10" fontId="0" fillId="0" borderId="0" xfId="0" applyNumberFormat="1" applyFont="1" applyAlignment="1">
      <alignment horizontal="center" vertical="center" wrapText="1"/>
    </xf>
    <xf numFmtId="165" fontId="4"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wrapText="1"/>
    </xf>
    <xf numFmtId="10" fontId="6" fillId="13" borderId="3" xfId="0" applyNumberFormat="1" applyFont="1" applyFill="1" applyBorder="1" applyAlignment="1">
      <alignment horizontal="center" vertical="center" wrapText="1"/>
    </xf>
    <xf numFmtId="9" fontId="6" fillId="13" borderId="3" xfId="0" applyNumberFormat="1" applyFont="1" applyFill="1" applyBorder="1" applyAlignment="1">
      <alignment horizontal="center" vertical="center" wrapText="1"/>
    </xf>
    <xf numFmtId="1" fontId="9" fillId="0" borderId="3" xfId="0" applyNumberFormat="1" applyFont="1" applyBorder="1" applyAlignment="1">
      <alignment horizontal="center" vertical="center" wrapText="1"/>
    </xf>
    <xf numFmtId="49" fontId="18" fillId="0" borderId="3" xfId="0" applyNumberFormat="1" applyFont="1" applyBorder="1" applyAlignment="1">
      <alignment horizontal="center" vertical="center" wrapText="1"/>
    </xf>
    <xf numFmtId="0" fontId="9" fillId="0" borderId="3" xfId="0" applyFont="1" applyBorder="1" applyAlignment="1">
      <alignment vertical="center" wrapText="1"/>
    </xf>
    <xf numFmtId="168" fontId="4" fillId="0" borderId="3" xfId="0" applyNumberFormat="1" applyFont="1" applyBorder="1" applyAlignment="1">
      <alignment vertical="center" wrapText="1"/>
    </xf>
    <xf numFmtId="49" fontId="15" fillId="0" borderId="3" xfId="0" applyNumberFormat="1" applyFont="1" applyBorder="1" applyAlignment="1">
      <alignment horizontal="center" vertical="center" wrapText="1"/>
    </xf>
    <xf numFmtId="165" fontId="9" fillId="0" borderId="3" xfId="0" applyNumberFormat="1" applyFont="1" applyBorder="1" applyAlignment="1">
      <alignment vertical="center" wrapText="1"/>
    </xf>
    <xf numFmtId="0" fontId="9" fillId="0" borderId="0" xfId="0" applyFont="1" applyAlignment="1">
      <alignment vertical="center" wrapText="1"/>
    </xf>
    <xf numFmtId="0" fontId="25" fillId="0" borderId="0" xfId="0" applyFont="1" applyAlignment="1">
      <alignment vertical="center" wrapText="1"/>
    </xf>
    <xf numFmtId="0" fontId="14" fillId="0" borderId="3" xfId="0" applyFont="1" applyBorder="1" applyAlignment="1">
      <alignment horizontal="left" vertical="center" wrapText="1"/>
    </xf>
    <xf numFmtId="165" fontId="14" fillId="0" borderId="3" xfId="0" applyNumberFormat="1" applyFont="1" applyBorder="1" applyAlignment="1">
      <alignment horizontal="left" vertical="center" wrapText="1"/>
    </xf>
    <xf numFmtId="165" fontId="23" fillId="0" borderId="3" xfId="0" applyNumberFormat="1" applyFont="1" applyBorder="1" applyAlignment="1">
      <alignment horizontal="left" vertical="center" wrapText="1"/>
    </xf>
    <xf numFmtId="49" fontId="4" fillId="0" borderId="3" xfId="0" applyNumberFormat="1" applyFont="1" applyBorder="1" applyAlignment="1">
      <alignment vertical="center" wrapText="1"/>
    </xf>
    <xf numFmtId="169" fontId="6" fillId="0" borderId="3" xfId="0" applyNumberFormat="1" applyFont="1" applyBorder="1" applyAlignment="1">
      <alignment vertical="center" wrapText="1"/>
    </xf>
    <xf numFmtId="49" fontId="23" fillId="0" borderId="3" xfId="0" applyNumberFormat="1" applyFont="1" applyBorder="1" applyAlignment="1">
      <alignment horizontal="center" vertical="center"/>
    </xf>
    <xf numFmtId="49" fontId="19" fillId="0" borderId="3" xfId="0" applyNumberFormat="1" applyFont="1" applyBorder="1" applyAlignment="1">
      <alignment horizontal="center" vertical="center" wrapText="1"/>
    </xf>
    <xf numFmtId="165" fontId="4" fillId="0" borderId="0" xfId="0" applyNumberFormat="1" applyFont="1" applyAlignment="1">
      <alignment vertical="center" wrapText="1"/>
    </xf>
    <xf numFmtId="168" fontId="4" fillId="0" borderId="0" xfId="0" applyNumberFormat="1" applyFont="1" applyAlignment="1">
      <alignment vertical="center" wrapText="1"/>
    </xf>
    <xf numFmtId="49" fontId="9" fillId="0" borderId="3" xfId="0" applyNumberFormat="1" applyFont="1" applyBorder="1" applyAlignment="1">
      <alignment vertical="center" wrapText="1"/>
    </xf>
    <xf numFmtId="0" fontId="8" fillId="24" borderId="3" xfId="0" applyFont="1" applyFill="1" applyBorder="1" applyAlignment="1">
      <alignment vertical="center" wrapText="1"/>
    </xf>
    <xf numFmtId="49" fontId="9" fillId="19" borderId="3" xfId="0" applyNumberFormat="1" applyFont="1" applyFill="1" applyBorder="1" applyAlignment="1">
      <alignment vertical="center" wrapText="1"/>
    </xf>
    <xf numFmtId="0" fontId="8" fillId="21" borderId="3" xfId="0" applyFont="1" applyFill="1" applyBorder="1" applyAlignment="1">
      <alignment vertical="center" wrapText="1"/>
    </xf>
    <xf numFmtId="49" fontId="9" fillId="7" borderId="3" xfId="0" applyNumberFormat="1" applyFont="1" applyFill="1" applyBorder="1" applyAlignment="1">
      <alignment vertical="center" wrapText="1"/>
    </xf>
    <xf numFmtId="49" fontId="6" fillId="0" borderId="0" xfId="0" applyNumberFormat="1" applyFont="1" applyAlignment="1">
      <alignment vertical="center" wrapText="1"/>
    </xf>
    <xf numFmtId="165" fontId="6" fillId="13" borderId="10" xfId="0" applyNumberFormat="1" applyFont="1" applyFill="1" applyBorder="1" applyAlignment="1">
      <alignment horizontal="left" vertical="center" wrapText="1"/>
    </xf>
    <xf numFmtId="164" fontId="6" fillId="0" borderId="0" xfId="0" applyNumberFormat="1" applyFont="1" applyAlignment="1">
      <alignment vertical="center" wrapText="1"/>
    </xf>
    <xf numFmtId="0" fontId="4" fillId="13" borderId="10" xfId="0" applyFont="1" applyFill="1" applyBorder="1" applyAlignment="1">
      <alignment horizontal="left" vertical="center" wrapText="1"/>
    </xf>
    <xf numFmtId="49" fontId="14" fillId="0" borderId="3" xfId="0" applyNumberFormat="1" applyFont="1" applyBorder="1" applyAlignment="1">
      <alignment horizontal="center" vertical="center"/>
    </xf>
    <xf numFmtId="164" fontId="14" fillId="0" borderId="0" xfId="0" applyNumberFormat="1" applyFont="1" applyAlignment="1">
      <alignment vertical="center" wrapText="1"/>
    </xf>
    <xf numFmtId="49" fontId="23" fillId="13" borderId="3" xfId="0" applyNumberFormat="1" applyFont="1" applyFill="1" applyBorder="1" applyAlignment="1">
      <alignment horizontal="center" vertical="center" wrapText="1"/>
    </xf>
    <xf numFmtId="0" fontId="14" fillId="0" borderId="0" xfId="0" applyFont="1" applyAlignment="1">
      <alignment horizontal="center" vertical="center" wrapText="1"/>
    </xf>
    <xf numFmtId="172" fontId="0" fillId="0" borderId="0" xfId="0" applyNumberFormat="1" applyFont="1" applyAlignment="1">
      <alignment vertical="center" wrapText="1"/>
    </xf>
    <xf numFmtId="168" fontId="6" fillId="0" borderId="3" xfId="0" applyNumberFormat="1" applyFont="1" applyBorder="1" applyAlignment="1">
      <alignment vertical="center"/>
    </xf>
    <xf numFmtId="173" fontId="0" fillId="0" borderId="0" xfId="0" applyNumberFormat="1" applyFont="1" applyAlignment="1">
      <alignment vertical="center" wrapText="1"/>
    </xf>
    <xf numFmtId="10" fontId="14" fillId="0" borderId="3" xfId="0" applyNumberFormat="1" applyFont="1" applyBorder="1" applyAlignment="1">
      <alignment horizontal="center" vertical="center" wrapText="1"/>
    </xf>
    <xf numFmtId="170" fontId="0" fillId="0" borderId="0" xfId="0" applyNumberFormat="1" applyFont="1" applyAlignment="1">
      <alignment vertical="center" wrapText="1"/>
    </xf>
    <xf numFmtId="171" fontId="0" fillId="0" borderId="0" xfId="0" applyNumberFormat="1" applyFont="1" applyAlignment="1">
      <alignment vertical="center" wrapText="1"/>
    </xf>
    <xf numFmtId="165" fontId="4" fillId="13" borderId="19" xfId="0" applyNumberFormat="1" applyFont="1" applyFill="1" applyBorder="1" applyAlignment="1">
      <alignment vertical="center" wrapText="1"/>
    </xf>
    <xf numFmtId="165" fontId="0" fillId="0" borderId="0" xfId="0" applyNumberFormat="1" applyFont="1" applyAlignment="1">
      <alignment vertical="center" wrapText="1"/>
    </xf>
    <xf numFmtId="0" fontId="7" fillId="0" borderId="16" xfId="0" applyFont="1" applyBorder="1" applyAlignment="1">
      <alignment vertical="center" wrapText="1"/>
    </xf>
    <xf numFmtId="9" fontId="6"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21" borderId="3" xfId="0" applyFont="1" applyFill="1" applyBorder="1" applyAlignment="1">
      <alignment horizontal="left" wrapText="1"/>
    </xf>
    <xf numFmtId="0" fontId="23" fillId="0" borderId="3" xfId="0" applyFont="1" applyBorder="1" applyAlignment="1">
      <alignment horizontal="left" wrapText="1"/>
    </xf>
    <xf numFmtId="0" fontId="8" fillId="21" borderId="3" xfId="0" applyFont="1" applyFill="1" applyBorder="1" applyAlignment="1">
      <alignment horizontal="left" vertical="top" wrapText="1"/>
    </xf>
    <xf numFmtId="49" fontId="6" fillId="20" borderId="10" xfId="0" applyNumberFormat="1" applyFont="1" applyFill="1" applyBorder="1" applyAlignment="1">
      <alignment horizontal="center" vertical="center"/>
    </xf>
    <xf numFmtId="49" fontId="6" fillId="24" borderId="10" xfId="0" applyNumberFormat="1" applyFont="1" applyFill="1" applyBorder="1" applyAlignment="1">
      <alignment horizontal="center" vertical="center"/>
    </xf>
    <xf numFmtId="49" fontId="6" fillId="21" borderId="10" xfId="0" applyNumberFormat="1" applyFont="1" applyFill="1" applyBorder="1" applyAlignment="1">
      <alignment horizontal="center" vertical="center"/>
    </xf>
    <xf numFmtId="0" fontId="0" fillId="0" borderId="0" xfId="0" applyFont="1" applyAlignment="1"/>
    <xf numFmtId="0" fontId="28" fillId="0" borderId="10" xfId="0" applyFont="1" applyBorder="1"/>
    <xf numFmtId="164" fontId="27" fillId="0" borderId="3" xfId="0" applyNumberFormat="1" applyFont="1" applyBorder="1"/>
    <xf numFmtId="0" fontId="27" fillId="0" borderId="3" xfId="0" applyFont="1" applyBorder="1"/>
    <xf numFmtId="0" fontId="29" fillId="0" borderId="11" xfId="0" applyFont="1" applyBorder="1" applyAlignment="1">
      <alignment horizontal="center"/>
    </xf>
    <xf numFmtId="0" fontId="27" fillId="3" borderId="3" xfId="0" applyFont="1" applyFill="1" applyBorder="1"/>
    <xf numFmtId="164" fontId="29" fillId="3" borderId="12" xfId="0" applyNumberFormat="1" applyFont="1" applyFill="1" applyBorder="1"/>
    <xf numFmtId="164" fontId="29" fillId="3" borderId="3" xfId="0" applyNumberFormat="1" applyFont="1" applyFill="1" applyBorder="1"/>
    <xf numFmtId="164" fontId="29" fillId="3" borderId="11" xfId="0" applyNumberFormat="1" applyFont="1" applyFill="1" applyBorder="1"/>
    <xf numFmtId="164" fontId="0" fillId="0" borderId="11" xfId="0" applyNumberFormat="1" applyFont="1" applyBorder="1"/>
    <xf numFmtId="0" fontId="30" fillId="0" borderId="3" xfId="0" applyFont="1" applyBorder="1"/>
    <xf numFmtId="164" fontId="31" fillId="0" borderId="3" xfId="0" applyNumberFormat="1" applyFont="1" applyBorder="1"/>
    <xf numFmtId="164" fontId="27" fillId="0" borderId="11" xfId="0" applyNumberFormat="1" applyFont="1" applyBorder="1"/>
    <xf numFmtId="0" fontId="30" fillId="0" borderId="3" xfId="0" applyFont="1" applyBorder="1" applyAlignment="1">
      <alignment horizontal="left" vertical="top" wrapText="1"/>
    </xf>
    <xf numFmtId="0" fontId="27" fillId="2" borderId="3" xfId="0" applyFont="1" applyFill="1" applyBorder="1"/>
    <xf numFmtId="164" fontId="27" fillId="2" borderId="3" xfId="0" applyNumberFormat="1" applyFont="1" applyFill="1" applyBorder="1"/>
    <xf numFmtId="164" fontId="29" fillId="2" borderId="3" xfId="0" applyNumberFormat="1" applyFont="1" applyFill="1" applyBorder="1"/>
    <xf numFmtId="164" fontId="27" fillId="0" borderId="3" xfId="0" applyNumberFormat="1" applyFont="1" applyBorder="1" applyAlignment="1">
      <alignment vertical="top"/>
    </xf>
    <xf numFmtId="0" fontId="27" fillId="0" borderId="3" xfId="0" applyFont="1" applyBorder="1" applyAlignment="1">
      <alignment horizontal="left" vertical="top" wrapText="1"/>
    </xf>
    <xf numFmtId="0" fontId="27" fillId="4" borderId="3" xfId="0" applyFont="1" applyFill="1" applyBorder="1"/>
    <xf numFmtId="164" fontId="29" fillId="4" borderId="3" xfId="0" applyNumberFormat="1" applyFont="1" applyFill="1" applyBorder="1"/>
    <xf numFmtId="0" fontId="27" fillId="6" borderId="3" xfId="0" applyFont="1" applyFill="1" applyBorder="1"/>
    <xf numFmtId="164" fontId="27" fillId="6" borderId="3" xfId="0" applyNumberFormat="1" applyFont="1" applyFill="1" applyBorder="1"/>
    <xf numFmtId="164" fontId="29" fillId="6" borderId="3" xfId="0" applyNumberFormat="1" applyFont="1" applyFill="1" applyBorder="1"/>
    <xf numFmtId="0" fontId="33" fillId="0" borderId="12" xfId="0" applyFont="1" applyBorder="1" applyAlignment="1"/>
    <xf numFmtId="0" fontId="28" fillId="0" borderId="16" xfId="0" applyFont="1" applyBorder="1" applyAlignment="1"/>
    <xf numFmtId="164" fontId="33" fillId="0" borderId="3" xfId="0" applyNumberFormat="1" applyFont="1" applyBorder="1"/>
    <xf numFmtId="0" fontId="28" fillId="0" borderId="11" xfId="0" applyFont="1" applyBorder="1" applyAlignment="1"/>
    <xf numFmtId="44" fontId="0" fillId="0" borderId="0" xfId="0" applyNumberFormat="1" applyFont="1"/>
    <xf numFmtId="164" fontId="27" fillId="0" borderId="3" xfId="0" applyNumberFormat="1" applyFont="1" applyBorder="1" applyAlignment="1">
      <alignment horizontal="center"/>
    </xf>
    <xf numFmtId="164" fontId="27" fillId="0" borderId="12" xfId="0" applyNumberFormat="1" applyFont="1" applyBorder="1" applyAlignment="1">
      <alignment horizontal="center"/>
    </xf>
    <xf numFmtId="0" fontId="27" fillId="0" borderId="3" xfId="0" applyFont="1" applyBorder="1" applyAlignment="1">
      <alignment horizontal="center"/>
    </xf>
    <xf numFmtId="174" fontId="0" fillId="0" borderId="0" xfId="0" applyNumberFormat="1" applyFont="1"/>
    <xf numFmtId="164" fontId="0" fillId="38" borderId="3" xfId="0" applyNumberFormat="1" applyFont="1" applyFill="1" applyBorder="1"/>
    <xf numFmtId="164" fontId="31" fillId="38" borderId="3" xfId="0" applyNumberFormat="1" applyFont="1" applyFill="1" applyBorder="1"/>
    <xf numFmtId="164" fontId="27" fillId="38" borderId="3" xfId="0" applyNumberFormat="1" applyFont="1" applyFill="1" applyBorder="1"/>
    <xf numFmtId="164" fontId="27" fillId="38" borderId="3" xfId="0" applyNumberFormat="1" applyFont="1" applyFill="1" applyBorder="1" applyAlignment="1">
      <alignment vertical="top"/>
    </xf>
    <xf numFmtId="0" fontId="24" fillId="13" borderId="3" xfId="0" applyFont="1" applyFill="1" applyBorder="1" applyAlignment="1">
      <alignment horizontal="left" vertical="top" wrapText="1"/>
    </xf>
    <xf numFmtId="176" fontId="24" fillId="13" borderId="3" xfId="0" applyNumberFormat="1" applyFont="1" applyFill="1" applyBorder="1" applyAlignment="1">
      <alignment horizontal="left" vertical="top" wrapText="1"/>
    </xf>
    <xf numFmtId="0" fontId="24" fillId="0" borderId="3" xfId="0" applyFont="1" applyFill="1" applyBorder="1" applyAlignment="1">
      <alignment horizontal="left" vertical="top" wrapText="1"/>
    </xf>
    <xf numFmtId="0" fontId="24" fillId="13" borderId="3" xfId="0" applyFont="1" applyFill="1" applyBorder="1" applyAlignment="1">
      <alignment horizontal="center" vertical="top" wrapText="1"/>
    </xf>
    <xf numFmtId="44" fontId="8" fillId="32" borderId="3" xfId="7" applyFont="1" applyFill="1" applyBorder="1" applyAlignment="1">
      <alignment horizontal="left" vertical="top" wrapText="1"/>
    </xf>
    <xf numFmtId="0" fontId="41" fillId="13" borderId="3" xfId="0" applyFont="1" applyFill="1" applyBorder="1" applyAlignment="1">
      <alignment horizontal="left" vertical="top" wrapText="1"/>
    </xf>
    <xf numFmtId="0" fontId="41" fillId="13" borderId="3" xfId="0" applyFont="1" applyFill="1" applyBorder="1" applyAlignment="1">
      <alignment horizontal="center" vertical="top" wrapText="1"/>
    </xf>
    <xf numFmtId="0" fontId="41" fillId="0" borderId="3" xfId="0" applyFont="1" applyFill="1" applyBorder="1" applyAlignment="1">
      <alignment horizontal="left" vertical="top" wrapText="1"/>
    </xf>
    <xf numFmtId="0" fontId="41" fillId="0" borderId="3" xfId="0" applyFont="1" applyBorder="1" applyAlignment="1">
      <alignment horizontal="center" vertical="top" wrapText="1"/>
    </xf>
    <xf numFmtId="49" fontId="41" fillId="30" borderId="3" xfId="0" applyNumberFormat="1" applyFont="1" applyFill="1" applyBorder="1" applyAlignment="1">
      <alignment horizontal="center" vertical="top" wrapText="1"/>
    </xf>
    <xf numFmtId="0" fontId="41" fillId="33" borderId="3" xfId="0" applyFont="1" applyFill="1" applyBorder="1" applyAlignment="1">
      <alignment horizontal="left" vertical="top" wrapText="1"/>
    </xf>
    <xf numFmtId="0" fontId="41" fillId="0" borderId="20" xfId="0" applyFont="1" applyFill="1" applyBorder="1" applyAlignment="1">
      <alignment horizontal="left" vertical="top" wrapText="1"/>
    </xf>
    <xf numFmtId="49" fontId="41" fillId="13" borderId="3" xfId="0" applyNumberFormat="1" applyFont="1" applyFill="1" applyBorder="1" applyAlignment="1">
      <alignment horizontal="center" vertical="top" wrapText="1"/>
    </xf>
    <xf numFmtId="49" fontId="43" fillId="0" borderId="3" xfId="0" applyNumberFormat="1" applyFont="1" applyBorder="1" applyAlignment="1">
      <alignment horizontal="center" vertical="top" wrapText="1"/>
    </xf>
    <xf numFmtId="49" fontId="41" fillId="0" borderId="3" xfId="0" applyNumberFormat="1" applyFont="1" applyFill="1" applyBorder="1" applyAlignment="1">
      <alignment horizontal="center" vertical="top" wrapText="1"/>
    </xf>
    <xf numFmtId="0" fontId="41" fillId="0" borderId="3" xfId="0" applyFont="1" applyFill="1" applyBorder="1" applyAlignment="1">
      <alignment horizontal="center" vertical="top" wrapText="1"/>
    </xf>
    <xf numFmtId="1" fontId="41" fillId="0" borderId="3" xfId="0" applyNumberFormat="1" applyFont="1" applyFill="1" applyBorder="1" applyAlignment="1">
      <alignment horizontal="center" vertical="top" wrapText="1"/>
    </xf>
    <xf numFmtId="49" fontId="43" fillId="0" borderId="0" xfId="0" applyNumberFormat="1" applyFont="1" applyAlignment="1">
      <alignment horizontal="center" vertical="top" wrapText="1"/>
    </xf>
    <xf numFmtId="165" fontId="41" fillId="0" borderId="0" xfId="0" applyNumberFormat="1" applyFont="1" applyAlignment="1">
      <alignment horizontal="center" vertical="top" wrapText="1"/>
    </xf>
    <xf numFmtId="0" fontId="41" fillId="0" borderId="0" xfId="0" applyFont="1" applyAlignment="1">
      <alignment horizontal="center" vertical="top" wrapText="1"/>
    </xf>
    <xf numFmtId="49" fontId="43" fillId="8" borderId="3" xfId="0" applyNumberFormat="1" applyFont="1" applyFill="1" applyBorder="1" applyAlignment="1">
      <alignment horizontal="center" vertical="top" wrapText="1"/>
    </xf>
    <xf numFmtId="1" fontId="43" fillId="8" borderId="3" xfId="0" applyNumberFormat="1" applyFont="1" applyFill="1" applyBorder="1" applyAlignment="1">
      <alignment horizontal="center" vertical="top" wrapText="1"/>
    </xf>
    <xf numFmtId="0" fontId="41" fillId="8" borderId="3" xfId="0" applyFont="1" applyFill="1" applyBorder="1" applyAlignment="1">
      <alignment horizontal="left" vertical="top" wrapText="1"/>
    </xf>
    <xf numFmtId="0" fontId="43" fillId="8" borderId="3" xfId="0" applyFont="1" applyFill="1" applyBorder="1" applyAlignment="1">
      <alignment horizontal="center" vertical="top" wrapText="1"/>
    </xf>
    <xf numFmtId="165" fontId="43" fillId="9" borderId="3" xfId="0" applyNumberFormat="1" applyFont="1" applyFill="1" applyBorder="1" applyAlignment="1">
      <alignment horizontal="center" vertical="top" wrapText="1"/>
    </xf>
    <xf numFmtId="165" fontId="43" fillId="10" borderId="3" xfId="0" applyNumberFormat="1" applyFont="1" applyFill="1" applyBorder="1" applyAlignment="1">
      <alignment horizontal="center" vertical="top" wrapText="1"/>
    </xf>
    <xf numFmtId="166" fontId="43" fillId="2" borderId="3" xfId="0" applyNumberFormat="1" applyFont="1" applyFill="1" applyBorder="1" applyAlignment="1">
      <alignment horizontal="center" vertical="top" wrapText="1"/>
    </xf>
    <xf numFmtId="166" fontId="43" fillId="4" borderId="3" xfId="0" applyNumberFormat="1" applyFont="1" applyFill="1" applyBorder="1" applyAlignment="1">
      <alignment horizontal="center" vertical="top" wrapText="1"/>
    </xf>
    <xf numFmtId="166" fontId="43" fillId="3" borderId="3" xfId="0" applyNumberFormat="1" applyFont="1" applyFill="1" applyBorder="1" applyAlignment="1">
      <alignment horizontal="center" vertical="top" wrapText="1"/>
    </xf>
    <xf numFmtId="166" fontId="43" fillId="6" borderId="3" xfId="0" applyNumberFormat="1" applyFont="1" applyFill="1" applyBorder="1" applyAlignment="1">
      <alignment horizontal="center" vertical="top" wrapText="1"/>
    </xf>
    <xf numFmtId="166" fontId="43" fillId="12" borderId="3" xfId="0" applyNumberFormat="1" applyFont="1" applyFill="1" applyBorder="1" applyAlignment="1">
      <alignment horizontal="center" vertical="top" wrapText="1"/>
    </xf>
    <xf numFmtId="0" fontId="43" fillId="0" borderId="0" xfId="0" applyFont="1" applyAlignment="1">
      <alignment horizontal="center" vertical="top" wrapText="1"/>
    </xf>
    <xf numFmtId="49" fontId="41" fillId="8" borderId="3" xfId="0" applyNumberFormat="1" applyFont="1" applyFill="1" applyBorder="1" applyAlignment="1">
      <alignment horizontal="center" vertical="top" wrapText="1"/>
    </xf>
    <xf numFmtId="0" fontId="41" fillId="8" borderId="3" xfId="0" applyFont="1" applyFill="1" applyBorder="1" applyAlignment="1">
      <alignment horizontal="center" vertical="top" wrapText="1"/>
    </xf>
    <xf numFmtId="44" fontId="41" fillId="8" borderId="3" xfId="7" applyFont="1" applyFill="1" applyBorder="1" applyAlignment="1">
      <alignment horizontal="center" vertical="top" wrapText="1"/>
    </xf>
    <xf numFmtId="0" fontId="43" fillId="0" borderId="3" xfId="0" applyFont="1" applyBorder="1" applyAlignment="1">
      <alignment horizontal="center" vertical="top" wrapText="1"/>
    </xf>
    <xf numFmtId="165" fontId="43" fillId="13" borderId="3" xfId="0" applyNumberFormat="1" applyFont="1" applyFill="1" applyBorder="1" applyAlignment="1">
      <alignment horizontal="center" vertical="top" wrapText="1"/>
    </xf>
    <xf numFmtId="165" fontId="43" fillId="0" borderId="3" xfId="0" applyNumberFormat="1" applyFont="1" applyBorder="1" applyAlignment="1">
      <alignment horizontal="center" vertical="top" wrapText="1"/>
    </xf>
    <xf numFmtId="175" fontId="41" fillId="14" borderId="3" xfId="0" applyNumberFormat="1" applyFont="1" applyFill="1" applyBorder="1" applyAlignment="1">
      <alignment horizontal="center" vertical="top" wrapText="1"/>
    </xf>
    <xf numFmtId="49" fontId="43" fillId="13" borderId="3" xfId="0" applyNumberFormat="1" applyFont="1" applyFill="1" applyBorder="1" applyAlignment="1">
      <alignment horizontal="center" vertical="top" wrapText="1"/>
    </xf>
    <xf numFmtId="1" fontId="43" fillId="13" borderId="3" xfId="0" applyNumberFormat="1" applyFont="1" applyFill="1" applyBorder="1" applyAlignment="1">
      <alignment horizontal="center" vertical="top" wrapText="1"/>
    </xf>
    <xf numFmtId="44" fontId="41" fillId="13" borderId="3" xfId="7" applyFont="1" applyFill="1" applyBorder="1" applyAlignment="1">
      <alignment horizontal="center" vertical="top" wrapText="1"/>
    </xf>
    <xf numFmtId="0" fontId="43" fillId="13" borderId="3" xfId="0" applyFont="1" applyFill="1" applyBorder="1" applyAlignment="1">
      <alignment horizontal="center" vertical="top" wrapText="1"/>
    </xf>
    <xf numFmtId="165" fontId="41" fillId="13" borderId="3" xfId="0" applyNumberFormat="1" applyFont="1" applyFill="1" applyBorder="1" applyAlignment="1">
      <alignment horizontal="center" vertical="top" wrapText="1"/>
    </xf>
    <xf numFmtId="175" fontId="41" fillId="17" borderId="3" xfId="0" applyNumberFormat="1" applyFont="1" applyFill="1" applyBorder="1" applyAlignment="1">
      <alignment horizontal="center" vertical="top" wrapText="1"/>
    </xf>
    <xf numFmtId="0" fontId="43" fillId="13" borderId="10" xfId="0" applyFont="1" applyFill="1" applyBorder="1" applyAlignment="1">
      <alignment horizontal="center" vertical="top" wrapText="1"/>
    </xf>
    <xf numFmtId="0" fontId="41" fillId="13" borderId="10" xfId="0" applyFont="1" applyFill="1" applyBorder="1" applyAlignment="1">
      <alignment horizontal="center" vertical="top" wrapText="1"/>
    </xf>
    <xf numFmtId="49" fontId="43" fillId="3" borderId="3" xfId="0" applyNumberFormat="1" applyFont="1" applyFill="1" applyBorder="1" applyAlignment="1">
      <alignment horizontal="center" vertical="top" wrapText="1"/>
    </xf>
    <xf numFmtId="1" fontId="43" fillId="3" borderId="3" xfId="0" applyNumberFormat="1" applyFont="1" applyFill="1" applyBorder="1" applyAlignment="1">
      <alignment horizontal="center" vertical="top" wrapText="1"/>
    </xf>
    <xf numFmtId="49" fontId="41" fillId="3" borderId="3" xfId="0" applyNumberFormat="1" applyFont="1" applyFill="1" applyBorder="1" applyAlignment="1">
      <alignment horizontal="center" vertical="top" wrapText="1"/>
    </xf>
    <xf numFmtId="0" fontId="43" fillId="3" borderId="3" xfId="0" applyFont="1" applyFill="1" applyBorder="1" applyAlignment="1">
      <alignment horizontal="left" vertical="top" wrapText="1"/>
    </xf>
    <xf numFmtId="0" fontId="43" fillId="3" borderId="3" xfId="0" applyFont="1" applyFill="1" applyBorder="1" applyAlignment="1">
      <alignment horizontal="center" vertical="top" wrapText="1"/>
    </xf>
    <xf numFmtId="44" fontId="43" fillId="3" borderId="3" xfId="7" applyFont="1" applyFill="1" applyBorder="1" applyAlignment="1">
      <alignment horizontal="center" vertical="top" wrapText="1"/>
    </xf>
    <xf numFmtId="166" fontId="41" fillId="0" borderId="3" xfId="0" applyNumberFormat="1" applyFont="1" applyBorder="1" applyAlignment="1">
      <alignment horizontal="center" vertical="top" wrapText="1"/>
    </xf>
    <xf numFmtId="166" fontId="43" fillId="0" borderId="3" xfId="0" applyNumberFormat="1" applyFont="1" applyBorder="1" applyAlignment="1">
      <alignment horizontal="center" vertical="top" wrapText="1"/>
    </xf>
    <xf numFmtId="166" fontId="41" fillId="13" borderId="3" xfId="0" applyNumberFormat="1" applyFont="1" applyFill="1" applyBorder="1" applyAlignment="1">
      <alignment horizontal="center" vertical="top" wrapText="1"/>
    </xf>
    <xf numFmtId="49" fontId="43" fillId="16" borderId="3" xfId="0" applyNumberFormat="1" applyFont="1" applyFill="1" applyBorder="1" applyAlignment="1">
      <alignment horizontal="center" vertical="top" wrapText="1"/>
    </xf>
    <xf numFmtId="1" fontId="41" fillId="16" borderId="3" xfId="0" applyNumberFormat="1" applyFont="1" applyFill="1" applyBorder="1" applyAlignment="1">
      <alignment horizontal="center" vertical="top" wrapText="1"/>
    </xf>
    <xf numFmtId="49" fontId="41" fillId="16" borderId="3" xfId="0" applyNumberFormat="1" applyFont="1" applyFill="1" applyBorder="1" applyAlignment="1">
      <alignment horizontal="center" vertical="top" wrapText="1"/>
    </xf>
    <xf numFmtId="0" fontId="43" fillId="16" borderId="3" xfId="0" applyFont="1" applyFill="1" applyBorder="1" applyAlignment="1">
      <alignment horizontal="left" vertical="top" wrapText="1"/>
    </xf>
    <xf numFmtId="0" fontId="43" fillId="16" borderId="3" xfId="0" applyFont="1" applyFill="1" applyBorder="1" applyAlignment="1">
      <alignment horizontal="center" vertical="top" wrapText="1"/>
    </xf>
    <xf numFmtId="44" fontId="43" fillId="16" borderId="3" xfId="7" applyFont="1" applyFill="1" applyBorder="1" applyAlignment="1">
      <alignment horizontal="center" vertical="top" wrapText="1"/>
    </xf>
    <xf numFmtId="165" fontId="41" fillId="0" borderId="3" xfId="0" applyNumberFormat="1" applyFont="1" applyBorder="1" applyAlignment="1">
      <alignment horizontal="center" vertical="top" wrapText="1"/>
    </xf>
    <xf numFmtId="49" fontId="43" fillId="18" borderId="3" xfId="0" applyNumberFormat="1" applyFont="1" applyFill="1" applyBorder="1" applyAlignment="1">
      <alignment horizontal="center" vertical="top" wrapText="1"/>
    </xf>
    <xf numFmtId="1" fontId="43" fillId="18" borderId="3" xfId="0" applyNumberFormat="1" applyFont="1" applyFill="1" applyBorder="1" applyAlignment="1">
      <alignment horizontal="center" vertical="top" wrapText="1"/>
    </xf>
    <xf numFmtId="49" fontId="41" fillId="18" borderId="3" xfId="0" applyNumberFormat="1" applyFont="1" applyFill="1" applyBorder="1" applyAlignment="1">
      <alignment horizontal="center" vertical="top" wrapText="1"/>
    </xf>
    <xf numFmtId="49" fontId="43" fillId="18" borderId="3" xfId="0" applyNumberFormat="1" applyFont="1" applyFill="1" applyBorder="1" applyAlignment="1">
      <alignment horizontal="left" vertical="top" wrapText="1"/>
    </xf>
    <xf numFmtId="44" fontId="43" fillId="18" borderId="3" xfId="7" applyFont="1" applyFill="1" applyBorder="1" applyAlignment="1">
      <alignment horizontal="center" vertical="top" wrapText="1"/>
    </xf>
    <xf numFmtId="49" fontId="43" fillId="19" borderId="3" xfId="0" applyNumberFormat="1" applyFont="1" applyFill="1" applyBorder="1" applyAlignment="1">
      <alignment horizontal="center" vertical="top" wrapText="1"/>
    </xf>
    <xf numFmtId="1" fontId="41" fillId="19" borderId="3" xfId="0" applyNumberFormat="1" applyFont="1" applyFill="1" applyBorder="1" applyAlignment="1">
      <alignment horizontal="center" vertical="top" wrapText="1"/>
    </xf>
    <xf numFmtId="49" fontId="41" fillId="19" borderId="3" xfId="0" applyNumberFormat="1" applyFont="1" applyFill="1" applyBorder="1" applyAlignment="1">
      <alignment horizontal="center" vertical="top" wrapText="1"/>
    </xf>
    <xf numFmtId="0" fontId="43" fillId="19" borderId="3" xfId="0" applyFont="1" applyFill="1" applyBorder="1" applyAlignment="1">
      <alignment horizontal="left" vertical="top" wrapText="1"/>
    </xf>
    <xf numFmtId="0" fontId="43" fillId="19" borderId="3" xfId="0" applyFont="1" applyFill="1" applyBorder="1" applyAlignment="1">
      <alignment horizontal="center" vertical="top" wrapText="1"/>
    </xf>
    <xf numFmtId="44" fontId="43" fillId="19" borderId="3" xfId="7" applyFont="1" applyFill="1" applyBorder="1" applyAlignment="1">
      <alignment horizontal="center" vertical="top" wrapText="1"/>
    </xf>
    <xf numFmtId="49" fontId="43" fillId="7" borderId="3" xfId="0" applyNumberFormat="1" applyFont="1" applyFill="1" applyBorder="1" applyAlignment="1">
      <alignment horizontal="center" vertical="top" wrapText="1"/>
    </xf>
    <xf numFmtId="1" fontId="41" fillId="7" borderId="3" xfId="0" applyNumberFormat="1" applyFont="1" applyFill="1" applyBorder="1" applyAlignment="1">
      <alignment horizontal="center" vertical="top" wrapText="1"/>
    </xf>
    <xf numFmtId="49" fontId="41" fillId="7" borderId="3" xfId="0" applyNumberFormat="1" applyFont="1" applyFill="1" applyBorder="1" applyAlignment="1">
      <alignment horizontal="center" vertical="top" wrapText="1"/>
    </xf>
    <xf numFmtId="0" fontId="43" fillId="7" borderId="3" xfId="0" applyFont="1" applyFill="1" applyBorder="1" applyAlignment="1">
      <alignment horizontal="left" vertical="top" wrapText="1"/>
    </xf>
    <xf numFmtId="0" fontId="43" fillId="7" borderId="3" xfId="0" applyFont="1" applyFill="1" applyBorder="1" applyAlignment="1">
      <alignment horizontal="center" vertical="top" wrapText="1"/>
    </xf>
    <xf numFmtId="44" fontId="43" fillId="7" borderId="3" xfId="7" applyFont="1" applyFill="1" applyBorder="1" applyAlignment="1">
      <alignment horizontal="center" vertical="top" wrapText="1"/>
    </xf>
    <xf numFmtId="1" fontId="41" fillId="13" borderId="3" xfId="0" applyNumberFormat="1" applyFont="1" applyFill="1" applyBorder="1" applyAlignment="1">
      <alignment horizontal="center" vertical="top" wrapText="1"/>
    </xf>
    <xf numFmtId="49" fontId="41" fillId="0" borderId="3" xfId="0" applyNumberFormat="1" applyFont="1" applyBorder="1" applyAlignment="1">
      <alignment horizontal="center" vertical="top" wrapText="1"/>
    </xf>
    <xf numFmtId="0" fontId="41" fillId="28" borderId="3" xfId="0" applyFont="1" applyFill="1" applyBorder="1" applyAlignment="1">
      <alignment horizontal="left" vertical="top" wrapText="1"/>
    </xf>
    <xf numFmtId="0" fontId="41" fillId="27" borderId="20" xfId="0" applyNumberFormat="1" applyFont="1" applyFill="1" applyBorder="1" applyAlignment="1">
      <alignment horizontal="left" vertical="top" wrapText="1"/>
    </xf>
    <xf numFmtId="0" fontId="41" fillId="27" borderId="20" xfId="0" applyNumberFormat="1" applyFont="1" applyFill="1" applyBorder="1" applyAlignment="1">
      <alignment horizontal="center" vertical="top" wrapText="1"/>
    </xf>
    <xf numFmtId="0" fontId="41" fillId="28" borderId="3" xfId="0" applyFont="1" applyFill="1" applyBorder="1" applyAlignment="1">
      <alignment horizontal="center" vertical="top" wrapText="1"/>
    </xf>
    <xf numFmtId="17" fontId="41" fillId="28" borderId="3" xfId="0" applyNumberFormat="1" applyFont="1" applyFill="1" applyBorder="1" applyAlignment="1">
      <alignment horizontal="center" vertical="top" wrapText="1"/>
    </xf>
    <xf numFmtId="15" fontId="41" fillId="28" borderId="3" xfId="0" applyNumberFormat="1" applyFont="1" applyFill="1" applyBorder="1" applyAlignment="1">
      <alignment horizontal="center" vertical="top" wrapText="1"/>
    </xf>
    <xf numFmtId="44" fontId="41" fillId="0" borderId="3" xfId="7" applyFont="1" applyBorder="1" applyAlignment="1">
      <alignment horizontal="center" vertical="top" wrapText="1"/>
    </xf>
    <xf numFmtId="1" fontId="41" fillId="0" borderId="3" xfId="0" applyNumberFormat="1" applyFont="1" applyBorder="1" applyAlignment="1">
      <alignment horizontal="center" vertical="top" wrapText="1"/>
    </xf>
    <xf numFmtId="0" fontId="41" fillId="27" borderId="3" xfId="0" applyFont="1" applyFill="1" applyBorder="1" applyAlignment="1">
      <alignment horizontal="left" vertical="top" wrapText="1"/>
    </xf>
    <xf numFmtId="0" fontId="41" fillId="0" borderId="0" xfId="0" applyFont="1" applyAlignment="1">
      <alignment horizontal="left" vertical="top" wrapText="1"/>
    </xf>
    <xf numFmtId="0" fontId="41" fillId="27" borderId="3" xfId="0" applyFont="1" applyFill="1" applyBorder="1" applyAlignment="1">
      <alignment horizontal="center" vertical="top" wrapText="1"/>
    </xf>
    <xf numFmtId="17" fontId="41" fillId="27" borderId="3" xfId="0" applyNumberFormat="1" applyFont="1" applyFill="1" applyBorder="1" applyAlignment="1">
      <alignment horizontal="center" vertical="top" wrapText="1"/>
    </xf>
    <xf numFmtId="49" fontId="41" fillId="13" borderId="11" xfId="0" applyNumberFormat="1" applyFont="1" applyFill="1" applyBorder="1" applyAlignment="1">
      <alignment horizontal="center" vertical="top" wrapText="1"/>
    </xf>
    <xf numFmtId="44" fontId="41" fillId="27" borderId="3" xfId="7" applyFont="1" applyFill="1" applyBorder="1" applyAlignment="1">
      <alignment horizontal="center" vertical="top" wrapText="1"/>
    </xf>
    <xf numFmtId="0" fontId="41" fillId="0" borderId="3" xfId="0" applyFont="1" applyBorder="1" applyAlignment="1">
      <alignment horizontal="left" vertical="top" wrapText="1"/>
    </xf>
    <xf numFmtId="17" fontId="41" fillId="0" borderId="3" xfId="0" applyNumberFormat="1" applyFont="1" applyBorder="1" applyAlignment="1">
      <alignment horizontal="center" vertical="top" wrapText="1"/>
    </xf>
    <xf numFmtId="0" fontId="41" fillId="0" borderId="18" xfId="0" applyFont="1" applyFill="1" applyBorder="1" applyAlignment="1">
      <alignment horizontal="left" vertical="top" wrapText="1"/>
    </xf>
    <xf numFmtId="0" fontId="41" fillId="0" borderId="18" xfId="0" applyFont="1" applyFill="1" applyBorder="1" applyAlignment="1">
      <alignment horizontal="center" vertical="top" wrapText="1"/>
    </xf>
    <xf numFmtId="17" fontId="41" fillId="0" borderId="18" xfId="0" applyNumberFormat="1" applyFont="1" applyFill="1" applyBorder="1" applyAlignment="1">
      <alignment horizontal="center" vertical="top" wrapText="1"/>
    </xf>
    <xf numFmtId="44" fontId="41" fillId="0" borderId="3" xfId="7" applyFont="1" applyFill="1" applyBorder="1" applyAlignment="1">
      <alignment horizontal="center" vertical="top" wrapText="1"/>
    </xf>
    <xf numFmtId="0" fontId="41" fillId="0" borderId="14" xfId="0" applyFont="1" applyFill="1" applyBorder="1" applyAlignment="1">
      <alignment horizontal="left" vertical="top" wrapText="1"/>
    </xf>
    <xf numFmtId="0" fontId="41" fillId="0" borderId="11" xfId="0" applyFont="1" applyFill="1" applyBorder="1" applyAlignment="1">
      <alignment horizontal="left" vertical="top" wrapText="1"/>
    </xf>
    <xf numFmtId="0" fontId="41" fillId="0" borderId="27" xfId="0" applyFont="1" applyFill="1" applyBorder="1" applyAlignment="1">
      <alignment horizontal="center" vertical="top" wrapText="1"/>
    </xf>
    <xf numFmtId="0" fontId="41" fillId="0" borderId="17" xfId="0" applyFont="1" applyFill="1" applyBorder="1" applyAlignment="1">
      <alignment horizontal="left" vertical="top" wrapText="1"/>
    </xf>
    <xf numFmtId="0" fontId="41" fillId="0" borderId="25" xfId="0" applyFont="1" applyFill="1" applyBorder="1" applyAlignment="1">
      <alignment horizontal="left" vertical="top" wrapText="1"/>
    </xf>
    <xf numFmtId="0" fontId="41" fillId="0" borderId="25" xfId="0" applyFont="1" applyFill="1" applyBorder="1" applyAlignment="1">
      <alignment horizontal="center" vertical="top" wrapText="1"/>
    </xf>
    <xf numFmtId="0" fontId="41" fillId="0" borderId="28" xfId="0" applyFont="1" applyFill="1" applyBorder="1" applyAlignment="1">
      <alignment horizontal="left" vertical="top" wrapText="1"/>
    </xf>
    <xf numFmtId="44" fontId="41" fillId="0" borderId="12" xfId="7" applyFont="1" applyFill="1" applyBorder="1" applyAlignment="1">
      <alignment horizontal="center" vertical="top" wrapText="1"/>
    </xf>
    <xf numFmtId="0" fontId="41" fillId="0" borderId="20" xfId="0" applyFont="1" applyFill="1" applyBorder="1" applyAlignment="1">
      <alignment horizontal="center" vertical="top" wrapText="1"/>
    </xf>
    <xf numFmtId="1" fontId="43" fillId="7" borderId="3" xfId="0" applyNumberFormat="1" applyFont="1" applyFill="1" applyBorder="1" applyAlignment="1">
      <alignment horizontal="center" vertical="top" wrapText="1"/>
    </xf>
    <xf numFmtId="1" fontId="43" fillId="19" borderId="3" xfId="0" applyNumberFormat="1" applyFont="1" applyFill="1" applyBorder="1" applyAlignment="1">
      <alignment horizontal="center" vertical="top" wrapText="1"/>
    </xf>
    <xf numFmtId="2" fontId="41" fillId="29" borderId="3" xfId="0" applyNumberFormat="1" applyFont="1" applyFill="1" applyBorder="1" applyAlignment="1">
      <alignment horizontal="left" vertical="top" wrapText="1"/>
    </xf>
    <xf numFmtId="2" fontId="41" fillId="29" borderId="3" xfId="0" applyNumberFormat="1" applyFont="1" applyFill="1" applyBorder="1" applyAlignment="1">
      <alignment horizontal="center" vertical="top" wrapText="1"/>
    </xf>
    <xf numFmtId="44" fontId="41" fillId="29" borderId="3" xfId="7" applyFont="1" applyFill="1" applyBorder="1" applyAlignment="1">
      <alignment horizontal="center" vertical="top" wrapText="1"/>
    </xf>
    <xf numFmtId="1" fontId="41" fillId="3" borderId="3" xfId="0" applyNumberFormat="1" applyFont="1" applyFill="1" applyBorder="1" applyAlignment="1">
      <alignment horizontal="center" vertical="top" wrapText="1"/>
    </xf>
    <xf numFmtId="1" fontId="43" fillId="16" borderId="3" xfId="0" applyNumberFormat="1" applyFont="1" applyFill="1" applyBorder="1" applyAlignment="1">
      <alignment horizontal="center" vertical="top" wrapText="1"/>
    </xf>
    <xf numFmtId="165" fontId="41" fillId="22" borderId="3" xfId="0" applyNumberFormat="1" applyFont="1" applyFill="1" applyBorder="1" applyAlignment="1">
      <alignment horizontal="center" vertical="top" wrapText="1"/>
    </xf>
    <xf numFmtId="165" fontId="41" fillId="22" borderId="10" xfId="0" applyNumberFormat="1" applyFont="1" applyFill="1" applyBorder="1" applyAlignment="1">
      <alignment horizontal="center" vertical="top" wrapText="1"/>
    </xf>
    <xf numFmtId="168" fontId="41" fillId="0" borderId="0" xfId="0" applyNumberFormat="1" applyFont="1" applyAlignment="1">
      <alignment horizontal="center" vertical="top" wrapText="1"/>
    </xf>
    <xf numFmtId="0" fontId="41" fillId="31" borderId="12" xfId="0" applyFont="1" applyFill="1" applyBorder="1" applyAlignment="1">
      <alignment horizontal="left" vertical="top" wrapText="1"/>
    </xf>
    <xf numFmtId="176" fontId="41" fillId="13" borderId="3" xfId="0" applyNumberFormat="1" applyFont="1" applyFill="1" applyBorder="1" applyAlignment="1">
      <alignment horizontal="center" vertical="top" wrapText="1"/>
    </xf>
    <xf numFmtId="0" fontId="41" fillId="31" borderId="12" xfId="0" applyFont="1" applyFill="1" applyBorder="1" applyAlignment="1">
      <alignment horizontal="center" vertical="top" wrapText="1"/>
    </xf>
    <xf numFmtId="14" fontId="41" fillId="31" borderId="12" xfId="0" applyNumberFormat="1" applyFont="1" applyFill="1" applyBorder="1" applyAlignment="1">
      <alignment horizontal="center" vertical="top" wrapText="1"/>
    </xf>
    <xf numFmtId="0" fontId="41" fillId="27" borderId="12" xfId="12" applyFont="1" applyFill="1" applyBorder="1" applyAlignment="1">
      <alignment horizontal="center" vertical="top" wrapText="1" shrinkToFit="1"/>
    </xf>
    <xf numFmtId="0" fontId="41" fillId="13" borderId="12" xfId="0" applyFont="1" applyFill="1" applyBorder="1" applyAlignment="1">
      <alignment horizontal="left" vertical="top" wrapText="1"/>
    </xf>
    <xf numFmtId="0" fontId="41" fillId="13" borderId="12" xfId="0" applyFont="1" applyFill="1" applyBorder="1" applyAlignment="1">
      <alignment horizontal="center" vertical="top" wrapText="1"/>
    </xf>
    <xf numFmtId="49" fontId="41" fillId="0" borderId="13" xfId="0" applyNumberFormat="1" applyFont="1" applyBorder="1" applyAlignment="1">
      <alignment horizontal="center" vertical="top" wrapText="1"/>
    </xf>
    <xf numFmtId="1" fontId="41" fillId="0" borderId="13" xfId="0" applyNumberFormat="1" applyFont="1" applyBorder="1" applyAlignment="1">
      <alignment horizontal="center" vertical="top" wrapText="1"/>
    </xf>
    <xf numFmtId="49" fontId="43" fillId="0" borderId="13" xfId="0" applyNumberFormat="1" applyFont="1" applyBorder="1" applyAlignment="1">
      <alignment horizontal="center" vertical="top" wrapText="1"/>
    </xf>
    <xf numFmtId="0" fontId="41" fillId="31" borderId="14" xfId="0" applyFont="1" applyFill="1" applyBorder="1" applyAlignment="1">
      <alignment horizontal="left" vertical="top" wrapText="1"/>
    </xf>
    <xf numFmtId="0" fontId="41" fillId="31" borderId="14" xfId="0" applyFont="1" applyFill="1" applyBorder="1" applyAlignment="1">
      <alignment horizontal="center" vertical="top" wrapText="1"/>
    </xf>
    <xf numFmtId="0" fontId="41" fillId="27" borderId="14" xfId="12" applyFont="1" applyFill="1" applyBorder="1" applyAlignment="1">
      <alignment horizontal="center" vertical="top" wrapText="1" shrinkToFit="1"/>
    </xf>
    <xf numFmtId="165" fontId="41" fillId="0" borderId="13" xfId="0" applyNumberFormat="1" applyFont="1" applyBorder="1" applyAlignment="1">
      <alignment horizontal="center" vertical="top" wrapText="1"/>
    </xf>
    <xf numFmtId="165" fontId="41" fillId="0" borderId="18" xfId="0" applyNumberFormat="1" applyFont="1" applyBorder="1" applyAlignment="1">
      <alignment horizontal="center" vertical="top" wrapText="1"/>
    </xf>
    <xf numFmtId="0" fontId="41" fillId="27" borderId="22" xfId="12" applyFont="1" applyFill="1" applyBorder="1" applyAlignment="1">
      <alignment horizontal="left" vertical="top" wrapText="1" shrinkToFit="1"/>
    </xf>
    <xf numFmtId="0" fontId="41" fillId="27" borderId="22" xfId="12" applyFont="1" applyFill="1" applyBorder="1" applyAlignment="1">
      <alignment horizontal="center" vertical="top" wrapText="1" shrinkToFit="1"/>
    </xf>
    <xf numFmtId="168" fontId="41" fillId="0" borderId="3" xfId="0" applyNumberFormat="1" applyFont="1" applyBorder="1" applyAlignment="1">
      <alignment horizontal="center" vertical="top" wrapText="1"/>
    </xf>
    <xf numFmtId="49" fontId="41" fillId="0" borderId="15" xfId="0" applyNumberFormat="1" applyFont="1" applyBorder="1" applyAlignment="1">
      <alignment horizontal="center" vertical="top" wrapText="1"/>
    </xf>
    <xf numFmtId="1" fontId="41" fillId="0" borderId="15" xfId="0" applyNumberFormat="1" applyFont="1" applyBorder="1" applyAlignment="1">
      <alignment horizontal="center" vertical="top" wrapText="1"/>
    </xf>
    <xf numFmtId="49" fontId="43" fillId="0" borderId="15" xfId="0" applyNumberFormat="1" applyFont="1" applyBorder="1" applyAlignment="1">
      <alignment horizontal="center" vertical="top" wrapText="1"/>
    </xf>
    <xf numFmtId="165" fontId="41" fillId="0" borderId="15" xfId="0" applyNumberFormat="1" applyFont="1" applyBorder="1" applyAlignment="1">
      <alignment horizontal="center" vertical="top" wrapText="1"/>
    </xf>
    <xf numFmtId="165" fontId="41" fillId="0" borderId="17" xfId="0" applyNumberFormat="1" applyFont="1" applyBorder="1" applyAlignment="1">
      <alignment horizontal="center" vertical="top" wrapText="1"/>
    </xf>
    <xf numFmtId="0" fontId="41" fillId="0" borderId="12" xfId="0" applyFont="1" applyFill="1" applyBorder="1" applyAlignment="1">
      <alignment horizontal="left" vertical="top" wrapText="1"/>
    </xf>
    <xf numFmtId="0" fontId="41" fillId="0" borderId="12" xfId="0" applyFont="1" applyFill="1" applyBorder="1" applyAlignment="1">
      <alignment horizontal="center" vertical="top" wrapText="1"/>
    </xf>
    <xf numFmtId="49" fontId="41" fillId="27" borderId="3" xfId="0" applyNumberFormat="1" applyFont="1" applyFill="1" applyBorder="1" applyAlignment="1">
      <alignment horizontal="center" vertical="top" wrapText="1"/>
    </xf>
    <xf numFmtId="49" fontId="43" fillId="27" borderId="3" xfId="0" applyNumberFormat="1" applyFont="1" applyFill="1" applyBorder="1" applyAlignment="1">
      <alignment horizontal="center" vertical="top" wrapText="1"/>
    </xf>
    <xf numFmtId="0" fontId="41" fillId="29" borderId="3" xfId="0" applyFont="1" applyFill="1" applyBorder="1" applyAlignment="1">
      <alignment horizontal="left" vertical="top" wrapText="1"/>
    </xf>
    <xf numFmtId="0" fontId="41" fillId="29" borderId="3" xfId="0" applyFont="1" applyFill="1" applyBorder="1" applyAlignment="1">
      <alignment horizontal="center" vertical="top" wrapText="1"/>
    </xf>
    <xf numFmtId="0" fontId="41" fillId="39" borderId="3" xfId="0" applyFont="1" applyFill="1" applyBorder="1" applyAlignment="1">
      <alignment horizontal="left" vertical="top" wrapText="1"/>
    </xf>
    <xf numFmtId="0" fontId="41" fillId="31" borderId="3" xfId="0" applyFont="1" applyFill="1" applyBorder="1" applyAlignment="1">
      <alignment horizontal="center" vertical="top" wrapText="1"/>
    </xf>
    <xf numFmtId="0" fontId="41" fillId="0" borderId="10" xfId="0" applyFont="1" applyBorder="1" applyAlignment="1">
      <alignment horizontal="center" vertical="top" wrapText="1"/>
    </xf>
    <xf numFmtId="0" fontId="41" fillId="0" borderId="18" xfId="0" applyFont="1" applyBorder="1" applyAlignment="1">
      <alignment horizontal="left" vertical="top" wrapText="1"/>
    </xf>
    <xf numFmtId="9" fontId="41" fillId="0" borderId="3" xfId="0" applyNumberFormat="1" applyFont="1" applyBorder="1" applyAlignment="1">
      <alignment horizontal="center" vertical="top" wrapText="1"/>
    </xf>
    <xf numFmtId="0" fontId="41" fillId="40" borderId="3" xfId="0" applyFont="1" applyFill="1" applyBorder="1" applyAlignment="1">
      <alignment horizontal="left" vertical="top" wrapText="1"/>
    </xf>
    <xf numFmtId="0" fontId="41" fillId="0" borderId="12" xfId="0" applyFont="1" applyBorder="1" applyAlignment="1">
      <alignment horizontal="center" vertical="top" wrapText="1"/>
    </xf>
    <xf numFmtId="0" fontId="41" fillId="0" borderId="20" xfId="0" applyFont="1" applyBorder="1" applyAlignment="1">
      <alignment horizontal="center" vertical="top" wrapText="1"/>
    </xf>
    <xf numFmtId="0" fontId="41" fillId="0" borderId="20" xfId="0" applyFont="1" applyBorder="1" applyAlignment="1">
      <alignment horizontal="left" vertical="top" wrapText="1"/>
    </xf>
    <xf numFmtId="9" fontId="41" fillId="0" borderId="11" xfId="0" applyNumberFormat="1" applyFont="1" applyBorder="1" applyAlignment="1">
      <alignment horizontal="center" vertical="top" wrapText="1"/>
    </xf>
    <xf numFmtId="0" fontId="41" fillId="27" borderId="12" xfId="0" applyFont="1" applyFill="1" applyBorder="1" applyAlignment="1">
      <alignment horizontal="center" vertical="top" wrapText="1"/>
    </xf>
    <xf numFmtId="9" fontId="41" fillId="27" borderId="11" xfId="0" applyNumberFormat="1" applyFont="1" applyFill="1" applyBorder="1" applyAlignment="1">
      <alignment horizontal="center" vertical="top" wrapText="1"/>
    </xf>
    <xf numFmtId="14" fontId="41" fillId="0" borderId="3" xfId="0" applyNumberFormat="1" applyFont="1" applyFill="1" applyBorder="1" applyAlignment="1">
      <alignment horizontal="center" vertical="top" wrapText="1"/>
    </xf>
    <xf numFmtId="44" fontId="41" fillId="28" borderId="3" xfId="7" applyFont="1" applyFill="1" applyBorder="1" applyAlignment="1">
      <alignment horizontal="center" vertical="top" wrapText="1"/>
    </xf>
    <xf numFmtId="0" fontId="41" fillId="32" borderId="3" xfId="0" applyFont="1" applyFill="1" applyBorder="1" applyAlignment="1">
      <alignment horizontal="left" vertical="top" wrapText="1"/>
    </xf>
    <xf numFmtId="0" fontId="41" fillId="32" borderId="3" xfId="0" applyFont="1" applyFill="1" applyBorder="1" applyAlignment="1">
      <alignment horizontal="center" vertical="top" wrapText="1"/>
    </xf>
    <xf numFmtId="44" fontId="41" fillId="32" borderId="3" xfId="7" applyFont="1" applyFill="1" applyBorder="1" applyAlignment="1">
      <alignment horizontal="center" vertical="top" wrapText="1"/>
    </xf>
    <xf numFmtId="0" fontId="41" fillId="33" borderId="3" xfId="0" applyFont="1" applyFill="1" applyBorder="1" applyAlignment="1">
      <alignment horizontal="center" vertical="top" wrapText="1"/>
    </xf>
    <xf numFmtId="0" fontId="43" fillId="0" borderId="3" xfId="0" applyFont="1" applyFill="1" applyBorder="1" applyAlignment="1">
      <alignment horizontal="center" vertical="top" wrapText="1"/>
    </xf>
    <xf numFmtId="44" fontId="41" fillId="33" borderId="3" xfId="7" applyFont="1" applyFill="1" applyBorder="1" applyAlignment="1">
      <alignment horizontal="center" vertical="top" wrapText="1"/>
    </xf>
    <xf numFmtId="0" fontId="43" fillId="19" borderId="18" xfId="0" applyFont="1" applyFill="1" applyBorder="1" applyAlignment="1">
      <alignment horizontal="center" vertical="top" wrapText="1"/>
    </xf>
    <xf numFmtId="0" fontId="43" fillId="19" borderId="18" xfId="0" applyFont="1" applyFill="1" applyBorder="1" applyAlignment="1">
      <alignment horizontal="left" vertical="top" wrapText="1"/>
    </xf>
    <xf numFmtId="49" fontId="41" fillId="34" borderId="3" xfId="0" applyNumberFormat="1" applyFont="1" applyFill="1" applyBorder="1" applyAlignment="1">
      <alignment horizontal="center" vertical="top" wrapText="1"/>
    </xf>
    <xf numFmtId="0" fontId="41" fillId="32" borderId="20" xfId="0" applyFont="1" applyFill="1" applyBorder="1" applyAlignment="1">
      <alignment horizontal="center" vertical="top" wrapText="1"/>
    </xf>
    <xf numFmtId="0" fontId="41" fillId="0" borderId="11" xfId="0" applyFont="1" applyFill="1" applyBorder="1" applyAlignment="1">
      <alignment horizontal="center" vertical="top" wrapText="1"/>
    </xf>
    <xf numFmtId="165" fontId="41" fillId="13" borderId="10" xfId="0" applyNumberFormat="1" applyFont="1" applyFill="1" applyBorder="1" applyAlignment="1">
      <alignment horizontal="center" vertical="top" wrapText="1"/>
    </xf>
    <xf numFmtId="168" fontId="41" fillId="13" borderId="10" xfId="0" applyNumberFormat="1" applyFont="1" applyFill="1" applyBorder="1" applyAlignment="1">
      <alignment horizontal="center" vertical="top" wrapText="1"/>
    </xf>
    <xf numFmtId="14" fontId="41" fillId="0" borderId="3" xfId="0" applyNumberFormat="1" applyFont="1" applyBorder="1" applyAlignment="1">
      <alignment horizontal="center" vertical="top" wrapText="1"/>
    </xf>
    <xf numFmtId="14" fontId="41" fillId="13" borderId="3" xfId="0" applyNumberFormat="1" applyFont="1" applyFill="1" applyBorder="1" applyAlignment="1">
      <alignment horizontal="center" vertical="top" wrapText="1"/>
    </xf>
    <xf numFmtId="44" fontId="43" fillId="19" borderId="18" xfId="7" applyFont="1" applyFill="1" applyBorder="1" applyAlignment="1">
      <alignment horizontal="center" vertical="top" wrapText="1"/>
    </xf>
    <xf numFmtId="165" fontId="41" fillId="0" borderId="11" xfId="0" applyNumberFormat="1" applyFont="1" applyBorder="1" applyAlignment="1">
      <alignment horizontal="center" vertical="top" wrapText="1"/>
    </xf>
    <xf numFmtId="49" fontId="41" fillId="0" borderId="3" xfId="0" applyNumberFormat="1" applyFont="1" applyFill="1" applyBorder="1" applyAlignment="1">
      <alignment horizontal="left" vertical="top" wrapText="1"/>
    </xf>
    <xf numFmtId="44" fontId="41" fillId="29" borderId="17" xfId="7" applyFont="1" applyFill="1" applyBorder="1" applyAlignment="1">
      <alignment horizontal="center" vertical="top" wrapText="1"/>
    </xf>
    <xf numFmtId="49" fontId="43" fillId="0" borderId="3" xfId="0" applyNumberFormat="1" applyFont="1" applyFill="1" applyBorder="1" applyAlignment="1">
      <alignment horizontal="center" vertical="top" wrapText="1"/>
    </xf>
    <xf numFmtId="165" fontId="41" fillId="25" borderId="3" xfId="0" applyNumberFormat="1" applyFont="1" applyFill="1" applyBorder="1" applyAlignment="1">
      <alignment horizontal="center" vertical="top" wrapText="1"/>
    </xf>
    <xf numFmtId="0" fontId="41" fillId="31" borderId="3" xfId="0" applyFont="1" applyFill="1" applyBorder="1" applyAlignment="1">
      <alignment horizontal="left" vertical="top" wrapText="1"/>
    </xf>
    <xf numFmtId="14" fontId="41" fillId="31" borderId="3" xfId="0" applyNumberFormat="1" applyFont="1" applyFill="1" applyBorder="1" applyAlignment="1">
      <alignment horizontal="center" vertical="top" wrapText="1"/>
    </xf>
    <xf numFmtId="44" fontId="41" fillId="31" borderId="3" xfId="7" applyFont="1" applyFill="1" applyBorder="1" applyAlignment="1">
      <alignment horizontal="center" vertical="top" wrapText="1"/>
    </xf>
    <xf numFmtId="49" fontId="41" fillId="35" borderId="3" xfId="0" applyNumberFormat="1" applyFont="1" applyFill="1" applyBorder="1" applyAlignment="1">
      <alignment horizontal="center" vertical="top" wrapText="1"/>
    </xf>
    <xf numFmtId="14" fontId="41" fillId="28" borderId="3" xfId="0" applyNumberFormat="1" applyFont="1" applyFill="1" applyBorder="1" applyAlignment="1">
      <alignment horizontal="center" vertical="top" wrapText="1"/>
    </xf>
    <xf numFmtId="14" fontId="41" fillId="29" borderId="3" xfId="0" applyNumberFormat="1" applyFont="1" applyFill="1" applyBorder="1" applyAlignment="1">
      <alignment horizontal="center" vertical="top" wrapText="1"/>
    </xf>
    <xf numFmtId="14" fontId="41" fillId="27" borderId="3" xfId="0" applyNumberFormat="1" applyFont="1" applyFill="1" applyBorder="1" applyAlignment="1">
      <alignment horizontal="center" vertical="top" wrapText="1"/>
    </xf>
    <xf numFmtId="165" fontId="41" fillId="0" borderId="3" xfId="0" applyNumberFormat="1" applyFont="1" applyFill="1" applyBorder="1" applyAlignment="1">
      <alignment horizontal="center" vertical="top" wrapText="1"/>
    </xf>
    <xf numFmtId="0" fontId="41" fillId="0" borderId="10" xfId="0" applyFont="1" applyFill="1" applyBorder="1" applyAlignment="1">
      <alignment horizontal="center" vertical="top" wrapText="1"/>
    </xf>
    <xf numFmtId="0" fontId="41" fillId="0" borderId="0" xfId="0" applyFont="1" applyFill="1" applyAlignment="1">
      <alignment horizontal="center" vertical="top" wrapText="1"/>
    </xf>
    <xf numFmtId="3" fontId="41" fillId="0" borderId="3" xfId="0" applyNumberFormat="1" applyFont="1" applyFill="1" applyBorder="1" applyAlignment="1">
      <alignment horizontal="center" vertical="top" wrapText="1"/>
    </xf>
    <xf numFmtId="0" fontId="41" fillId="0" borderId="21" xfId="11" applyFont="1" applyFill="1" applyBorder="1" applyAlignment="1">
      <alignment horizontal="center" vertical="top" wrapText="1" shrinkToFit="1"/>
    </xf>
    <xf numFmtId="0" fontId="41" fillId="0" borderId="23" xfId="12" applyFont="1" applyFill="1" applyBorder="1" applyAlignment="1">
      <alignment horizontal="center" vertical="top" wrapText="1" shrinkToFit="1"/>
    </xf>
    <xf numFmtId="165" fontId="41" fillId="0" borderId="22" xfId="0" applyNumberFormat="1" applyFont="1" applyFill="1" applyBorder="1" applyAlignment="1">
      <alignment horizontal="left" vertical="top" wrapText="1" shrinkToFit="1"/>
    </xf>
    <xf numFmtId="0" fontId="41" fillId="0" borderId="25" xfId="12" applyFont="1" applyFill="1" applyBorder="1" applyAlignment="1">
      <alignment horizontal="center" vertical="top" wrapText="1" shrinkToFit="1"/>
    </xf>
    <xf numFmtId="3" fontId="41" fillId="0" borderId="25" xfId="12" applyNumberFormat="1" applyFont="1" applyFill="1" applyBorder="1" applyAlignment="1">
      <alignment horizontal="center" vertical="top" wrapText="1" shrinkToFit="1"/>
    </xf>
    <xf numFmtId="3" fontId="41" fillId="0" borderId="23" xfId="12" applyNumberFormat="1" applyFont="1" applyFill="1" applyBorder="1" applyAlignment="1">
      <alignment horizontal="center" vertical="top" wrapText="1" shrinkToFit="1"/>
    </xf>
    <xf numFmtId="0" fontId="41" fillId="0" borderId="26" xfId="0" applyFont="1" applyFill="1" applyBorder="1" applyAlignment="1">
      <alignment horizontal="center" vertical="top" wrapText="1"/>
    </xf>
    <xf numFmtId="165" fontId="41" fillId="0" borderId="22" xfId="0" applyNumberFormat="1" applyFont="1" applyFill="1" applyBorder="1" applyAlignment="1">
      <alignment horizontal="center" vertical="top" wrapText="1" shrinkToFit="1"/>
    </xf>
    <xf numFmtId="0" fontId="41" fillId="0" borderId="20" xfId="12" applyFont="1" applyFill="1" applyBorder="1" applyAlignment="1">
      <alignment horizontal="left" vertical="top" wrapText="1" shrinkToFit="1"/>
    </xf>
    <xf numFmtId="0" fontId="41" fillId="0" borderId="20" xfId="12" applyFont="1" applyFill="1" applyBorder="1" applyAlignment="1">
      <alignment horizontal="center" vertical="top" wrapText="1" shrinkToFit="1"/>
    </xf>
    <xf numFmtId="0" fontId="41" fillId="0" borderId="20" xfId="11" applyFont="1" applyFill="1" applyBorder="1" applyAlignment="1">
      <alignment horizontal="left" vertical="top" wrapText="1" shrinkToFit="1"/>
    </xf>
    <xf numFmtId="0" fontId="41" fillId="0" borderId="20" xfId="11" applyFont="1" applyFill="1" applyBorder="1" applyAlignment="1">
      <alignment horizontal="center" vertical="top" wrapText="1" shrinkToFit="1"/>
    </xf>
    <xf numFmtId="0" fontId="41" fillId="0" borderId="22" xfId="13" applyFont="1" applyFill="1" applyBorder="1" applyAlignment="1">
      <alignment horizontal="left" vertical="top" wrapText="1" shrinkToFit="1"/>
    </xf>
    <xf numFmtId="0" fontId="41" fillId="0" borderId="22" xfId="13" applyFont="1" applyFill="1" applyBorder="1" applyAlignment="1">
      <alignment horizontal="center" vertical="top" wrapText="1" shrinkToFit="1"/>
    </xf>
    <xf numFmtId="49" fontId="41" fillId="0" borderId="20" xfId="0" applyNumberFormat="1" applyFont="1" applyFill="1" applyBorder="1" applyAlignment="1">
      <alignment horizontal="left" vertical="top" wrapText="1" shrinkToFit="1"/>
    </xf>
    <xf numFmtId="49" fontId="41" fillId="0" borderId="20" xfId="0" applyNumberFormat="1" applyFont="1" applyFill="1" applyBorder="1" applyAlignment="1">
      <alignment horizontal="center" vertical="top" wrapText="1" shrinkToFit="1"/>
    </xf>
    <xf numFmtId="3" fontId="41" fillId="0" borderId="22" xfId="0" applyNumberFormat="1" applyFont="1" applyFill="1" applyBorder="1" applyAlignment="1">
      <alignment horizontal="center" vertical="top" wrapText="1" shrinkToFit="1"/>
    </xf>
    <xf numFmtId="14" fontId="41" fillId="0" borderId="22" xfId="0" applyNumberFormat="1" applyFont="1" applyFill="1" applyBorder="1" applyAlignment="1">
      <alignment horizontal="center" vertical="top" wrapText="1" shrinkToFit="1"/>
    </xf>
    <xf numFmtId="44" fontId="41" fillId="0" borderId="26" xfId="7" applyFont="1" applyFill="1" applyBorder="1" applyAlignment="1">
      <alignment horizontal="center" vertical="top" wrapText="1"/>
    </xf>
    <xf numFmtId="0" fontId="41" fillId="0" borderId="21" xfId="11" applyFont="1" applyFill="1" applyBorder="1" applyAlignment="1">
      <alignment horizontal="left" vertical="top" wrapText="1" shrinkToFit="1"/>
    </xf>
    <xf numFmtId="0" fontId="41" fillId="0" borderId="20" xfId="13" applyFont="1" applyFill="1" applyBorder="1" applyAlignment="1">
      <alignment horizontal="left" vertical="top" wrapText="1" shrinkToFit="1"/>
    </xf>
    <xf numFmtId="0" fontId="41" fillId="0" borderId="20" xfId="13" applyFont="1" applyFill="1" applyBorder="1" applyAlignment="1">
      <alignment horizontal="center" vertical="top" wrapText="1" shrinkToFit="1"/>
    </xf>
    <xf numFmtId="49" fontId="41" fillId="36" borderId="3" xfId="0" applyNumberFormat="1" applyFont="1" applyFill="1" applyBorder="1" applyAlignment="1">
      <alignment horizontal="center" vertical="top" wrapText="1"/>
    </xf>
    <xf numFmtId="166" fontId="41" fillId="0" borderId="0" xfId="0" applyNumberFormat="1" applyFont="1" applyAlignment="1">
      <alignment horizontal="center" vertical="top" wrapText="1"/>
    </xf>
    <xf numFmtId="176" fontId="41" fillId="0" borderId="3" xfId="0" applyNumberFormat="1" applyFont="1" applyFill="1" applyBorder="1" applyAlignment="1">
      <alignment horizontal="center" vertical="top" wrapText="1"/>
    </xf>
    <xf numFmtId="3" fontId="41" fillId="0" borderId="20" xfId="12" applyNumberFormat="1" applyFont="1" applyFill="1" applyBorder="1" applyAlignment="1">
      <alignment horizontal="center" vertical="top" wrapText="1" shrinkToFit="1"/>
    </xf>
    <xf numFmtId="17" fontId="41" fillId="0" borderId="3" xfId="0" applyNumberFormat="1" applyFont="1" applyFill="1" applyBorder="1" applyAlignment="1">
      <alignment horizontal="center" vertical="top" wrapText="1"/>
    </xf>
    <xf numFmtId="49" fontId="41" fillId="31" borderId="3" xfId="0" applyNumberFormat="1" applyFont="1" applyFill="1" applyBorder="1" applyAlignment="1">
      <alignment horizontal="center" vertical="top" wrapText="1"/>
    </xf>
    <xf numFmtId="3" fontId="41" fillId="27" borderId="3" xfId="0" applyNumberFormat="1" applyFont="1" applyFill="1" applyBorder="1" applyAlignment="1">
      <alignment horizontal="center" vertical="top" wrapText="1"/>
    </xf>
    <xf numFmtId="0" fontId="8" fillId="29" borderId="3" xfId="0" applyFont="1" applyFill="1" applyBorder="1" applyAlignment="1">
      <alignment horizontal="left" vertical="top" wrapText="1"/>
    </xf>
    <xf numFmtId="14" fontId="8" fillId="29" borderId="3" xfId="0" applyNumberFormat="1" applyFont="1" applyFill="1" applyBorder="1" applyAlignment="1">
      <alignment horizontal="left" vertical="top" wrapText="1"/>
    </xf>
    <xf numFmtId="0" fontId="8" fillId="29" borderId="3" xfId="0" applyFont="1" applyFill="1" applyBorder="1" applyAlignment="1">
      <alignment horizontal="center" vertical="top" wrapText="1"/>
    </xf>
    <xf numFmtId="0" fontId="8" fillId="31" borderId="3" xfId="0" applyFont="1" applyFill="1" applyBorder="1" applyAlignment="1">
      <alignment horizontal="left" vertical="top" wrapText="1"/>
    </xf>
    <xf numFmtId="0" fontId="8" fillId="28" borderId="3" xfId="0" applyFont="1" applyFill="1" applyBorder="1" applyAlignment="1">
      <alignment horizontal="left" vertical="top" wrapText="1"/>
    </xf>
    <xf numFmtId="49" fontId="43" fillId="31" borderId="3" xfId="0" applyNumberFormat="1" applyFont="1" applyFill="1" applyBorder="1" applyAlignment="1">
      <alignment horizontal="center" vertical="top" wrapText="1"/>
    </xf>
    <xf numFmtId="0" fontId="8" fillId="31" borderId="3" xfId="0" applyFont="1" applyFill="1" applyBorder="1" applyAlignment="1">
      <alignment horizontal="center" vertical="top" wrapText="1"/>
    </xf>
    <xf numFmtId="44" fontId="8" fillId="29" borderId="3" xfId="7" applyFont="1" applyFill="1" applyBorder="1" applyAlignment="1">
      <alignment horizontal="left" vertical="top" wrapText="1"/>
    </xf>
    <xf numFmtId="165" fontId="41" fillId="27" borderId="3" xfId="0" applyNumberFormat="1" applyFont="1" applyFill="1" applyBorder="1" applyAlignment="1">
      <alignment horizontal="center" vertical="top" wrapText="1"/>
    </xf>
    <xf numFmtId="165" fontId="41" fillId="31" borderId="3" xfId="0" applyNumberFormat="1" applyFont="1" applyFill="1" applyBorder="1" applyAlignment="1">
      <alignment horizontal="center" vertical="top" wrapText="1"/>
    </xf>
    <xf numFmtId="44" fontId="8" fillId="28" borderId="3" xfId="7" applyFont="1" applyFill="1" applyBorder="1" applyAlignment="1">
      <alignment horizontal="left" vertical="top" wrapText="1"/>
    </xf>
    <xf numFmtId="0" fontId="6" fillId="27" borderId="3" xfId="0" applyFont="1" applyFill="1" applyBorder="1" applyAlignment="1">
      <alignment horizontal="left" vertical="top" wrapText="1"/>
    </xf>
    <xf numFmtId="44" fontId="6" fillId="27" borderId="3" xfId="7" applyFont="1" applyFill="1" applyBorder="1" applyAlignment="1">
      <alignment horizontal="left" vertical="top" wrapText="1"/>
    </xf>
    <xf numFmtId="0" fontId="6" fillId="0" borderId="3" xfId="0" applyFont="1" applyBorder="1" applyAlignment="1">
      <alignment horizontal="left" vertical="top" wrapText="1"/>
    </xf>
    <xf numFmtId="44" fontId="6" fillId="0" borderId="3" xfId="7" applyFont="1" applyBorder="1" applyAlignment="1">
      <alignment horizontal="left" vertical="top" wrapText="1"/>
    </xf>
    <xf numFmtId="0" fontId="8" fillId="32" borderId="3" xfId="0" applyFont="1" applyFill="1" applyBorder="1" applyAlignment="1">
      <alignment horizontal="left" vertical="top" wrapText="1"/>
    </xf>
    <xf numFmtId="0" fontId="8" fillId="32" borderId="3" xfId="0" applyFont="1" applyFill="1" applyBorder="1" applyAlignment="1">
      <alignment horizontal="center" vertical="top" wrapText="1"/>
    </xf>
    <xf numFmtId="0" fontId="8" fillId="27" borderId="3" xfId="0" applyFont="1" applyFill="1" applyBorder="1" applyAlignment="1">
      <alignment horizontal="left" vertical="top" wrapText="1"/>
    </xf>
    <xf numFmtId="44" fontId="8" fillId="27" borderId="3" xfId="7" applyFont="1" applyFill="1" applyBorder="1" applyAlignment="1">
      <alignment horizontal="left" vertical="top" wrapText="1"/>
    </xf>
    <xf numFmtId="0" fontId="45" fillId="0" borderId="23" xfId="12" applyFont="1" applyFill="1" applyBorder="1" applyAlignment="1">
      <alignment horizontal="center" vertical="top" wrapText="1"/>
    </xf>
    <xf numFmtId="0" fontId="8" fillId="0" borderId="22" xfId="15" applyFont="1" applyFill="1" applyBorder="1" applyAlignment="1">
      <alignment horizontal="left" vertical="top" wrapText="1"/>
    </xf>
    <xf numFmtId="0" fontId="8" fillId="0" borderId="22" xfId="16" applyFont="1" applyFill="1" applyBorder="1" applyAlignment="1">
      <alignment horizontal="left" vertical="top" wrapText="1"/>
    </xf>
    <xf numFmtId="0" fontId="8" fillId="0" borderId="23" xfId="16" applyFont="1" applyFill="1" applyBorder="1" applyAlignment="1">
      <alignment horizontal="left" vertical="top" wrapText="1"/>
    </xf>
    <xf numFmtId="0" fontId="24" fillId="0" borderId="3" xfId="0" applyFont="1" applyBorder="1" applyAlignment="1">
      <alignment horizontal="left" vertical="top" wrapText="1"/>
    </xf>
    <xf numFmtId="49" fontId="41" fillId="37" borderId="3" xfId="0" applyNumberFormat="1" applyFont="1" applyFill="1" applyBorder="1" applyAlignment="1">
      <alignment horizontal="center" vertical="top" wrapText="1"/>
    </xf>
    <xf numFmtId="49" fontId="41" fillId="13" borderId="12" xfId="0" applyNumberFormat="1" applyFont="1" applyFill="1" applyBorder="1" applyAlignment="1">
      <alignment horizontal="center" vertical="top" wrapText="1"/>
    </xf>
    <xf numFmtId="49" fontId="41" fillId="0" borderId="1" xfId="0" applyNumberFormat="1" applyFont="1" applyBorder="1" applyAlignment="1">
      <alignment horizontal="center" vertical="top" wrapText="1"/>
    </xf>
    <xf numFmtId="49" fontId="41" fillId="0" borderId="2" xfId="0" applyNumberFormat="1" applyFont="1" applyBorder="1" applyAlignment="1">
      <alignment horizontal="center" vertical="top" wrapText="1"/>
    </xf>
    <xf numFmtId="165" fontId="41" fillId="13" borderId="18" xfId="0" applyNumberFormat="1" applyFont="1" applyFill="1" applyBorder="1" applyAlignment="1">
      <alignment horizontal="center" vertical="top" wrapText="1"/>
    </xf>
    <xf numFmtId="49" fontId="41" fillId="0" borderId="0" xfId="0" applyNumberFormat="1" applyFont="1" applyAlignment="1">
      <alignment horizontal="center" vertical="top" wrapText="1"/>
    </xf>
    <xf numFmtId="49" fontId="41" fillId="27" borderId="15" xfId="0" applyNumberFormat="1" applyFont="1" applyFill="1" applyBorder="1" applyAlignment="1">
      <alignment horizontal="center" vertical="top" wrapText="1"/>
    </xf>
    <xf numFmtId="49" fontId="43" fillId="27" borderId="15" xfId="0" applyNumberFormat="1" applyFont="1" applyFill="1" applyBorder="1" applyAlignment="1">
      <alignment horizontal="center" vertical="top" wrapText="1"/>
    </xf>
    <xf numFmtId="49" fontId="43" fillId="3" borderId="17" xfId="0" applyNumberFormat="1" applyFont="1" applyFill="1" applyBorder="1" applyAlignment="1">
      <alignment horizontal="center" vertical="top" wrapText="1"/>
    </xf>
    <xf numFmtId="1" fontId="43" fillId="3" borderId="17" xfId="0" applyNumberFormat="1" applyFont="1" applyFill="1" applyBorder="1" applyAlignment="1">
      <alignment horizontal="center" vertical="top" wrapText="1"/>
    </xf>
    <xf numFmtId="0" fontId="41" fillId="3" borderId="10" xfId="0" applyFont="1" applyFill="1" applyBorder="1" applyAlignment="1">
      <alignment horizontal="center" vertical="top" wrapText="1"/>
    </xf>
    <xf numFmtId="49" fontId="41" fillId="3" borderId="17" xfId="0" applyNumberFormat="1" applyFont="1" applyFill="1" applyBorder="1" applyAlignment="1">
      <alignment horizontal="center" vertical="top" wrapText="1"/>
    </xf>
    <xf numFmtId="0" fontId="43" fillId="3" borderId="17" xfId="0" applyFont="1" applyFill="1" applyBorder="1" applyAlignment="1">
      <alignment horizontal="center" vertical="top" wrapText="1"/>
    </xf>
    <xf numFmtId="49" fontId="43" fillId="3" borderId="17" xfId="0" applyNumberFormat="1" applyFont="1" applyFill="1" applyBorder="1" applyAlignment="1">
      <alignment horizontal="left" vertical="top" wrapText="1"/>
    </xf>
    <xf numFmtId="44" fontId="43" fillId="3" borderId="17" xfId="7" applyFont="1" applyFill="1" applyBorder="1" applyAlignment="1">
      <alignment horizontal="center" vertical="top" wrapText="1"/>
    </xf>
    <xf numFmtId="165" fontId="41" fillId="13" borderId="11" xfId="0" applyNumberFormat="1" applyFont="1" applyFill="1" applyBorder="1" applyAlignment="1">
      <alignment horizontal="center" vertical="top" wrapText="1"/>
    </xf>
    <xf numFmtId="2" fontId="41" fillId="0" borderId="3" xfId="0" applyNumberFormat="1" applyFont="1" applyBorder="1" applyAlignment="1">
      <alignment horizontal="left" vertical="top" wrapText="1"/>
    </xf>
    <xf numFmtId="2" fontId="41" fillId="0" borderId="3" xfId="0" applyNumberFormat="1" applyFont="1" applyBorder="1" applyAlignment="1">
      <alignment horizontal="center" vertical="top" wrapText="1"/>
    </xf>
    <xf numFmtId="49" fontId="43" fillId="3" borderId="3" xfId="0" applyNumberFormat="1" applyFont="1" applyFill="1" applyBorder="1" applyAlignment="1">
      <alignment horizontal="left" vertical="top" wrapText="1"/>
    </xf>
    <xf numFmtId="0" fontId="41" fillId="0" borderId="20" xfId="0" applyNumberFormat="1" applyFont="1" applyFill="1" applyBorder="1" applyAlignment="1">
      <alignment horizontal="left" vertical="top" wrapText="1" shrinkToFit="1"/>
    </xf>
    <xf numFmtId="9" fontId="41" fillId="0" borderId="20" xfId="0" applyNumberFormat="1" applyFont="1" applyBorder="1" applyAlignment="1">
      <alignment horizontal="center" vertical="top" wrapText="1"/>
    </xf>
    <xf numFmtId="14" fontId="41" fillId="0" borderId="20" xfId="0" applyNumberFormat="1" applyFont="1" applyBorder="1" applyAlignment="1">
      <alignment horizontal="center" vertical="top" wrapText="1"/>
    </xf>
    <xf numFmtId="0" fontId="41" fillId="27" borderId="20" xfId="11" applyFont="1" applyFill="1" applyBorder="1" applyAlignment="1">
      <alignment horizontal="center" vertical="top" wrapText="1" shrinkToFit="1"/>
    </xf>
    <xf numFmtId="44" fontId="41" fillId="0" borderId="20" xfId="7" applyFont="1" applyBorder="1" applyAlignment="1">
      <alignment horizontal="center" vertical="top" wrapText="1"/>
    </xf>
    <xf numFmtId="0" fontId="41" fillId="0" borderId="22" xfId="12" applyFont="1" applyFill="1" applyBorder="1" applyAlignment="1">
      <alignment horizontal="center" vertical="top" wrapText="1" shrinkToFit="1"/>
    </xf>
    <xf numFmtId="0" fontId="41" fillId="0" borderId="22" xfId="12" applyFont="1" applyFill="1" applyBorder="1" applyAlignment="1">
      <alignment horizontal="left" vertical="top" wrapText="1" shrinkToFit="1"/>
    </xf>
    <xf numFmtId="9" fontId="41" fillId="0" borderId="22" xfId="12" applyNumberFormat="1" applyFont="1" applyFill="1" applyBorder="1" applyAlignment="1">
      <alignment horizontal="center" vertical="top" wrapText="1" shrinkToFit="1"/>
    </xf>
    <xf numFmtId="178" fontId="41" fillId="0" borderId="20" xfId="14" applyNumberFormat="1" applyFont="1" applyBorder="1" applyAlignment="1">
      <alignment horizontal="center" vertical="top" wrapText="1"/>
    </xf>
    <xf numFmtId="0" fontId="41" fillId="27" borderId="20" xfId="11" applyFont="1" applyFill="1" applyBorder="1" applyAlignment="1">
      <alignment horizontal="left" vertical="top" wrapText="1" shrinkToFit="1"/>
    </xf>
    <xf numFmtId="9" fontId="41" fillId="27" borderId="22" xfId="12" applyNumberFormat="1" applyFont="1" applyFill="1" applyBorder="1" applyAlignment="1">
      <alignment horizontal="center" vertical="top" wrapText="1" shrinkToFit="1"/>
    </xf>
    <xf numFmtId="179" fontId="41" fillId="27" borderId="20" xfId="14" applyNumberFormat="1" applyFont="1" applyFill="1" applyBorder="1" applyAlignment="1">
      <alignment horizontal="center" vertical="top" wrapText="1"/>
    </xf>
    <xf numFmtId="9" fontId="41" fillId="27" borderId="20" xfId="0" applyNumberFormat="1" applyFont="1" applyFill="1" applyBorder="1" applyAlignment="1">
      <alignment horizontal="center" vertical="top" wrapText="1"/>
    </xf>
    <xf numFmtId="44" fontId="41" fillId="27" borderId="20" xfId="7" applyFont="1" applyFill="1" applyBorder="1" applyAlignment="1">
      <alignment horizontal="center" vertical="top" wrapText="1"/>
    </xf>
    <xf numFmtId="1" fontId="41" fillId="27" borderId="20" xfId="0" applyNumberFormat="1" applyFont="1" applyFill="1" applyBorder="1" applyAlignment="1">
      <alignment horizontal="center" vertical="top" wrapText="1"/>
    </xf>
    <xf numFmtId="14" fontId="41" fillId="27" borderId="20" xfId="0" applyNumberFormat="1" applyFont="1" applyFill="1" applyBorder="1" applyAlignment="1">
      <alignment horizontal="center" vertical="top" wrapText="1"/>
    </xf>
    <xf numFmtId="0" fontId="41" fillId="27" borderId="20" xfId="0" applyFont="1" applyFill="1" applyBorder="1" applyAlignment="1">
      <alignment horizontal="center" vertical="top" wrapText="1"/>
    </xf>
    <xf numFmtId="49" fontId="41" fillId="27" borderId="20" xfId="0" applyNumberFormat="1" applyFont="1" applyFill="1" applyBorder="1" applyAlignment="1">
      <alignment horizontal="center" vertical="top" wrapText="1" shrinkToFit="1"/>
    </xf>
    <xf numFmtId="49" fontId="41" fillId="27" borderId="3" xfId="0" applyNumberFormat="1" applyFont="1" applyFill="1" applyBorder="1" applyAlignment="1">
      <alignment horizontal="left" vertical="top" wrapText="1"/>
    </xf>
    <xf numFmtId="0" fontId="41" fillId="27" borderId="20" xfId="12" applyFont="1" applyFill="1" applyBorder="1" applyAlignment="1">
      <alignment horizontal="left" vertical="top" wrapText="1" shrinkToFit="1"/>
    </xf>
    <xf numFmtId="1" fontId="41" fillId="25" borderId="3" xfId="0" applyNumberFormat="1" applyFont="1" applyFill="1" applyBorder="1" applyAlignment="1">
      <alignment horizontal="center" vertical="top" wrapText="1"/>
    </xf>
    <xf numFmtId="49" fontId="43" fillId="25" borderId="3" xfId="0" applyNumberFormat="1" applyFont="1" applyFill="1" applyBorder="1" applyAlignment="1">
      <alignment horizontal="center" vertical="top" wrapText="1"/>
    </xf>
    <xf numFmtId="49" fontId="43" fillId="36" borderId="3" xfId="0" applyNumberFormat="1" applyFont="1" applyFill="1" applyBorder="1" applyAlignment="1">
      <alignment horizontal="center" vertical="top" wrapText="1"/>
    </xf>
    <xf numFmtId="0" fontId="41" fillId="36" borderId="3" xfId="0" applyFont="1" applyFill="1" applyBorder="1" applyAlignment="1">
      <alignment horizontal="left" vertical="top" wrapText="1"/>
    </xf>
    <xf numFmtId="0" fontId="41" fillId="36" borderId="3" xfId="0" applyFont="1" applyFill="1" applyBorder="1" applyAlignment="1">
      <alignment horizontal="center" vertical="top" wrapText="1"/>
    </xf>
    <xf numFmtId="44" fontId="41" fillId="36" borderId="3" xfId="7" applyFont="1" applyFill="1" applyBorder="1" applyAlignment="1">
      <alignment horizontal="center" vertical="top" wrapText="1"/>
    </xf>
    <xf numFmtId="165" fontId="41" fillId="25" borderId="0" xfId="0" applyNumberFormat="1" applyFont="1" applyFill="1" applyAlignment="1">
      <alignment horizontal="center" vertical="top" wrapText="1"/>
    </xf>
    <xf numFmtId="168" fontId="41" fillId="25" borderId="0" xfId="0" applyNumberFormat="1" applyFont="1" applyFill="1" applyAlignment="1">
      <alignment horizontal="center" vertical="top" wrapText="1"/>
    </xf>
    <xf numFmtId="0" fontId="41" fillId="25" borderId="0" xfId="0" applyFont="1" applyFill="1" applyAlignment="1">
      <alignment horizontal="center" vertical="top" wrapText="1"/>
    </xf>
    <xf numFmtId="180" fontId="41" fillId="0" borderId="20" xfId="11" applyNumberFormat="1" applyFont="1" applyFill="1" applyBorder="1" applyAlignment="1">
      <alignment horizontal="center" vertical="top" wrapText="1" shrinkToFit="1"/>
    </xf>
    <xf numFmtId="0" fontId="41" fillId="0" borderId="20" xfId="0" applyNumberFormat="1" applyFont="1" applyFill="1" applyBorder="1" applyAlignment="1">
      <alignment horizontal="center" vertical="top" wrapText="1"/>
    </xf>
    <xf numFmtId="14" fontId="41" fillId="0" borderId="20" xfId="0" applyNumberFormat="1" applyFont="1" applyFill="1" applyBorder="1" applyAlignment="1">
      <alignment horizontal="center" vertical="top" wrapText="1"/>
    </xf>
    <xf numFmtId="170" fontId="41" fillId="0" borderId="20" xfId="0" applyNumberFormat="1" applyFont="1" applyFill="1" applyBorder="1" applyAlignment="1">
      <alignment horizontal="center" vertical="top" wrapText="1"/>
    </xf>
    <xf numFmtId="44" fontId="41" fillId="0" borderId="20" xfId="7" applyFont="1" applyFill="1" applyBorder="1" applyAlignment="1">
      <alignment horizontal="center" vertical="top" wrapText="1"/>
    </xf>
    <xf numFmtId="0" fontId="41" fillId="27" borderId="20" xfId="12" applyFont="1" applyFill="1" applyBorder="1" applyAlignment="1">
      <alignment horizontal="center" vertical="top" wrapText="1" shrinkToFit="1"/>
    </xf>
    <xf numFmtId="180" fontId="41" fillId="0" borderId="20" xfId="0" applyNumberFormat="1" applyFont="1" applyBorder="1" applyAlignment="1">
      <alignment horizontal="center" vertical="top" wrapText="1"/>
    </xf>
    <xf numFmtId="49" fontId="43" fillId="7" borderId="3" xfId="0" applyNumberFormat="1" applyFont="1" applyFill="1" applyBorder="1" applyAlignment="1">
      <alignment horizontal="left" vertical="top" wrapText="1"/>
    </xf>
    <xf numFmtId="49" fontId="43" fillId="19" borderId="3" xfId="0" applyNumberFormat="1" applyFont="1" applyFill="1" applyBorder="1" applyAlignment="1">
      <alignment horizontal="left" vertical="top" wrapText="1"/>
    </xf>
    <xf numFmtId="14" fontId="41" fillId="0" borderId="20" xfId="11" applyNumberFormat="1" applyFont="1" applyFill="1" applyBorder="1" applyAlignment="1">
      <alignment horizontal="center" vertical="top" wrapText="1" shrinkToFit="1"/>
    </xf>
    <xf numFmtId="10" fontId="41" fillId="0" borderId="20" xfId="11" applyNumberFormat="1" applyFont="1" applyFill="1" applyBorder="1" applyAlignment="1">
      <alignment horizontal="center" vertical="top" wrapText="1" shrinkToFit="1"/>
    </xf>
    <xf numFmtId="181" fontId="41" fillId="0" borderId="20" xfId="11" applyNumberFormat="1" applyFont="1" applyFill="1" applyBorder="1" applyAlignment="1">
      <alignment horizontal="center" vertical="top" wrapText="1" shrinkToFit="1"/>
    </xf>
    <xf numFmtId="165" fontId="41" fillId="27" borderId="20" xfId="0" applyNumberFormat="1" applyFont="1" applyFill="1" applyBorder="1" applyAlignment="1">
      <alignment horizontal="center" vertical="top" wrapText="1" shrinkToFit="1"/>
    </xf>
    <xf numFmtId="165" fontId="41" fillId="0" borderId="20" xfId="0" applyNumberFormat="1" applyFont="1" applyFill="1" applyBorder="1" applyAlignment="1">
      <alignment horizontal="center" vertical="top" wrapText="1" shrinkToFit="1"/>
    </xf>
    <xf numFmtId="17" fontId="41" fillId="31" borderId="3" xfId="0" applyNumberFormat="1" applyFont="1" applyFill="1" applyBorder="1" applyAlignment="1">
      <alignment horizontal="center" vertical="top" wrapText="1"/>
    </xf>
    <xf numFmtId="49" fontId="41" fillId="0" borderId="3" xfId="0" applyNumberFormat="1" applyFont="1" applyBorder="1" applyAlignment="1">
      <alignment horizontal="left" vertical="top" wrapText="1"/>
    </xf>
    <xf numFmtId="0" fontId="41" fillId="27" borderId="22" xfId="0" applyFont="1" applyFill="1" applyBorder="1" applyAlignment="1">
      <alignment horizontal="left" vertical="top" wrapText="1" shrinkToFit="1"/>
    </xf>
    <xf numFmtId="0" fontId="41" fillId="0" borderId="23" xfId="0" applyFont="1" applyFill="1" applyBorder="1" applyAlignment="1">
      <alignment horizontal="center" vertical="top" wrapText="1" shrinkToFit="1"/>
    </xf>
    <xf numFmtId="0" fontId="41" fillId="0" borderId="22" xfId="0" applyFont="1" applyFill="1" applyBorder="1" applyAlignment="1">
      <alignment horizontal="left" vertical="top" wrapText="1" shrinkToFit="1"/>
    </xf>
    <xf numFmtId="0" fontId="41" fillId="0" borderId="22" xfId="0" applyFont="1" applyFill="1" applyBorder="1" applyAlignment="1">
      <alignment horizontal="center" vertical="top" wrapText="1" shrinkToFit="1"/>
    </xf>
    <xf numFmtId="0" fontId="41" fillId="27" borderId="22" xfId="0" applyFont="1" applyFill="1" applyBorder="1" applyAlignment="1">
      <alignment horizontal="center" vertical="top" wrapText="1" shrinkToFit="1"/>
    </xf>
    <xf numFmtId="0" fontId="41" fillId="27" borderId="20" xfId="9" applyFont="1" applyFill="1" applyBorder="1" applyAlignment="1">
      <alignment horizontal="center" vertical="top" wrapText="1" shrinkToFit="1"/>
    </xf>
    <xf numFmtId="0" fontId="41" fillId="27" borderId="23" xfId="0" applyFont="1" applyFill="1" applyBorder="1" applyAlignment="1">
      <alignment horizontal="left" vertical="top" wrapText="1" shrinkToFit="1"/>
    </xf>
    <xf numFmtId="14" fontId="41" fillId="0" borderId="23" xfId="0" applyNumberFormat="1" applyFont="1" applyFill="1" applyBorder="1" applyAlignment="1">
      <alignment horizontal="center" vertical="top" wrapText="1" shrinkToFit="1"/>
    </xf>
    <xf numFmtId="0" fontId="41" fillId="0" borderId="20" xfId="9" applyFont="1" applyFill="1" applyBorder="1" applyAlignment="1">
      <alignment horizontal="center" vertical="top" wrapText="1" shrinkToFit="1"/>
    </xf>
    <xf numFmtId="9" fontId="41" fillId="0" borderId="22" xfId="0" applyNumberFormat="1" applyFont="1" applyFill="1" applyBorder="1" applyAlignment="1">
      <alignment horizontal="center" vertical="top" wrapText="1" shrinkToFit="1"/>
    </xf>
    <xf numFmtId="0" fontId="41" fillId="0" borderId="24" xfId="0" applyFont="1" applyFill="1" applyBorder="1" applyAlignment="1">
      <alignment horizontal="center" vertical="top" wrapText="1" shrinkToFit="1"/>
    </xf>
    <xf numFmtId="0" fontId="41" fillId="0" borderId="24" xfId="0" applyFont="1" applyFill="1" applyBorder="1" applyAlignment="1">
      <alignment horizontal="left" vertical="top" wrapText="1" shrinkToFit="1"/>
    </xf>
    <xf numFmtId="0" fontId="41" fillId="0" borderId="24" xfId="10" applyFont="1" applyFill="1" applyBorder="1" applyAlignment="1">
      <alignment horizontal="left" vertical="top" wrapText="1" shrinkToFit="1"/>
    </xf>
    <xf numFmtId="9" fontId="41" fillId="0" borderId="24" xfId="10" applyNumberFormat="1" applyFont="1" applyFill="1" applyBorder="1" applyAlignment="1">
      <alignment horizontal="center" vertical="top" wrapText="1" shrinkToFit="1"/>
    </xf>
    <xf numFmtId="0" fontId="41" fillId="0" borderId="24" xfId="10" applyFont="1" applyFill="1" applyBorder="1" applyAlignment="1">
      <alignment horizontal="center" vertical="top" wrapText="1" shrinkToFit="1"/>
    </xf>
    <xf numFmtId="0" fontId="41" fillId="27" borderId="24" xfId="10" applyFont="1" applyFill="1" applyBorder="1" applyAlignment="1">
      <alignment horizontal="center" vertical="top" wrapText="1" shrinkToFit="1"/>
    </xf>
    <xf numFmtId="49" fontId="41" fillId="31" borderId="3" xfId="0" applyNumberFormat="1" applyFont="1" applyFill="1" applyBorder="1" applyAlignment="1">
      <alignment horizontal="left" vertical="top" wrapText="1"/>
    </xf>
    <xf numFmtId="49" fontId="41" fillId="13" borderId="3" xfId="0" applyNumberFormat="1" applyFont="1" applyFill="1" applyBorder="1" applyAlignment="1">
      <alignment horizontal="left" vertical="top" wrapText="1"/>
    </xf>
    <xf numFmtId="49" fontId="41" fillId="7" borderId="3" xfId="0" applyNumberFormat="1" applyFont="1" applyFill="1" applyBorder="1" applyAlignment="1">
      <alignment horizontal="left" vertical="top" wrapText="1"/>
    </xf>
    <xf numFmtId="44" fontId="41" fillId="7" borderId="3" xfId="7" applyFont="1" applyFill="1" applyBorder="1" applyAlignment="1">
      <alignment horizontal="center" vertical="top" wrapText="1"/>
    </xf>
    <xf numFmtId="49" fontId="41" fillId="19" borderId="3" xfId="0" applyNumberFormat="1" applyFont="1" applyFill="1" applyBorder="1" applyAlignment="1">
      <alignment horizontal="left" vertical="top" wrapText="1"/>
    </xf>
    <xf numFmtId="44" fontId="41" fillId="19" borderId="3" xfId="7" applyFont="1" applyFill="1" applyBorder="1" applyAlignment="1">
      <alignment horizontal="center" vertical="top" wrapText="1"/>
    </xf>
    <xf numFmtId="49" fontId="43" fillId="8" borderId="3" xfId="0" applyNumberFormat="1" applyFont="1" applyFill="1" applyBorder="1" applyAlignment="1">
      <alignment horizontal="left" vertical="top" wrapText="1"/>
    </xf>
    <xf numFmtId="44" fontId="43" fillId="8" borderId="3" xfId="7" applyFont="1" applyFill="1" applyBorder="1" applyAlignment="1">
      <alignment horizontal="center" vertical="top" wrapText="1"/>
    </xf>
    <xf numFmtId="165" fontId="41" fillId="8" borderId="3" xfId="0" applyNumberFormat="1" applyFont="1" applyFill="1" applyBorder="1" applyAlignment="1">
      <alignment horizontal="center" vertical="top" wrapText="1"/>
    </xf>
    <xf numFmtId="165" fontId="43" fillId="8" borderId="3" xfId="0" applyNumberFormat="1" applyFont="1" applyFill="1" applyBorder="1" applyAlignment="1">
      <alignment horizontal="center" vertical="top" wrapText="1"/>
    </xf>
    <xf numFmtId="165" fontId="41" fillId="8" borderId="10" xfId="0" applyNumberFormat="1" applyFont="1" applyFill="1" applyBorder="1" applyAlignment="1">
      <alignment horizontal="center" vertical="top" wrapText="1"/>
    </xf>
    <xf numFmtId="0" fontId="41" fillId="8" borderId="10" xfId="0" applyFont="1" applyFill="1" applyBorder="1" applyAlignment="1">
      <alignment horizontal="center" vertical="top" wrapText="1"/>
    </xf>
    <xf numFmtId="1" fontId="41" fillId="0" borderId="0" xfId="0" applyNumberFormat="1" applyFont="1" applyAlignment="1">
      <alignment horizontal="center" vertical="top" wrapText="1"/>
    </xf>
    <xf numFmtId="170" fontId="41" fillId="13" borderId="10" xfId="0" applyNumberFormat="1" applyFont="1" applyFill="1" applyBorder="1" applyAlignment="1">
      <alignment horizontal="left" vertical="top" wrapText="1"/>
    </xf>
    <xf numFmtId="170" fontId="41" fillId="13" borderId="10" xfId="0" applyNumberFormat="1" applyFont="1" applyFill="1" applyBorder="1" applyAlignment="1">
      <alignment horizontal="center" vertical="top" wrapText="1"/>
    </xf>
    <xf numFmtId="44" fontId="41" fillId="13" borderId="10" xfId="7" applyFont="1" applyFill="1" applyBorder="1" applyAlignment="1">
      <alignment horizontal="center" vertical="top" wrapText="1"/>
    </xf>
    <xf numFmtId="1" fontId="41" fillId="28" borderId="10" xfId="0" applyNumberFormat="1" applyFont="1" applyFill="1" applyBorder="1" applyAlignment="1">
      <alignment horizontal="center" vertical="top" wrapText="1"/>
    </xf>
    <xf numFmtId="170" fontId="43" fillId="13" borderId="10" xfId="0" applyNumberFormat="1" applyFont="1" applyFill="1" applyBorder="1" applyAlignment="1">
      <alignment horizontal="left" vertical="top" wrapText="1"/>
    </xf>
    <xf numFmtId="170" fontId="43" fillId="13" borderId="10" xfId="0" applyNumberFormat="1" applyFont="1" applyFill="1" applyBorder="1" applyAlignment="1">
      <alignment horizontal="center" vertical="top" wrapText="1"/>
    </xf>
    <xf numFmtId="44" fontId="43" fillId="13" borderId="10" xfId="7" applyFont="1" applyFill="1" applyBorder="1" applyAlignment="1">
      <alignment horizontal="center" vertical="top" wrapText="1"/>
    </xf>
    <xf numFmtId="1" fontId="41" fillId="32" borderId="10" xfId="0" applyNumberFormat="1" applyFont="1" applyFill="1" applyBorder="1" applyAlignment="1">
      <alignment horizontal="center" vertical="top" wrapText="1"/>
    </xf>
    <xf numFmtId="0" fontId="41" fillId="13" borderId="10" xfId="0" applyFont="1" applyFill="1" applyBorder="1" applyAlignment="1">
      <alignment horizontal="left" vertical="top" wrapText="1"/>
    </xf>
    <xf numFmtId="1" fontId="41" fillId="29" borderId="10" xfId="0" applyNumberFormat="1" applyFont="1" applyFill="1" applyBorder="1" applyAlignment="1">
      <alignment horizontal="center" vertical="top" wrapText="1"/>
    </xf>
    <xf numFmtId="164" fontId="41" fillId="13" borderId="10" xfId="0" applyNumberFormat="1" applyFont="1" applyFill="1" applyBorder="1" applyAlignment="1">
      <alignment horizontal="center" vertical="top" wrapText="1"/>
    </xf>
    <xf numFmtId="9" fontId="41" fillId="0" borderId="0" xfId="0" applyNumberFormat="1" applyFont="1" applyAlignment="1">
      <alignment horizontal="center" vertical="top" wrapText="1"/>
    </xf>
    <xf numFmtId="1" fontId="41" fillId="33" borderId="10" xfId="0" applyNumberFormat="1" applyFont="1" applyFill="1" applyBorder="1" applyAlignment="1">
      <alignment horizontal="center" vertical="top" wrapText="1"/>
    </xf>
    <xf numFmtId="49" fontId="41" fillId="0" borderId="10" xfId="0" applyNumberFormat="1" applyFont="1" applyFill="1" applyBorder="1" applyAlignment="1">
      <alignment horizontal="center" vertical="top" wrapText="1"/>
    </xf>
    <xf numFmtId="44" fontId="41" fillId="0" borderId="0" xfId="7" applyFont="1" applyAlignment="1">
      <alignment horizontal="center" vertical="top" wrapText="1"/>
    </xf>
    <xf numFmtId="171" fontId="41" fillId="0" borderId="0" xfId="0" applyNumberFormat="1" applyFont="1" applyAlignment="1">
      <alignment horizontal="center" vertical="top" wrapText="1"/>
    </xf>
    <xf numFmtId="49" fontId="41" fillId="0" borderId="10" xfId="0" applyNumberFormat="1" applyFont="1" applyBorder="1" applyAlignment="1">
      <alignment horizontal="center" vertical="top" wrapText="1"/>
    </xf>
    <xf numFmtId="49" fontId="41" fillId="13" borderId="10" xfId="0" applyNumberFormat="1" applyFont="1" applyFill="1" applyBorder="1" applyAlignment="1">
      <alignment horizontal="center" vertical="top" wrapText="1"/>
    </xf>
    <xf numFmtId="49" fontId="41" fillId="27" borderId="10" xfId="0" applyNumberFormat="1" applyFont="1" applyFill="1" applyBorder="1" applyAlignment="1">
      <alignment horizontal="center" vertical="top" wrapText="1"/>
    </xf>
    <xf numFmtId="164" fontId="41" fillId="0" borderId="10" xfId="0" applyNumberFormat="1" applyFont="1" applyBorder="1" applyAlignment="1">
      <alignment horizontal="center" vertical="top" wrapText="1"/>
    </xf>
    <xf numFmtId="1" fontId="41" fillId="0" borderId="10" xfId="0" applyNumberFormat="1" applyFont="1" applyBorder="1" applyAlignment="1">
      <alignment horizontal="center" vertical="top" wrapText="1"/>
    </xf>
    <xf numFmtId="49" fontId="43" fillId="0" borderId="10" xfId="0" applyNumberFormat="1" applyFont="1" applyBorder="1" applyAlignment="1">
      <alignment horizontal="center" vertical="top" wrapText="1"/>
    </xf>
    <xf numFmtId="165" fontId="41" fillId="0" borderId="10" xfId="0" applyNumberFormat="1" applyFont="1" applyBorder="1" applyAlignment="1">
      <alignment horizontal="center" vertical="top" wrapText="1"/>
    </xf>
    <xf numFmtId="164" fontId="41" fillId="0" borderId="10" xfId="0" applyNumberFormat="1" applyFont="1" applyFill="1" applyBorder="1" applyAlignment="1">
      <alignment horizontal="center" vertical="top" wrapText="1"/>
    </xf>
    <xf numFmtId="0" fontId="41" fillId="0" borderId="10" xfId="0" applyFont="1" applyBorder="1" applyAlignment="1">
      <alignment horizontal="left" vertical="top" wrapText="1"/>
    </xf>
    <xf numFmtId="44" fontId="41" fillId="0" borderId="10" xfId="7" applyFont="1" applyBorder="1" applyAlignment="1">
      <alignment horizontal="center" vertical="top" wrapText="1"/>
    </xf>
    <xf numFmtId="49" fontId="41" fillId="0" borderId="0" xfId="0" applyNumberFormat="1" applyFont="1" applyFill="1" applyAlignment="1">
      <alignment horizontal="center" vertical="top" wrapText="1"/>
    </xf>
    <xf numFmtId="1" fontId="41" fillId="0" borderId="10" xfId="0" applyNumberFormat="1" applyFont="1" applyFill="1" applyBorder="1" applyAlignment="1">
      <alignment horizontal="center" vertical="top" wrapText="1"/>
    </xf>
    <xf numFmtId="49" fontId="43" fillId="0" borderId="10" xfId="0" applyNumberFormat="1" applyFont="1" applyFill="1" applyBorder="1" applyAlignment="1">
      <alignment horizontal="center" vertical="top" wrapText="1"/>
    </xf>
    <xf numFmtId="0" fontId="41" fillId="0" borderId="10" xfId="0" applyFont="1" applyFill="1" applyBorder="1" applyAlignment="1">
      <alignment horizontal="left" vertical="top" wrapText="1"/>
    </xf>
    <xf numFmtId="44" fontId="41" fillId="0" borderId="10" xfId="7" applyFont="1" applyFill="1" applyBorder="1" applyAlignment="1">
      <alignment horizontal="center" vertical="top" wrapText="1"/>
    </xf>
    <xf numFmtId="1" fontId="43" fillId="0" borderId="10" xfId="0" applyNumberFormat="1" applyFont="1" applyFill="1" applyBorder="1" applyAlignment="1">
      <alignment horizontal="center" vertical="top" wrapText="1"/>
    </xf>
    <xf numFmtId="0" fontId="43" fillId="0" borderId="10" xfId="0" applyFont="1" applyFill="1" applyBorder="1" applyAlignment="1">
      <alignment horizontal="center" vertical="top" wrapText="1"/>
    </xf>
    <xf numFmtId="165" fontId="41" fillId="0" borderId="10" xfId="0" applyNumberFormat="1" applyFont="1" applyFill="1" applyBorder="1" applyAlignment="1">
      <alignment horizontal="center" vertical="top" wrapText="1"/>
    </xf>
    <xf numFmtId="10" fontId="41" fillId="0" borderId="10" xfId="0" applyNumberFormat="1" applyFont="1" applyFill="1" applyBorder="1" applyAlignment="1">
      <alignment horizontal="center" vertical="top" wrapText="1"/>
    </xf>
    <xf numFmtId="165" fontId="43" fillId="0" borderId="10" xfId="0" applyNumberFormat="1" applyFont="1" applyFill="1" applyBorder="1" applyAlignment="1">
      <alignment horizontal="center" vertical="top" wrapText="1"/>
    </xf>
    <xf numFmtId="172" fontId="41" fillId="0" borderId="10" xfId="0" applyNumberFormat="1" applyFont="1" applyFill="1" applyBorder="1" applyAlignment="1">
      <alignment horizontal="left" vertical="top" wrapText="1"/>
    </xf>
    <xf numFmtId="172" fontId="41" fillId="0" borderId="10" xfId="0" applyNumberFormat="1" applyFont="1" applyFill="1" applyBorder="1" applyAlignment="1">
      <alignment horizontal="center" vertical="top" wrapText="1"/>
    </xf>
    <xf numFmtId="10" fontId="43" fillId="0" borderId="10" xfId="0" applyNumberFormat="1" applyFont="1" applyFill="1" applyBorder="1" applyAlignment="1">
      <alignment horizontal="center" vertical="top" wrapText="1"/>
    </xf>
    <xf numFmtId="173" fontId="41" fillId="0" borderId="10" xfId="0" applyNumberFormat="1" applyFont="1" applyFill="1" applyBorder="1" applyAlignment="1">
      <alignment horizontal="center" vertical="top" wrapText="1"/>
    </xf>
    <xf numFmtId="170" fontId="41" fillId="0" borderId="10" xfId="0" applyNumberFormat="1" applyFont="1" applyFill="1" applyBorder="1" applyAlignment="1">
      <alignment horizontal="left" vertical="top" wrapText="1"/>
    </xf>
    <xf numFmtId="170" fontId="41" fillId="0" borderId="10" xfId="0" applyNumberFormat="1" applyFont="1" applyFill="1" applyBorder="1" applyAlignment="1">
      <alignment horizontal="center" vertical="top" wrapText="1"/>
    </xf>
    <xf numFmtId="171" fontId="41" fillId="0" borderId="10" xfId="0" applyNumberFormat="1" applyFont="1" applyFill="1" applyBorder="1" applyAlignment="1">
      <alignment horizontal="center" vertical="top" wrapText="1"/>
    </xf>
    <xf numFmtId="165" fontId="41" fillId="0" borderId="10" xfId="0" applyNumberFormat="1" applyFont="1" applyFill="1" applyBorder="1" applyAlignment="1">
      <alignment horizontal="left" vertical="top" wrapText="1"/>
    </xf>
    <xf numFmtId="9" fontId="41" fillId="0" borderId="10" xfId="0" applyNumberFormat="1" applyFont="1" applyFill="1" applyBorder="1" applyAlignment="1">
      <alignment horizontal="center" vertical="top" wrapText="1"/>
    </xf>
    <xf numFmtId="10" fontId="44" fillId="0" borderId="10" xfId="0" applyNumberFormat="1" applyFont="1" applyFill="1" applyBorder="1" applyAlignment="1">
      <alignment horizontal="center" vertical="top" wrapText="1"/>
    </xf>
    <xf numFmtId="9" fontId="43" fillId="0" borderId="10" xfId="0" applyNumberFormat="1" applyFont="1" applyFill="1" applyBorder="1" applyAlignment="1">
      <alignment horizontal="center" vertical="top" wrapText="1"/>
    </xf>
    <xf numFmtId="1" fontId="41" fillId="0" borderId="0" xfId="0" applyNumberFormat="1" applyFont="1" applyFill="1" applyAlignment="1">
      <alignment horizontal="center" vertical="top" wrapText="1"/>
    </xf>
    <xf numFmtId="0" fontId="43" fillId="0" borderId="0" xfId="0" applyFont="1" applyFill="1" applyAlignment="1">
      <alignment horizontal="center" vertical="top" wrapText="1"/>
    </xf>
    <xf numFmtId="0" fontId="41" fillId="0" borderId="0" xfId="0" applyFont="1" applyFill="1" applyAlignment="1">
      <alignment horizontal="left" vertical="top" wrapText="1"/>
    </xf>
    <xf numFmtId="44" fontId="41" fillId="0" borderId="0" xfId="7" applyFont="1" applyFill="1" applyAlignment="1">
      <alignment horizontal="center" vertical="top" wrapText="1"/>
    </xf>
    <xf numFmtId="166" fontId="9" fillId="6" borderId="3" xfId="0" applyNumberFormat="1" applyFont="1" applyFill="1" applyBorder="1" applyAlignment="1">
      <alignment horizontal="center" vertical="center" wrapText="1"/>
    </xf>
    <xf numFmtId="0" fontId="24" fillId="13" borderId="3" xfId="0" applyFont="1" applyFill="1" applyBorder="1" applyAlignment="1">
      <alignment horizontal="center" vertical="center" wrapText="1"/>
    </xf>
    <xf numFmtId="0" fontId="8" fillId="27" borderId="20" xfId="0" applyFont="1" applyFill="1" applyBorder="1" applyAlignment="1">
      <alignment horizontal="left" vertical="center" wrapText="1"/>
    </xf>
    <xf numFmtId="0" fontId="8" fillId="27" borderId="11" xfId="0" applyFont="1" applyFill="1" applyBorder="1" applyAlignment="1">
      <alignment horizontal="left" vertical="center" wrapText="1"/>
    </xf>
    <xf numFmtId="0" fontId="8" fillId="27" borderId="3" xfId="0" applyFont="1" applyFill="1" applyBorder="1" applyAlignment="1">
      <alignment horizontal="left" vertical="center" wrapText="1"/>
    </xf>
    <xf numFmtId="17" fontId="8" fillId="27" borderId="3" xfId="0" applyNumberFormat="1" applyFont="1" applyFill="1" applyBorder="1" applyAlignment="1">
      <alignment horizontal="left" vertical="center" wrapText="1"/>
    </xf>
    <xf numFmtId="0" fontId="8" fillId="27" borderId="12" xfId="0" applyFont="1" applyFill="1" applyBorder="1" applyAlignment="1">
      <alignment horizontal="left" vertical="center" wrapText="1"/>
    </xf>
    <xf numFmtId="0" fontId="8" fillId="27" borderId="3" xfId="0" applyFont="1" applyFill="1" applyBorder="1" applyAlignment="1">
      <alignment horizontal="center" vertical="center" wrapText="1"/>
    </xf>
    <xf numFmtId="0" fontId="8" fillId="27" borderId="29" xfId="0" applyFont="1" applyFill="1" applyBorder="1" applyAlignment="1">
      <alignment horizontal="left" vertical="center" wrapText="1"/>
    </xf>
    <xf numFmtId="165" fontId="41" fillId="0" borderId="3" xfId="7" applyNumberFormat="1" applyFont="1" applyFill="1" applyBorder="1" applyAlignment="1">
      <alignment horizontal="center" vertical="top" wrapText="1"/>
    </xf>
    <xf numFmtId="49" fontId="41" fillId="0" borderId="18" xfId="0" applyNumberFormat="1" applyFont="1" applyFill="1" applyBorder="1" applyAlignment="1">
      <alignment horizontal="center" vertical="top" wrapText="1"/>
    </xf>
    <xf numFmtId="0" fontId="41" fillId="13" borderId="10" xfId="0" applyFont="1" applyFill="1" applyBorder="1" applyAlignment="1">
      <alignment horizontal="center" vertical="top" wrapText="1"/>
    </xf>
    <xf numFmtId="165" fontId="41" fillId="0" borderId="27" xfId="0" applyNumberFormat="1" applyFont="1" applyFill="1" applyBorder="1" applyAlignment="1">
      <alignment horizontal="center" vertical="top" wrapText="1"/>
    </xf>
    <xf numFmtId="0" fontId="41" fillId="0" borderId="10" xfId="0" applyFont="1" applyFill="1" applyBorder="1" applyAlignment="1">
      <alignment horizontal="center" vertical="top" wrapText="1"/>
    </xf>
    <xf numFmtId="0" fontId="41" fillId="13" borderId="10" xfId="0" applyFont="1" applyFill="1" applyBorder="1" applyAlignment="1">
      <alignment horizontal="center" vertical="top" wrapText="1"/>
    </xf>
    <xf numFmtId="166" fontId="43" fillId="3" borderId="4" xfId="0" applyNumberFormat="1" applyFont="1" applyFill="1" applyBorder="1" applyAlignment="1">
      <alignment horizontal="center" vertical="top" wrapText="1"/>
    </xf>
    <xf numFmtId="0" fontId="41" fillId="0" borderId="5" xfId="0" applyFont="1" applyBorder="1" applyAlignment="1">
      <alignment horizontal="center" vertical="top" wrapText="1"/>
    </xf>
    <xf numFmtId="0" fontId="41" fillId="0" borderId="8" xfId="0" applyFont="1" applyBorder="1" applyAlignment="1">
      <alignment horizontal="center" vertical="top" wrapText="1"/>
    </xf>
    <xf numFmtId="166" fontId="43" fillId="6" borderId="4" xfId="0" applyNumberFormat="1" applyFont="1" applyFill="1" applyBorder="1" applyAlignment="1">
      <alignment horizontal="center" vertical="top" wrapText="1"/>
    </xf>
    <xf numFmtId="165" fontId="41" fillId="0" borderId="10" xfId="0" applyNumberFormat="1" applyFont="1" applyFill="1" applyBorder="1" applyAlignment="1">
      <alignment horizontal="center" vertical="top" wrapText="1"/>
    </xf>
    <xf numFmtId="49" fontId="43" fillId="8" borderId="1" xfId="0" applyNumberFormat="1" applyFont="1" applyFill="1" applyBorder="1" applyAlignment="1">
      <alignment horizontal="center" vertical="top" wrapText="1"/>
    </xf>
    <xf numFmtId="0" fontId="41" fillId="0" borderId="16" xfId="0" applyFont="1" applyBorder="1" applyAlignment="1">
      <alignment horizontal="center" vertical="top" wrapText="1"/>
    </xf>
    <xf numFmtId="0" fontId="41" fillId="0" borderId="2" xfId="0" applyFont="1" applyBorder="1" applyAlignment="1">
      <alignment horizontal="center" vertical="top" wrapText="1"/>
    </xf>
    <xf numFmtId="44" fontId="41" fillId="0" borderId="10" xfId="7" applyFont="1" applyFill="1" applyBorder="1" applyAlignment="1">
      <alignment horizontal="center" vertical="top" wrapText="1"/>
    </xf>
    <xf numFmtId="0" fontId="41" fillId="0" borderId="10" xfId="0" applyFont="1" applyFill="1" applyBorder="1" applyAlignment="1">
      <alignment horizontal="center" vertical="top" wrapText="1"/>
    </xf>
    <xf numFmtId="166" fontId="43" fillId="2" borderId="4" xfId="0" applyNumberFormat="1" applyFont="1" applyFill="1" applyBorder="1" applyAlignment="1">
      <alignment horizontal="center" vertical="top" wrapText="1"/>
    </xf>
    <xf numFmtId="0" fontId="46" fillId="0" borderId="0" xfId="0" applyFont="1" applyAlignment="1">
      <alignment horizontal="left" vertical="top" wrapText="1"/>
    </xf>
    <xf numFmtId="0" fontId="47" fillId="0" borderId="0" xfId="0" applyFont="1" applyAlignment="1">
      <alignment horizontal="left" vertical="top" wrapText="1"/>
    </xf>
    <xf numFmtId="44" fontId="47" fillId="0" borderId="0" xfId="7" applyFont="1" applyAlignment="1">
      <alignment horizontal="left" vertical="top" wrapText="1"/>
    </xf>
    <xf numFmtId="166" fontId="43" fillId="4" borderId="4" xfId="0" applyNumberFormat="1" applyFont="1" applyFill="1" applyBorder="1" applyAlignment="1">
      <alignment horizontal="center" vertical="top" wrapText="1"/>
    </xf>
    <xf numFmtId="170" fontId="43" fillId="13" borderId="10" xfId="0" applyNumberFormat="1" applyFont="1" applyFill="1" applyBorder="1" applyAlignment="1">
      <alignment horizontal="center" vertical="top" wrapText="1"/>
    </xf>
    <xf numFmtId="0" fontId="41" fillId="13" borderId="10" xfId="0" applyFont="1" applyFill="1" applyBorder="1" applyAlignment="1">
      <alignment horizontal="center" vertical="top" wrapText="1"/>
    </xf>
    <xf numFmtId="0" fontId="27" fillId="0" borderId="12" xfId="0" applyFont="1" applyBorder="1" applyAlignment="1">
      <alignment horizontal="center"/>
    </xf>
    <xf numFmtId="0" fontId="28" fillId="0" borderId="16" xfId="0" applyFont="1" applyBorder="1"/>
    <xf numFmtId="0" fontId="28" fillId="0" borderId="11" xfId="0" applyFont="1" applyBorder="1"/>
    <xf numFmtId="0" fontId="26" fillId="0" borderId="0" xfId="0" applyFont="1" applyAlignment="1">
      <alignment horizontal="center"/>
    </xf>
    <xf numFmtId="0" fontId="0" fillId="0" borderId="0" xfId="0" applyFont="1" applyAlignment="1"/>
    <xf numFmtId="0" fontId="6" fillId="7" borderId="6" xfId="0" applyFont="1" applyFill="1" applyBorder="1" applyAlignment="1">
      <alignment horizontal="center" vertical="center" wrapText="1"/>
    </xf>
    <xf numFmtId="0" fontId="5" fillId="0" borderId="7" xfId="0" applyFont="1" applyBorder="1"/>
    <xf numFmtId="0" fontId="5" fillId="0" borderId="9" xfId="0" applyFont="1" applyBorder="1"/>
    <xf numFmtId="49" fontId="4" fillId="8" borderId="1" xfId="0" applyNumberFormat="1" applyFont="1" applyFill="1" applyBorder="1" applyAlignment="1">
      <alignment horizontal="center" vertical="center" wrapText="1"/>
    </xf>
    <xf numFmtId="0" fontId="5" fillId="0" borderId="16" xfId="0" applyFont="1" applyBorder="1"/>
    <xf numFmtId="0" fontId="5" fillId="0" borderId="2" xfId="0" applyFont="1" applyBorder="1"/>
    <xf numFmtId="165" fontId="21" fillId="8" borderId="1" xfId="0" applyNumberFormat="1" applyFont="1" applyFill="1" applyBorder="1" applyAlignment="1">
      <alignment horizontal="center" vertical="center" wrapText="1"/>
    </xf>
    <xf numFmtId="0" fontId="3" fillId="0" borderId="0" xfId="0" applyFont="1" applyAlignment="1">
      <alignment vertical="center" wrapText="1"/>
    </xf>
    <xf numFmtId="0" fontId="6" fillId="3"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7" borderId="6" xfId="0" applyFont="1" applyFill="1" applyBorder="1" applyAlignment="1">
      <alignment horizontal="center" vertical="center"/>
    </xf>
    <xf numFmtId="0" fontId="6" fillId="5" borderId="6" xfId="0" applyFont="1" applyFill="1" applyBorder="1" applyAlignment="1">
      <alignment horizontal="center" vertical="center"/>
    </xf>
    <xf numFmtId="0" fontId="3" fillId="0" borderId="0" xfId="0" applyFont="1"/>
    <xf numFmtId="165" fontId="21" fillId="8" borderId="1" xfId="0" applyNumberFormat="1" applyFont="1" applyFill="1" applyBorder="1" applyAlignment="1">
      <alignment horizontal="center" vertical="center"/>
    </xf>
    <xf numFmtId="49" fontId="4" fillId="8" borderId="1" xfId="0" applyNumberFormat="1" applyFont="1" applyFill="1" applyBorder="1" applyAlignment="1">
      <alignment horizontal="center" vertical="center"/>
    </xf>
    <xf numFmtId="166" fontId="43" fillId="2" borderId="8" xfId="0" applyNumberFormat="1" applyFont="1" applyFill="1" applyBorder="1" applyAlignment="1">
      <alignment horizontal="center" vertical="top" wrapText="1"/>
    </xf>
    <xf numFmtId="166" fontId="43" fillId="4" borderId="8" xfId="0" applyNumberFormat="1" applyFont="1" applyFill="1" applyBorder="1" applyAlignment="1">
      <alignment horizontal="center" vertical="top" wrapText="1"/>
    </xf>
    <xf numFmtId="1" fontId="6" fillId="0" borderId="3"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165" fontId="43" fillId="13" borderId="12" xfId="0" applyNumberFormat="1" applyFont="1" applyFill="1" applyBorder="1" applyAlignment="1">
      <alignment horizontal="center" vertical="top" wrapText="1"/>
    </xf>
    <xf numFmtId="49" fontId="4" fillId="13" borderId="12" xfId="0" applyNumberFormat="1" applyFont="1" applyFill="1" applyBorder="1" applyAlignment="1">
      <alignment horizontal="center" vertical="center" wrapText="1"/>
    </xf>
    <xf numFmtId="49" fontId="43" fillId="18" borderId="17" xfId="0" applyNumberFormat="1" applyFont="1" applyFill="1" applyBorder="1" applyAlignment="1">
      <alignment horizontal="left" vertical="top" wrapText="1"/>
    </xf>
    <xf numFmtId="49" fontId="43" fillId="18" borderId="17" xfId="0" applyNumberFormat="1" applyFont="1" applyFill="1" applyBorder="1" applyAlignment="1">
      <alignment horizontal="center" vertical="top" wrapText="1"/>
    </xf>
    <xf numFmtId="0" fontId="8" fillId="13" borderId="20" xfId="0" applyFont="1" applyFill="1" applyBorder="1" applyAlignment="1">
      <alignment horizontal="left" vertical="center" wrapText="1"/>
    </xf>
    <xf numFmtId="49" fontId="6"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8" fillId="0" borderId="3" xfId="0" applyFont="1" applyFill="1" applyBorder="1" applyAlignment="1">
      <alignment horizontal="left" vertical="center" wrapText="1"/>
    </xf>
    <xf numFmtId="49" fontId="8" fillId="38" borderId="3" xfId="0" applyNumberFormat="1" applyFont="1" applyFill="1" applyBorder="1" applyAlignment="1">
      <alignment horizontal="center" vertical="center" wrapText="1"/>
    </xf>
    <xf numFmtId="165" fontId="6" fillId="0" borderId="3" xfId="0" applyNumberFormat="1" applyFont="1" applyFill="1" applyBorder="1" applyAlignment="1">
      <alignment vertical="center" wrapText="1"/>
    </xf>
    <xf numFmtId="1" fontId="6" fillId="0" borderId="3" xfId="0" applyNumberFormat="1" applyFont="1" applyFill="1" applyBorder="1" applyAlignment="1">
      <alignment horizontal="center" vertical="center" wrapText="1"/>
    </xf>
    <xf numFmtId="0" fontId="41" fillId="13" borderId="18" xfId="0" applyFont="1" applyFill="1" applyBorder="1" applyAlignment="1">
      <alignment horizontal="center" vertical="top" wrapText="1"/>
    </xf>
    <xf numFmtId="0" fontId="41" fillId="0" borderId="10" xfId="13" applyFont="1" applyFill="1" applyBorder="1" applyAlignment="1">
      <alignment horizontal="left" vertical="top" wrapText="1" shrinkToFit="1"/>
    </xf>
    <xf numFmtId="0" fontId="41" fillId="0" borderId="10" xfId="13" applyFont="1" applyFill="1" applyBorder="1" applyAlignment="1">
      <alignment horizontal="center" vertical="top" wrapText="1" shrinkToFit="1"/>
    </xf>
    <xf numFmtId="0" fontId="41" fillId="0" borderId="10" xfId="11" applyFont="1" applyFill="1" applyBorder="1" applyAlignment="1">
      <alignment horizontal="center" vertical="top" wrapText="1" shrinkToFit="1"/>
    </xf>
    <xf numFmtId="0" fontId="41" fillId="0" borderId="10" xfId="12" applyFont="1" applyFill="1" applyBorder="1" applyAlignment="1">
      <alignment horizontal="center" vertical="top" wrapText="1" shrinkToFit="1"/>
    </xf>
    <xf numFmtId="0" fontId="8" fillId="28" borderId="3" xfId="0" applyFont="1" applyFill="1" applyBorder="1" applyAlignment="1">
      <alignment horizontal="left" vertical="center" wrapText="1"/>
    </xf>
    <xf numFmtId="49" fontId="8" fillId="41" borderId="3" xfId="0" applyNumberFormat="1" applyFont="1" applyFill="1" applyBorder="1" applyAlignment="1">
      <alignment horizontal="center" vertical="center" wrapText="1"/>
    </xf>
    <xf numFmtId="0" fontId="6" fillId="13" borderId="3" xfId="0" applyFont="1" applyFill="1" applyBorder="1" applyAlignment="1">
      <alignment horizontal="center" vertical="center"/>
    </xf>
    <xf numFmtId="1" fontId="4" fillId="19" borderId="3" xfId="0" applyNumberFormat="1" applyFont="1" applyFill="1" applyBorder="1" applyAlignment="1">
      <alignment horizontal="center" vertical="center" wrapText="1"/>
    </xf>
    <xf numFmtId="49" fontId="4" fillId="19" borderId="3" xfId="0" applyNumberFormat="1" applyFont="1" applyFill="1" applyBorder="1" applyAlignment="1">
      <alignment horizontal="left" vertical="center" wrapText="1"/>
    </xf>
    <xf numFmtId="0" fontId="43" fillId="0" borderId="3" xfId="0" applyFont="1" applyFill="1" applyBorder="1" applyAlignment="1">
      <alignment horizontal="left" vertical="top" wrapText="1"/>
    </xf>
    <xf numFmtId="44" fontId="43" fillId="0" borderId="3" xfId="7" applyFont="1" applyFill="1" applyBorder="1" applyAlignment="1">
      <alignment horizontal="center" vertical="top" wrapText="1"/>
    </xf>
    <xf numFmtId="165" fontId="43" fillId="0" borderId="3" xfId="0" applyNumberFormat="1" applyFont="1" applyFill="1" applyBorder="1" applyAlignment="1">
      <alignment horizontal="center" vertical="top" wrapText="1"/>
    </xf>
    <xf numFmtId="0" fontId="6" fillId="0" borderId="3" xfId="0" applyFont="1" applyFill="1" applyBorder="1" applyAlignment="1">
      <alignment horizontal="left" vertical="center" wrapText="1"/>
    </xf>
    <xf numFmtId="49" fontId="6" fillId="0" borderId="12"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1" fontId="6" fillId="0" borderId="20"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2" fontId="6" fillId="0" borderId="20" xfId="0" applyNumberFormat="1" applyFont="1" applyBorder="1" applyAlignment="1">
      <alignment horizontal="left" vertical="center" wrapText="1"/>
    </xf>
    <xf numFmtId="0" fontId="41" fillId="0" borderId="10" xfId="0" applyNumberFormat="1" applyFont="1" applyFill="1" applyBorder="1" applyAlignment="1">
      <alignment horizontal="left" vertical="top" wrapText="1" shrinkToFit="1"/>
    </xf>
    <xf numFmtId="49" fontId="41" fillId="0" borderId="10" xfId="0" applyNumberFormat="1" applyFont="1" applyFill="1" applyBorder="1" applyAlignment="1">
      <alignment horizontal="center" vertical="top" wrapText="1" shrinkToFit="1"/>
    </xf>
    <xf numFmtId="0" fontId="41" fillId="27" borderId="10" xfId="12" applyFont="1" applyFill="1" applyBorder="1" applyAlignment="1">
      <alignment horizontal="left" vertical="top" wrapText="1" shrinkToFit="1"/>
    </xf>
    <xf numFmtId="0" fontId="41" fillId="0" borderId="10" xfId="11" applyFont="1" applyFill="1" applyBorder="1" applyAlignment="1">
      <alignment horizontal="left" vertical="top" wrapText="1" shrinkToFit="1"/>
    </xf>
    <xf numFmtId="0" fontId="41" fillId="0" borderId="10" xfId="12" applyFont="1" applyFill="1" applyBorder="1" applyAlignment="1">
      <alignment horizontal="left" vertical="top" wrapText="1" shrinkToFit="1"/>
    </xf>
    <xf numFmtId="14" fontId="41" fillId="0" borderId="10" xfId="0" applyNumberFormat="1" applyFont="1" applyBorder="1" applyAlignment="1">
      <alignment horizontal="center" vertical="top" wrapText="1"/>
    </xf>
    <xf numFmtId="0" fontId="41" fillId="27" borderId="10" xfId="11" applyFont="1" applyFill="1" applyBorder="1" applyAlignment="1">
      <alignment horizontal="center" vertical="top" wrapText="1" shrinkToFit="1"/>
    </xf>
    <xf numFmtId="49" fontId="6" fillId="27" borderId="3" xfId="0" applyNumberFormat="1" applyFont="1" applyFill="1" applyBorder="1" applyAlignment="1">
      <alignment horizontal="center" vertical="center" wrapText="1"/>
    </xf>
    <xf numFmtId="49" fontId="4" fillId="36" borderId="3" xfId="0" applyNumberFormat="1" applyFont="1" applyFill="1" applyBorder="1" applyAlignment="1">
      <alignment horizontal="center" vertical="center" wrapText="1"/>
    </xf>
    <xf numFmtId="0" fontId="8" fillId="36" borderId="3" xfId="0" applyFont="1" applyFill="1" applyBorder="1" applyAlignment="1">
      <alignment horizontal="left" vertical="center" wrapText="1"/>
    </xf>
    <xf numFmtId="165" fontId="6" fillId="25" borderId="3" xfId="0" applyNumberFormat="1" applyFont="1" applyFill="1" applyBorder="1" applyAlignment="1">
      <alignment vertical="center" wrapText="1"/>
    </xf>
    <xf numFmtId="1" fontId="6" fillId="13"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xf numFmtId="0" fontId="6" fillId="13" borderId="3" xfId="0" applyFont="1" applyFill="1" applyBorder="1" applyAlignment="1">
      <alignment horizontal="left" vertical="center" wrapText="1"/>
    </xf>
    <xf numFmtId="49" fontId="41" fillId="38" borderId="3" xfId="0" applyNumberFormat="1" applyFont="1" applyFill="1" applyBorder="1" applyAlignment="1">
      <alignment horizontal="center" vertical="top" wrapText="1"/>
    </xf>
    <xf numFmtId="49" fontId="41" fillId="42" borderId="3" xfId="0" applyNumberFormat="1" applyFont="1" applyFill="1" applyBorder="1" applyAlignment="1">
      <alignment horizontal="center" vertical="top" wrapText="1"/>
    </xf>
    <xf numFmtId="49" fontId="6" fillId="13" borderId="18" xfId="0" applyNumberFormat="1" applyFont="1" applyFill="1" applyBorder="1" applyAlignment="1">
      <alignment horizontal="center" vertical="center" wrapText="1"/>
    </xf>
    <xf numFmtId="165" fontId="8" fillId="38" borderId="3" xfId="0" applyNumberFormat="1" applyFont="1" applyFill="1" applyBorder="1" applyAlignment="1">
      <alignment horizontal="center" vertical="center" wrapText="1"/>
    </xf>
    <xf numFmtId="49" fontId="8" fillId="38" borderId="20" xfId="0" applyNumberFormat="1" applyFont="1" applyFill="1" applyBorder="1" applyAlignment="1">
      <alignment horizontal="center" vertical="center" wrapText="1"/>
    </xf>
    <xf numFmtId="49" fontId="8" fillId="42" borderId="3" xfId="0" applyNumberFormat="1" applyFont="1" applyFill="1" applyBorder="1" applyAlignment="1">
      <alignment horizontal="center" vertical="center" wrapText="1"/>
    </xf>
  </cellXfs>
  <cellStyles count="17">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Millares" xfId="14" builtinId="3"/>
    <cellStyle name="Millares [0] 2" xfId="8"/>
    <cellStyle name="Moneda" xfId="7" builtinId="4"/>
    <cellStyle name="Normal" xfId="0" builtinId="0"/>
    <cellStyle name="Normal 2" xfId="12"/>
    <cellStyle name="Normal 2 3" xfId="11"/>
    <cellStyle name="Normal 2 3 2" xfId="9"/>
    <cellStyle name="Normal 2 4" xfId="15"/>
    <cellStyle name="Normal 2 5" xfId="16"/>
    <cellStyle name="Normal 3" xfId="10"/>
    <cellStyle name="Normal 7"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35</xdr:col>
      <xdr:colOff>911225</xdr:colOff>
      <xdr:row>513</xdr:row>
      <xdr:rowOff>37646</xdr:rowOff>
    </xdr:from>
    <xdr:to>
      <xdr:col>37</xdr:col>
      <xdr:colOff>396332</xdr:colOff>
      <xdr:row>522</xdr:row>
      <xdr:rowOff>54006</xdr:rowOff>
    </xdr:to>
    <xdr:pic>
      <xdr:nvPicPr>
        <xdr:cNvPr id="2" name="Imagen 1"/>
        <xdr:cNvPicPr/>
      </xdr:nvPicPr>
      <xdr:blipFill>
        <a:blip xmlns:r="http://schemas.openxmlformats.org/officeDocument/2006/relationships" r:embed="rId1">
          <a:lum bright="10000" contrast="40000"/>
        </a:blip>
        <a:srcRect/>
        <a:stretch>
          <a:fillRect/>
        </a:stretch>
      </xdr:blipFill>
      <xdr:spPr bwMode="auto">
        <a:xfrm>
          <a:off x="11429546" y="188496575"/>
          <a:ext cx="2045970" cy="1171121"/>
        </a:xfrm>
        <a:prstGeom prst="rect">
          <a:avLst/>
        </a:prstGeom>
        <a:noFill/>
        <a:ln w="9525">
          <a:noFill/>
          <a:miter lim="800000"/>
          <a:headEnd/>
          <a:tailEn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533400</xdr:colOff>
      <xdr:row>43</xdr:row>
      <xdr:rowOff>19050</xdr:rowOff>
    </xdr:to>
    <xdr:sp macro="" textlink="">
      <xdr:nvSpPr>
        <xdr:cNvPr id="2050"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1419225</xdr:colOff>
      <xdr:row>140</xdr:row>
      <xdr:rowOff>123825</xdr:rowOff>
    </xdr:to>
    <xdr:sp macro="" textlink="">
      <xdr:nvSpPr>
        <xdr:cNvPr id="3076" name="Rectangle 4"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990600</xdr:colOff>
      <xdr:row>51</xdr:row>
      <xdr:rowOff>66675</xdr:rowOff>
    </xdr:to>
    <xdr:sp macro="" textlink="">
      <xdr:nvSpPr>
        <xdr:cNvPr id="4100" name="Rectangle 4"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2657475</xdr:colOff>
      <xdr:row>47</xdr:row>
      <xdr:rowOff>123825</xdr:rowOff>
    </xdr:to>
    <xdr:sp macro="" textlink="">
      <xdr:nvSpPr>
        <xdr:cNvPr id="6148" name="Rectangle 4"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S_PLANEACION\PLAN%20DE%20ACCION%202018\PLAN%20INDICATIVO%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Instrucciones "/>
      <sheetName val="1_Metas_Resultados"/>
      <sheetName val="2_Metas_Producto_ y_ $"/>
      <sheetName val="formato plantilla ejecutiva"/>
      <sheetName val="PI_Ejec"/>
    </sheetNames>
    <sheetDataSet>
      <sheetData sheetId="0"/>
      <sheetData sheetId="1"/>
      <sheetData sheetId="2"/>
      <sheetData sheetId="3"/>
      <sheetData sheetId="4">
        <row r="588">
          <cell r="E588" t="str">
            <v>A.12.126</v>
          </cell>
          <cell r="F588" t="str">
            <v>126. Disminuir el porcentaje del territorio que se encuentra en amenaza alta, en zona de alto riesgo, y en zona de alto riesgo no mitigable.</v>
          </cell>
          <cell r="M588" t="str">
            <v>A.12.126.1</v>
          </cell>
          <cell r="N588" t="str">
            <v>Formular acciones de conocimiento y reducción del riesgo para mejorar los procesos de gestión del riesgo y reducir la vulnerabilidad de las poblaciones del departamento.</v>
          </cell>
          <cell r="O588" t="str">
            <v>47,02,02</v>
          </cell>
          <cell r="P588" t="str">
            <v>Número de  acciones de conocimiento y reducción del riesgo formuladas o desarrolladas.</v>
          </cell>
          <cell r="V588">
            <v>7</v>
          </cell>
          <cell r="X588" t="str">
            <v>A.12</v>
          </cell>
          <cell r="Y588" t="str">
            <v>Prevención y atención de desastres</v>
          </cell>
        </row>
        <row r="589">
          <cell r="M589" t="str">
            <v>A.12.126.2</v>
          </cell>
          <cell r="N589" t="str">
            <v>Beneficiar a  población damnificada para reducir la vulnerabilidad de las poblaciones del departamento.</v>
          </cell>
          <cell r="O589" t="str">
            <v>47,02,03</v>
          </cell>
          <cell r="P589" t="str">
            <v>Porcentaje de  población damnificada que se atiende  en estado de calamidad pública.</v>
          </cell>
          <cell r="V589">
            <v>50</v>
          </cell>
          <cell r="X589" t="str">
            <v>A.12</v>
          </cell>
        </row>
        <row r="590">
          <cell r="M590" t="str">
            <v>A.12.127.1</v>
          </cell>
          <cell r="N590" t="str">
            <v>Mejorar los procesos de gestión del riesgo para reducir la vulnerabilidad de las poblaciones del departamento.</v>
          </cell>
          <cell r="O590" t="str">
            <v>47,02,04</v>
          </cell>
          <cell r="P590" t="str">
            <v>Personas beneficiadas con reducción del riesgo de inundación.</v>
          </cell>
          <cell r="V590">
            <v>30000</v>
          </cell>
        </row>
        <row r="593">
          <cell r="M593" t="str">
            <v>A.12.127.3</v>
          </cell>
          <cell r="N593" t="str">
            <v>Aumentar la capacidad institucional de las entidades que integran el Consejo Departamental de Gestión del Riesgo de Desastres y los Consejos Municipales de Gestión del Riesgo de Desastres.</v>
          </cell>
          <cell r="O593" t="str">
            <v>47,03,01</v>
          </cell>
          <cell r="P593" t="str">
            <v>Número de instituciones fortalecidas en operación.</v>
          </cell>
          <cell r="V593">
            <v>2</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W549"/>
  <sheetViews>
    <sheetView tabSelected="1" view="pageBreakPreview" zoomScale="80" zoomScaleNormal="140" zoomScaleSheetLayoutView="80" zoomScalePageLayoutView="200" workbookViewId="0">
      <pane ySplit="3" topLeftCell="A506" activePane="bottomLeft" state="frozen"/>
      <selection pane="bottomLeft" activeCell="G519" sqref="G519"/>
    </sheetView>
  </sheetViews>
  <sheetFormatPr baseColWidth="10" defaultColWidth="16.8984375" defaultRowHeight="10.199999999999999" x14ac:dyDescent="0.3"/>
  <cols>
    <col min="1" max="5" width="7.8984375" style="387" customWidth="1"/>
    <col min="6" max="6" width="16.8984375" style="709"/>
    <col min="7" max="7" width="21.8984375" style="387" customWidth="1"/>
    <col min="8" max="8" width="15.3984375" style="387" bestFit="1" customWidth="1"/>
    <col min="9" max="9" width="10.69921875" style="387" customWidth="1"/>
    <col min="10" max="10" width="11.3984375" style="399" customWidth="1"/>
    <col min="11" max="11" width="36.19921875" style="459" customWidth="1"/>
    <col min="12" max="12" width="33.8984375" style="459" hidden="1" customWidth="1"/>
    <col min="13" max="13" width="12.8984375" style="387" hidden="1" customWidth="1"/>
    <col min="14" max="14" width="33.5" style="459" hidden="1" customWidth="1"/>
    <col min="15" max="16" width="32" style="459" hidden="1" customWidth="1"/>
    <col min="17" max="18" width="0" style="387" hidden="1" customWidth="1"/>
    <col min="19" max="19" width="15.296875" style="387" hidden="1" customWidth="1"/>
    <col min="20" max="20" width="49.296875" style="387" hidden="1" customWidth="1"/>
    <col min="21" max="21" width="42.3984375" style="459" hidden="1" customWidth="1"/>
    <col min="22" max="22" width="33.3984375" style="387" hidden="1" customWidth="1"/>
    <col min="23" max="24" width="17.5" style="387" hidden="1" customWidth="1"/>
    <col min="25" max="25" width="18.09765625" style="724" hidden="1" customWidth="1"/>
    <col min="26" max="29" width="0" style="387" hidden="1" customWidth="1"/>
    <col min="30" max="30" width="30.8984375" style="387" hidden="1" customWidth="1"/>
    <col min="31" max="33" width="16.8984375" style="387"/>
    <col min="34" max="35" width="16.8984375" style="587"/>
    <col min="36" max="16384" width="16.8984375" style="387"/>
  </cols>
  <sheetData>
    <row r="1" spans="1:257" ht="46.2" customHeight="1" x14ac:dyDescent="0.3">
      <c r="A1" s="787" t="s">
        <v>1471</v>
      </c>
      <c r="B1" s="788"/>
      <c r="C1" s="788"/>
      <c r="D1" s="788"/>
      <c r="E1" s="788"/>
      <c r="F1" s="788"/>
      <c r="G1" s="788"/>
      <c r="H1" s="788"/>
      <c r="I1" s="788"/>
      <c r="J1" s="788"/>
      <c r="K1" s="788"/>
      <c r="L1" s="788"/>
      <c r="M1" s="788"/>
      <c r="N1" s="788"/>
      <c r="O1" s="788"/>
      <c r="P1" s="788"/>
      <c r="Q1" s="788"/>
      <c r="R1" s="788"/>
      <c r="S1" s="788"/>
      <c r="T1" s="788"/>
      <c r="U1" s="788"/>
      <c r="V1" s="788"/>
      <c r="W1" s="788"/>
      <c r="X1" s="788"/>
      <c r="Y1" s="789"/>
      <c r="Z1" s="788"/>
      <c r="AA1" s="788"/>
      <c r="AB1" s="788"/>
      <c r="AC1" s="788"/>
      <c r="AD1" s="788"/>
      <c r="AE1" s="788"/>
      <c r="AF1" s="385"/>
      <c r="AG1" s="386"/>
      <c r="AH1" s="786" t="s">
        <v>3</v>
      </c>
      <c r="AI1" s="813"/>
      <c r="AJ1" s="777"/>
      <c r="AK1" s="778"/>
      <c r="AL1" s="777"/>
      <c r="AM1" s="778"/>
      <c r="AN1" s="777"/>
      <c r="AO1" s="777"/>
      <c r="AP1" s="777"/>
      <c r="AQ1" s="777"/>
      <c r="AR1" s="778"/>
      <c r="AS1" s="778"/>
      <c r="AT1" s="790" t="s">
        <v>4</v>
      </c>
      <c r="AU1" s="814"/>
      <c r="AV1" s="777"/>
      <c r="AW1" s="777"/>
      <c r="AX1" s="777"/>
      <c r="AY1" s="777"/>
      <c r="AZ1" s="777"/>
      <c r="BA1" s="778"/>
      <c r="BB1" s="777"/>
      <c r="BC1" s="777"/>
      <c r="BD1" s="778"/>
      <c r="BE1" s="777"/>
      <c r="BF1" s="777"/>
      <c r="BG1" s="777"/>
      <c r="BH1" s="778"/>
      <c r="BI1" s="777"/>
      <c r="BJ1" s="778"/>
      <c r="BK1" s="777"/>
      <c r="BL1" s="777"/>
      <c r="BM1" s="777"/>
      <c r="BN1" s="778"/>
      <c r="BO1" s="778"/>
      <c r="BP1" s="778"/>
      <c r="BQ1" s="776" t="s">
        <v>6</v>
      </c>
      <c r="BR1" s="777"/>
      <c r="BS1" s="777"/>
      <c r="BT1" s="777"/>
      <c r="BU1" s="777"/>
      <c r="BV1" s="778"/>
      <c r="BW1" s="777"/>
      <c r="BX1" s="778"/>
      <c r="BY1" s="777"/>
      <c r="BZ1" s="777"/>
      <c r="CA1" s="777"/>
      <c r="CB1" s="778"/>
      <c r="CC1" s="777"/>
      <c r="CD1" s="777"/>
      <c r="CE1" s="778"/>
      <c r="CF1" s="779" t="s">
        <v>7</v>
      </c>
      <c r="CG1" s="777"/>
      <c r="CH1" s="777"/>
      <c r="CI1" s="777"/>
      <c r="CJ1" s="777"/>
      <c r="CK1" s="777"/>
      <c r="CL1" s="777"/>
      <c r="CM1" s="777"/>
      <c r="CN1" s="777"/>
      <c r="CO1" s="778"/>
      <c r="CP1" s="778"/>
      <c r="CQ1" s="778"/>
      <c r="CR1" s="778"/>
      <c r="CS1" s="778"/>
      <c r="CT1" s="778"/>
      <c r="CU1" s="777"/>
      <c r="CV1" s="777"/>
      <c r="CW1" s="778"/>
      <c r="CX1" s="777"/>
      <c r="CY1" s="777"/>
      <c r="CZ1" s="777"/>
      <c r="DA1" s="777"/>
      <c r="DB1" s="777"/>
      <c r="DC1" s="777"/>
      <c r="DD1" s="777"/>
      <c r="DE1" s="777"/>
      <c r="DF1" s="777"/>
      <c r="DG1" s="777"/>
      <c r="DH1" s="777"/>
      <c r="DI1" s="777"/>
      <c r="DJ1" s="778"/>
      <c r="DK1" s="778"/>
    </row>
    <row r="2" spans="1:257" ht="81.599999999999994" x14ac:dyDescent="0.3">
      <c r="A2" s="388" t="s">
        <v>10</v>
      </c>
      <c r="B2" s="388" t="s">
        <v>11</v>
      </c>
      <c r="C2" s="388" t="s">
        <v>12</v>
      </c>
      <c r="D2" s="388" t="s">
        <v>13</v>
      </c>
      <c r="E2" s="388" t="s">
        <v>14</v>
      </c>
      <c r="F2" s="389" t="s">
        <v>15</v>
      </c>
      <c r="G2" s="388" t="s">
        <v>16</v>
      </c>
      <c r="H2" s="388" t="s">
        <v>18</v>
      </c>
      <c r="I2" s="388" t="s">
        <v>19</v>
      </c>
      <c r="J2" s="388" t="s">
        <v>20</v>
      </c>
      <c r="K2" s="391" t="s">
        <v>21</v>
      </c>
      <c r="L2" s="391" t="s">
        <v>1462</v>
      </c>
      <c r="M2" s="391" t="s">
        <v>1463</v>
      </c>
      <c r="N2" s="391" t="s">
        <v>1453</v>
      </c>
      <c r="O2" s="391" t="s">
        <v>1464</v>
      </c>
      <c r="P2" s="391" t="s">
        <v>1465</v>
      </c>
      <c r="Q2" s="391" t="s">
        <v>1466</v>
      </c>
      <c r="R2" s="391" t="s">
        <v>1467</v>
      </c>
      <c r="S2" s="391" t="s">
        <v>1468</v>
      </c>
      <c r="T2" s="391" t="s">
        <v>1461</v>
      </c>
      <c r="U2" s="391" t="s">
        <v>1454</v>
      </c>
      <c r="V2" s="391" t="s">
        <v>1455</v>
      </c>
      <c r="W2" s="391" t="s">
        <v>1456</v>
      </c>
      <c r="X2" s="391" t="s">
        <v>2888</v>
      </c>
      <c r="Y2" s="391" t="s">
        <v>1460</v>
      </c>
      <c r="Z2" s="391" t="s">
        <v>1469</v>
      </c>
      <c r="AA2" s="391" t="s">
        <v>1470</v>
      </c>
      <c r="AB2" s="391" t="s">
        <v>1457</v>
      </c>
      <c r="AC2" s="391" t="s">
        <v>1458</v>
      </c>
      <c r="AD2" s="391" t="s">
        <v>1459</v>
      </c>
      <c r="AE2" s="391" t="s">
        <v>1451</v>
      </c>
      <c r="AF2" s="392" t="s">
        <v>24</v>
      </c>
      <c r="AG2" s="393" t="s">
        <v>26</v>
      </c>
      <c r="AH2" s="394" t="s">
        <v>27</v>
      </c>
      <c r="AI2" s="394" t="s">
        <v>3075</v>
      </c>
      <c r="AJ2" s="394" t="s">
        <v>42</v>
      </c>
      <c r="AK2" s="394" t="s">
        <v>3132</v>
      </c>
      <c r="AL2" s="394" t="s">
        <v>32</v>
      </c>
      <c r="AM2" s="394" t="s">
        <v>3080</v>
      </c>
      <c r="AN2" s="394" t="s">
        <v>44</v>
      </c>
      <c r="AO2" s="394" t="s">
        <v>46</v>
      </c>
      <c r="AP2" s="394" t="s">
        <v>48</v>
      </c>
      <c r="AQ2" s="394" t="s">
        <v>50</v>
      </c>
      <c r="AR2" s="394" t="s">
        <v>643</v>
      </c>
      <c r="AS2" s="394" t="s">
        <v>52</v>
      </c>
      <c r="AT2" s="395" t="s">
        <v>54</v>
      </c>
      <c r="AU2" s="395" t="s">
        <v>78</v>
      </c>
      <c r="AV2" s="395" t="s">
        <v>62</v>
      </c>
      <c r="AW2" s="395" t="s">
        <v>63</v>
      </c>
      <c r="AX2" s="395" t="s">
        <v>64</v>
      </c>
      <c r="AY2" s="395" t="s">
        <v>65</v>
      </c>
      <c r="AZ2" s="395" t="s">
        <v>66</v>
      </c>
      <c r="BA2" s="395" t="s">
        <v>3083</v>
      </c>
      <c r="BB2" s="395" t="s">
        <v>67</v>
      </c>
      <c r="BC2" s="395" t="s">
        <v>68</v>
      </c>
      <c r="BD2" s="395" t="s">
        <v>3082</v>
      </c>
      <c r="BE2" s="395" t="s">
        <v>69</v>
      </c>
      <c r="BF2" s="395" t="s">
        <v>70</v>
      </c>
      <c r="BG2" s="395" t="s">
        <v>71</v>
      </c>
      <c r="BH2" s="395" t="s">
        <v>3081</v>
      </c>
      <c r="BI2" s="395" t="s">
        <v>72</v>
      </c>
      <c r="BJ2" s="395" t="s">
        <v>94</v>
      </c>
      <c r="BK2" s="395" t="s">
        <v>73</v>
      </c>
      <c r="BL2" s="395" t="s">
        <v>74</v>
      </c>
      <c r="BM2" s="395" t="s">
        <v>75</v>
      </c>
      <c r="BN2" s="395" t="s">
        <v>3077</v>
      </c>
      <c r="BO2" s="395" t="s">
        <v>3074</v>
      </c>
      <c r="BP2" s="395" t="s">
        <v>76</v>
      </c>
      <c r="BQ2" s="396" t="s">
        <v>77</v>
      </c>
      <c r="BR2" s="396" t="s">
        <v>86</v>
      </c>
      <c r="BS2" s="396" t="s">
        <v>87</v>
      </c>
      <c r="BT2" s="396" t="s">
        <v>89</v>
      </c>
      <c r="BU2" s="396" t="s">
        <v>90</v>
      </c>
      <c r="BV2" s="396" t="s">
        <v>121</v>
      </c>
      <c r="BW2" s="396" t="s">
        <v>98</v>
      </c>
      <c r="BX2" s="396" t="s">
        <v>3079</v>
      </c>
      <c r="BY2" s="396" t="s">
        <v>100</v>
      </c>
      <c r="BZ2" s="396" t="s">
        <v>101</v>
      </c>
      <c r="CA2" s="396" t="s">
        <v>102</v>
      </c>
      <c r="CB2" s="396" t="s">
        <v>3076</v>
      </c>
      <c r="CC2" s="396" t="s">
        <v>103</v>
      </c>
      <c r="CD2" s="396" t="s">
        <v>104</v>
      </c>
      <c r="CE2" s="396" t="s">
        <v>105</v>
      </c>
      <c r="CF2" s="397" t="s">
        <v>106</v>
      </c>
      <c r="CG2" s="397" t="s">
        <v>108</v>
      </c>
      <c r="CH2" s="398" t="s">
        <v>109</v>
      </c>
      <c r="CI2" s="398" t="s">
        <v>115</v>
      </c>
      <c r="CJ2" s="398" t="s">
        <v>116</v>
      </c>
      <c r="CK2" s="397" t="s">
        <v>117</v>
      </c>
      <c r="CL2" s="398" t="s">
        <v>118</v>
      </c>
      <c r="CM2" s="398" t="s">
        <v>119</v>
      </c>
      <c r="CN2" s="397" t="s">
        <v>120</v>
      </c>
      <c r="CO2" s="761" t="s">
        <v>3028</v>
      </c>
      <c r="CP2" s="761" t="s">
        <v>3029</v>
      </c>
      <c r="CQ2" s="761" t="s">
        <v>3030</v>
      </c>
      <c r="CR2" s="761" t="s">
        <v>3137</v>
      </c>
      <c r="CS2" s="761" t="s">
        <v>3138</v>
      </c>
      <c r="CT2" s="761" t="s">
        <v>3139</v>
      </c>
      <c r="CU2" s="398" t="s">
        <v>122</v>
      </c>
      <c r="CV2" s="397" t="s">
        <v>126</v>
      </c>
      <c r="CW2" s="397" t="s">
        <v>3084</v>
      </c>
      <c r="CX2" s="397" t="s">
        <v>53</v>
      </c>
      <c r="CY2" s="397" t="s">
        <v>137</v>
      </c>
      <c r="CZ2" s="397" t="s">
        <v>138</v>
      </c>
      <c r="DA2" s="397" t="s">
        <v>139</v>
      </c>
      <c r="DB2" s="397" t="s">
        <v>140</v>
      </c>
      <c r="DC2" s="397" t="s">
        <v>141</v>
      </c>
      <c r="DD2" s="397" t="s">
        <v>142</v>
      </c>
      <c r="DE2" s="397" t="s">
        <v>144</v>
      </c>
      <c r="DF2" s="397" t="s">
        <v>145</v>
      </c>
      <c r="DG2" s="397" t="s">
        <v>148</v>
      </c>
      <c r="DH2" s="397" t="s">
        <v>150</v>
      </c>
      <c r="DI2" s="397" t="s">
        <v>153</v>
      </c>
      <c r="DJ2" s="397" t="s">
        <v>3078</v>
      </c>
      <c r="DK2" s="397" t="s">
        <v>154</v>
      </c>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399"/>
      <c r="FD2" s="399"/>
      <c r="FE2" s="399"/>
      <c r="FF2" s="399"/>
      <c r="FG2" s="399"/>
      <c r="FH2" s="399"/>
      <c r="FI2" s="399"/>
      <c r="FJ2" s="399"/>
      <c r="FK2" s="399"/>
      <c r="FL2" s="399"/>
      <c r="FM2" s="399"/>
      <c r="FN2" s="399"/>
      <c r="FO2" s="399"/>
      <c r="FP2" s="399"/>
      <c r="FQ2" s="399"/>
      <c r="FR2" s="399"/>
      <c r="FS2" s="399"/>
      <c r="FT2" s="399"/>
      <c r="FU2" s="399"/>
      <c r="FV2" s="399"/>
      <c r="FW2" s="399"/>
      <c r="FX2" s="399"/>
      <c r="FY2" s="399"/>
      <c r="FZ2" s="399"/>
      <c r="GA2" s="399"/>
      <c r="GB2" s="399"/>
      <c r="GC2" s="399"/>
      <c r="GD2" s="399"/>
      <c r="GE2" s="399"/>
      <c r="GF2" s="399"/>
      <c r="GG2" s="399"/>
      <c r="GH2" s="399"/>
      <c r="GI2" s="399"/>
      <c r="GJ2" s="399"/>
      <c r="GK2" s="399"/>
      <c r="GL2" s="399"/>
      <c r="GM2" s="399"/>
      <c r="GN2" s="399"/>
      <c r="GO2" s="399"/>
      <c r="GP2" s="399"/>
      <c r="GQ2" s="399"/>
      <c r="GR2" s="399"/>
      <c r="GS2" s="399"/>
      <c r="GT2" s="399"/>
      <c r="GU2" s="399"/>
      <c r="GV2" s="399"/>
      <c r="GW2" s="399"/>
      <c r="GX2" s="399"/>
      <c r="GY2" s="399"/>
      <c r="GZ2" s="399"/>
      <c r="HA2" s="399"/>
      <c r="HB2" s="399"/>
      <c r="HC2" s="399"/>
      <c r="HD2" s="399"/>
      <c r="HE2" s="399"/>
      <c r="HF2" s="399"/>
      <c r="HG2" s="399"/>
      <c r="HH2" s="399"/>
      <c r="HI2" s="399"/>
      <c r="HJ2" s="399"/>
      <c r="HK2" s="399"/>
      <c r="HL2" s="399"/>
      <c r="HM2" s="399"/>
      <c r="HN2" s="399"/>
      <c r="HO2" s="399"/>
      <c r="HP2" s="399"/>
      <c r="HQ2" s="399"/>
      <c r="HR2" s="399"/>
      <c r="HS2" s="399"/>
      <c r="HT2" s="399"/>
      <c r="HU2" s="399"/>
      <c r="HV2" s="399"/>
      <c r="HW2" s="399"/>
      <c r="HX2" s="399"/>
      <c r="HY2" s="399"/>
      <c r="HZ2" s="399"/>
      <c r="IA2" s="399"/>
      <c r="IB2" s="399"/>
      <c r="IC2" s="399"/>
      <c r="ID2" s="399"/>
      <c r="IE2" s="399"/>
      <c r="IF2" s="399"/>
      <c r="IG2" s="399"/>
      <c r="IH2" s="399"/>
      <c r="II2" s="399"/>
      <c r="IJ2" s="399"/>
      <c r="IK2" s="399"/>
      <c r="IL2" s="399"/>
      <c r="IM2" s="399"/>
      <c r="IN2" s="399"/>
      <c r="IO2" s="399"/>
      <c r="IP2" s="399"/>
      <c r="IQ2" s="399"/>
      <c r="IR2" s="399"/>
      <c r="IS2" s="399"/>
      <c r="IT2" s="399"/>
      <c r="IU2" s="399"/>
      <c r="IV2" s="399"/>
      <c r="IW2" s="399"/>
    </row>
    <row r="3" spans="1:257" x14ac:dyDescent="0.3">
      <c r="A3" s="388"/>
      <c r="B3" s="388"/>
      <c r="C3" s="388"/>
      <c r="D3" s="388"/>
      <c r="E3" s="388"/>
      <c r="F3" s="389"/>
      <c r="G3" s="388"/>
      <c r="H3" s="400"/>
      <c r="I3" s="400"/>
      <c r="J3" s="388"/>
      <c r="K3" s="390"/>
      <c r="L3" s="390"/>
      <c r="M3" s="401"/>
      <c r="N3" s="390"/>
      <c r="O3" s="390"/>
      <c r="P3" s="390"/>
      <c r="Q3" s="401"/>
      <c r="R3" s="401"/>
      <c r="S3" s="401"/>
      <c r="T3" s="401"/>
      <c r="U3" s="390"/>
      <c r="V3" s="401"/>
      <c r="W3" s="401"/>
      <c r="X3" s="401"/>
      <c r="Y3" s="402"/>
      <c r="Z3" s="401"/>
      <c r="AA3" s="401"/>
      <c r="AB3" s="401"/>
      <c r="AC3" s="401"/>
      <c r="AD3" s="401"/>
      <c r="AE3" s="403"/>
      <c r="AF3" s="404"/>
      <c r="AG3" s="405" t="s">
        <v>186</v>
      </c>
      <c r="AH3" s="406">
        <f>'SALDOS DISPONIBLES 2018'!C32</f>
        <v>135717240483</v>
      </c>
      <c r="AI3" s="406"/>
      <c r="AJ3" s="406">
        <f>'SALDOS DISPONIBLES 2018'!C33</f>
        <v>1500000000</v>
      </c>
      <c r="AK3" s="406"/>
      <c r="AL3" s="406">
        <f>'SALDOS DISPONIBLES 2018'!C34</f>
        <v>2500000000</v>
      </c>
      <c r="AM3" s="406"/>
      <c r="AN3" s="406">
        <f>'SALDOS DISPONIBLES 2018'!C40</f>
        <v>5000000</v>
      </c>
      <c r="AO3" s="406">
        <f>'SALDOS DISPONIBLES 2018'!C35</f>
        <v>20000000</v>
      </c>
      <c r="AP3" s="406">
        <f>'SALDOS DISPONIBLES 2018'!C36</f>
        <v>500000</v>
      </c>
      <c r="AQ3" s="406">
        <f>'SALDOS DISPONIBLES 2018'!C38</f>
        <v>200000</v>
      </c>
      <c r="AR3" s="406">
        <f>'SALDOS DISPONIBLES 2018'!C39</f>
        <v>500000</v>
      </c>
      <c r="AS3" s="406">
        <f>'SALDOS DISPONIBLES 2018'!C37</f>
        <v>5000000</v>
      </c>
      <c r="AT3" s="406">
        <f>'SALDOS DISPONIBLES 2018'!B44</f>
        <v>446586000</v>
      </c>
      <c r="AU3" s="406"/>
      <c r="AV3" s="406">
        <f>'SALDOS DISPONIBLES 2018'!B50</f>
        <v>537012000</v>
      </c>
      <c r="AW3" s="406">
        <f>'SALDOS DISPONIBLES 2018'!B51</f>
        <v>62334800</v>
      </c>
      <c r="AX3" s="406">
        <f>'SALDOS DISPONIBLES 2018'!B48</f>
        <v>2910128148</v>
      </c>
      <c r="AY3" s="406">
        <f>'SALDOS DISPONIBLES 2018'!B49</f>
        <v>6276000</v>
      </c>
      <c r="AZ3" s="406">
        <f>'SALDOS DISPONIBLES 2018'!B46</f>
        <v>16927027</v>
      </c>
      <c r="BA3" s="406"/>
      <c r="BB3" s="406">
        <f>'SALDOS DISPONIBLES 2018'!C42</f>
        <v>250000000</v>
      </c>
      <c r="BC3" s="406">
        <f>'SALDOS DISPONIBLES 2018'!B47</f>
        <v>366328674.42000002</v>
      </c>
      <c r="BD3" s="406"/>
      <c r="BE3" s="406">
        <f>'SALDOS DISPONIBLES 2018'!B52</f>
        <v>12552000</v>
      </c>
      <c r="BF3" s="406">
        <f>'SALDOS DISPONIBLES 2018'!B53</f>
        <v>9414000</v>
      </c>
      <c r="BG3" s="406">
        <f>'SALDOS DISPONIBLES 2018'!B58</f>
        <v>134460000</v>
      </c>
      <c r="BH3" s="406"/>
      <c r="BI3" s="406">
        <f>'SALDOS DISPONIBLES 2018'!B61</f>
        <v>15690000</v>
      </c>
      <c r="BJ3" s="406"/>
      <c r="BK3" s="406">
        <f>'SALDOS DISPONIBLES 2018'!B57</f>
        <v>3138000</v>
      </c>
      <c r="BL3" s="406">
        <f>'SALDOS DISPONIBLES 2018'!B55</f>
        <v>43932000</v>
      </c>
      <c r="BM3" s="406">
        <f>'SALDOS DISPONIBLES 2018'!B59</f>
        <v>3156993168.5700002</v>
      </c>
      <c r="BN3" s="406"/>
      <c r="BO3" s="406"/>
      <c r="BP3" s="406">
        <f>'SALDOS DISPONIBLES 2018'!B62</f>
        <v>9414000</v>
      </c>
      <c r="BQ3" s="406">
        <f>SUM('SALDOS DISPONIBLES 2018'!B7:B9)</f>
        <v>1600000000</v>
      </c>
      <c r="BR3" s="406">
        <f>'SALDOS DISPONIBLES 2018'!B10</f>
        <v>40000000</v>
      </c>
      <c r="BS3" s="406">
        <f>'SALDOS DISPONIBLES 2018'!B12</f>
        <v>240000000</v>
      </c>
      <c r="BT3" s="406">
        <f>'SALDOS DISPONIBLES 2018'!B13</f>
        <v>5000000</v>
      </c>
      <c r="BU3" s="406">
        <f>SUM('SALDOS DISPONIBLES 2018'!B15:B18)</f>
        <v>1120000000</v>
      </c>
      <c r="BV3" s="406"/>
      <c r="BW3" s="406">
        <f>'SALDOS DISPONIBLES 2018'!B19</f>
        <v>25000000</v>
      </c>
      <c r="BX3" s="406"/>
      <c r="BY3" s="406">
        <f>SUM('SALDOS DISPONIBLES 2018'!B28:B29)</f>
        <v>2000000000</v>
      </c>
      <c r="BZ3" s="406">
        <f>'SALDOS DISPONIBLES 2018'!B30</f>
        <v>5000000</v>
      </c>
      <c r="CA3" s="406">
        <f>SUM('SALDOS DISPONIBLES 2018'!B21:B22)</f>
        <v>4320000000</v>
      </c>
      <c r="CB3" s="406"/>
      <c r="CC3" s="406">
        <f>'SALDOS DISPONIBLES 2018'!B24</f>
        <v>70000000</v>
      </c>
      <c r="CD3" s="406">
        <f>'SALDOS DISPONIBLES 2018'!B25</f>
        <v>15000000</v>
      </c>
      <c r="CE3" s="406">
        <f>'SALDOS DISPONIBLES 2018'!B26</f>
        <v>20000000</v>
      </c>
      <c r="CF3" s="406">
        <f>'SALDOS DISPONIBLES 2018'!C66</f>
        <v>250000000</v>
      </c>
      <c r="CG3" s="406">
        <f>'SALDOS DISPONIBLES 2018'!C67</f>
        <v>500000</v>
      </c>
      <c r="CH3" s="406">
        <f>'SALDOS DISPONIBLES 2018'!B97</f>
        <v>18740924592</v>
      </c>
      <c r="CI3" s="406">
        <f>'SALDOS DISPONIBLES 2018'!B98</f>
        <v>8128565662</v>
      </c>
      <c r="CJ3" s="406">
        <f>'SALDOS DISPONIBLES 2018'!B96</f>
        <v>144834184622</v>
      </c>
      <c r="CK3" s="406">
        <f>'SALDOS DISPONIBLES 2018'!C71</f>
        <v>10000000</v>
      </c>
      <c r="CL3" s="406">
        <f>'SALDOS DISPONIBLES 2018'!B100</f>
        <v>539000000</v>
      </c>
      <c r="CM3" s="406">
        <f>'SALDOS DISPONIBLES 2018'!B101</f>
        <v>130000000</v>
      </c>
      <c r="CN3" s="406">
        <f>'SALDOS DISPONIBLES 2018'!B104</f>
        <v>17065000000</v>
      </c>
      <c r="CO3" s="406"/>
      <c r="CP3" s="406"/>
      <c r="CQ3" s="406"/>
      <c r="CR3" s="406"/>
      <c r="CS3" s="406"/>
      <c r="CT3" s="406"/>
      <c r="CU3" s="406">
        <v>1100000</v>
      </c>
      <c r="CV3" s="406">
        <f>'SALDOS DISPONIBLES 2018'!C72</f>
        <v>100000</v>
      </c>
      <c r="CW3" s="406"/>
      <c r="CX3" s="406">
        <f>'SALDOS DISPONIBLES 2018'!C68</f>
        <v>1000000</v>
      </c>
      <c r="CY3" s="406">
        <f>'SALDOS DISPONIBLES 2018'!C92</f>
        <v>2500000000</v>
      </c>
      <c r="CZ3" s="406">
        <f>'SALDOS DISPONIBLES 2018'!C94</f>
        <v>280000000</v>
      </c>
      <c r="DA3" s="406">
        <f>'SALDOS DISPONIBLES 2018'!C80</f>
        <v>25000000</v>
      </c>
      <c r="DB3" s="406">
        <f>'SALDOS DISPONIBLES 2018'!C78</f>
        <v>20000000</v>
      </c>
      <c r="DC3" s="406">
        <f>'SALDOS DISPONIBLES 2018'!C86</f>
        <v>20000000</v>
      </c>
      <c r="DD3" s="406">
        <f>'SALDOS DISPONIBLES 2018'!C89</f>
        <v>150000000</v>
      </c>
      <c r="DE3" s="406">
        <f>'SALDOS DISPONIBLES 2018'!C73</f>
        <v>650000000</v>
      </c>
      <c r="DF3" s="406">
        <f>'SALDOS DISPONIBLES 2018'!C64</f>
        <v>10000000</v>
      </c>
      <c r="DG3" s="406">
        <f>'SALDOS DISPONIBLES 2018'!C75</f>
        <v>350000000</v>
      </c>
      <c r="DH3" s="406">
        <f>'SALDOS DISPONIBLES 2018'!C70</f>
        <v>500000</v>
      </c>
      <c r="DI3" s="406">
        <f>'SALDOS DISPONIBLES 2018'!C82</f>
        <v>5000000000</v>
      </c>
      <c r="DJ3" s="406"/>
      <c r="DK3" s="406">
        <f>'SALDOS DISPONIBLES 2018'!C65</f>
        <v>200000000</v>
      </c>
      <c r="DL3" s="399"/>
      <c r="DM3" s="399"/>
      <c r="DN3" s="399"/>
      <c r="DO3" s="399"/>
      <c r="DP3" s="399"/>
      <c r="DQ3" s="399"/>
      <c r="DR3" s="399"/>
      <c r="DS3" s="399"/>
      <c r="DT3" s="399"/>
      <c r="DU3" s="399"/>
      <c r="DV3" s="399"/>
      <c r="DW3" s="399"/>
      <c r="DX3" s="399"/>
      <c r="DY3" s="399"/>
      <c r="DZ3" s="399"/>
      <c r="EA3" s="399"/>
      <c r="EB3" s="399"/>
      <c r="EC3" s="399"/>
      <c r="ED3" s="399"/>
      <c r="EE3" s="399"/>
      <c r="EF3" s="399"/>
      <c r="EG3" s="399"/>
      <c r="EH3" s="399"/>
      <c r="EI3" s="399"/>
      <c r="EJ3" s="399"/>
      <c r="EK3" s="399"/>
      <c r="EL3" s="399"/>
      <c r="EM3" s="399"/>
      <c r="EN3" s="399"/>
      <c r="EO3" s="399"/>
      <c r="EP3" s="399"/>
      <c r="EQ3" s="399"/>
      <c r="ER3" s="399"/>
      <c r="ES3" s="399"/>
      <c r="ET3" s="399"/>
      <c r="EU3" s="399"/>
      <c r="EV3" s="399"/>
      <c r="EW3" s="399"/>
      <c r="EX3" s="399"/>
      <c r="EY3" s="399"/>
      <c r="EZ3" s="399"/>
      <c r="FA3" s="399"/>
      <c r="FB3" s="399"/>
      <c r="FC3" s="399"/>
      <c r="FD3" s="399"/>
      <c r="FE3" s="399"/>
      <c r="FF3" s="399"/>
      <c r="FG3" s="399"/>
      <c r="FH3" s="399"/>
      <c r="FI3" s="399"/>
      <c r="FJ3" s="399"/>
      <c r="FK3" s="399"/>
      <c r="FL3" s="399"/>
      <c r="FM3" s="399"/>
      <c r="FN3" s="399"/>
      <c r="FO3" s="399"/>
      <c r="FP3" s="399"/>
      <c r="FQ3" s="399"/>
      <c r="FR3" s="399"/>
      <c r="FS3" s="399"/>
      <c r="FT3" s="399"/>
      <c r="FU3" s="399"/>
      <c r="FV3" s="399"/>
      <c r="FW3" s="399"/>
      <c r="FX3" s="399"/>
      <c r="FY3" s="399"/>
      <c r="FZ3" s="399"/>
      <c r="GA3" s="399"/>
      <c r="GB3" s="399"/>
      <c r="GC3" s="399"/>
      <c r="GD3" s="399"/>
      <c r="GE3" s="399"/>
      <c r="GF3" s="399"/>
      <c r="GG3" s="399"/>
      <c r="GH3" s="399"/>
      <c r="GI3" s="399"/>
      <c r="GJ3" s="399"/>
      <c r="GK3" s="399"/>
      <c r="GL3" s="399"/>
      <c r="GM3" s="399"/>
      <c r="GN3" s="399"/>
      <c r="GO3" s="399"/>
      <c r="GP3" s="399"/>
      <c r="GQ3" s="399"/>
      <c r="GR3" s="399"/>
      <c r="GS3" s="399"/>
      <c r="GT3" s="399"/>
      <c r="GU3" s="399"/>
      <c r="GV3" s="399"/>
      <c r="GW3" s="399"/>
      <c r="GX3" s="399"/>
      <c r="GY3" s="399"/>
      <c r="GZ3" s="399"/>
      <c r="HA3" s="399"/>
      <c r="HB3" s="399"/>
      <c r="HC3" s="399"/>
      <c r="HD3" s="399"/>
      <c r="HE3" s="399"/>
      <c r="HF3" s="399"/>
      <c r="HG3" s="399"/>
      <c r="HH3" s="399"/>
      <c r="HI3" s="399"/>
      <c r="HJ3" s="399"/>
      <c r="HK3" s="399"/>
      <c r="HL3" s="399"/>
      <c r="HM3" s="399"/>
      <c r="HN3" s="399"/>
      <c r="HO3" s="399"/>
      <c r="HP3" s="399"/>
      <c r="HQ3" s="399"/>
      <c r="HR3" s="399"/>
      <c r="HS3" s="399"/>
      <c r="HT3" s="399"/>
      <c r="HU3" s="399"/>
      <c r="HV3" s="399"/>
      <c r="HW3" s="399"/>
      <c r="HX3" s="399"/>
      <c r="HY3" s="399"/>
      <c r="HZ3" s="399"/>
      <c r="IA3" s="399"/>
      <c r="IB3" s="399"/>
      <c r="IC3" s="399"/>
      <c r="ID3" s="399"/>
      <c r="IE3" s="399"/>
      <c r="IF3" s="399"/>
      <c r="IG3" s="399"/>
      <c r="IH3" s="399"/>
      <c r="II3" s="399"/>
      <c r="IJ3" s="399"/>
      <c r="IK3" s="399"/>
      <c r="IL3" s="399"/>
      <c r="IM3" s="399"/>
      <c r="IN3" s="399"/>
      <c r="IO3" s="399"/>
      <c r="IP3" s="399"/>
    </row>
    <row r="4" spans="1:257" x14ac:dyDescent="0.3">
      <c r="A4" s="407"/>
      <c r="B4" s="407"/>
      <c r="C4" s="407"/>
      <c r="D4" s="407"/>
      <c r="E4" s="407"/>
      <c r="F4" s="408"/>
      <c r="G4" s="407"/>
      <c r="H4" s="380"/>
      <c r="I4" s="380"/>
      <c r="J4" s="407"/>
      <c r="K4" s="373"/>
      <c r="L4" s="373"/>
      <c r="M4" s="374"/>
      <c r="N4" s="373"/>
      <c r="O4" s="373"/>
      <c r="P4" s="373"/>
      <c r="Q4" s="374"/>
      <c r="R4" s="374"/>
      <c r="S4" s="374"/>
      <c r="T4" s="374"/>
      <c r="U4" s="373"/>
      <c r="V4" s="374"/>
      <c r="W4" s="374"/>
      <c r="X4" s="374"/>
      <c r="Y4" s="409"/>
      <c r="Z4" s="374"/>
      <c r="AA4" s="374"/>
      <c r="AB4" s="374"/>
      <c r="AC4" s="374"/>
      <c r="AD4" s="374"/>
      <c r="AE4" s="410"/>
      <c r="AF4" s="411"/>
      <c r="AG4" s="404" t="s">
        <v>190</v>
      </c>
      <c r="AH4" s="412">
        <f t="shared" ref="AH4:BY4" si="0">AH3-AH509</f>
        <v>0</v>
      </c>
      <c r="AI4" s="412"/>
      <c r="AJ4" s="412">
        <f t="shared" si="0"/>
        <v>0</v>
      </c>
      <c r="AK4" s="412"/>
      <c r="AL4" s="412">
        <f t="shared" si="0"/>
        <v>0</v>
      </c>
      <c r="AM4" s="412"/>
      <c r="AN4" s="412">
        <f t="shared" si="0"/>
        <v>0</v>
      </c>
      <c r="AO4" s="412">
        <f t="shared" si="0"/>
        <v>0</v>
      </c>
      <c r="AP4" s="412">
        <f t="shared" si="0"/>
        <v>0</v>
      </c>
      <c r="AQ4" s="412">
        <f t="shared" si="0"/>
        <v>0</v>
      </c>
      <c r="AR4" s="412">
        <f t="shared" si="0"/>
        <v>0</v>
      </c>
      <c r="AS4" s="412">
        <f t="shared" si="0"/>
        <v>0</v>
      </c>
      <c r="AT4" s="412">
        <f t="shared" si="0"/>
        <v>0</v>
      </c>
      <c r="AU4" s="412"/>
      <c r="AV4" s="412">
        <f t="shared" si="0"/>
        <v>0</v>
      </c>
      <c r="AW4" s="412">
        <f t="shared" si="0"/>
        <v>-3300000</v>
      </c>
      <c r="AX4" s="412">
        <f t="shared" si="0"/>
        <v>0</v>
      </c>
      <c r="AY4" s="412">
        <f t="shared" si="0"/>
        <v>0</v>
      </c>
      <c r="AZ4" s="412">
        <f t="shared" si="0"/>
        <v>0</v>
      </c>
      <c r="BA4" s="412"/>
      <c r="BB4" s="412">
        <f t="shared" si="0"/>
        <v>0</v>
      </c>
      <c r="BC4" s="412">
        <f t="shared" si="0"/>
        <v>94997891.140000045</v>
      </c>
      <c r="BD4" s="412"/>
      <c r="BE4" s="412">
        <f t="shared" si="0"/>
        <v>0</v>
      </c>
      <c r="BF4" s="412">
        <f t="shared" si="0"/>
        <v>0</v>
      </c>
      <c r="BG4" s="412">
        <f t="shared" si="0"/>
        <v>0</v>
      </c>
      <c r="BH4" s="412"/>
      <c r="BI4" s="412">
        <f t="shared" si="0"/>
        <v>0</v>
      </c>
      <c r="BJ4" s="412"/>
      <c r="BK4" s="412">
        <f t="shared" si="0"/>
        <v>0</v>
      </c>
      <c r="BL4" s="412">
        <f t="shared" si="0"/>
        <v>0</v>
      </c>
      <c r="BM4" s="412">
        <f t="shared" si="0"/>
        <v>-94997891.139999866</v>
      </c>
      <c r="BN4" s="412"/>
      <c r="BO4" s="412"/>
      <c r="BP4" s="412">
        <f t="shared" si="0"/>
        <v>0</v>
      </c>
      <c r="BQ4" s="412">
        <f t="shared" si="0"/>
        <v>0</v>
      </c>
      <c r="BR4" s="412">
        <f t="shared" si="0"/>
        <v>0</v>
      </c>
      <c r="BS4" s="412">
        <f t="shared" si="0"/>
        <v>0</v>
      </c>
      <c r="BT4" s="412">
        <f t="shared" si="0"/>
        <v>0</v>
      </c>
      <c r="BU4" s="412">
        <f t="shared" si="0"/>
        <v>0</v>
      </c>
      <c r="BV4" s="412"/>
      <c r="BW4" s="412">
        <f t="shared" si="0"/>
        <v>0</v>
      </c>
      <c r="BX4" s="412"/>
      <c r="BY4" s="412">
        <f t="shared" si="0"/>
        <v>0</v>
      </c>
      <c r="BZ4" s="412">
        <f t="shared" ref="BZ4:DK4" si="1">BZ3-BZ509</f>
        <v>0</v>
      </c>
      <c r="CA4" s="412">
        <f t="shared" si="1"/>
        <v>120000000</v>
      </c>
      <c r="CB4" s="412"/>
      <c r="CC4" s="412">
        <f t="shared" si="1"/>
        <v>0</v>
      </c>
      <c r="CD4" s="412">
        <f t="shared" si="1"/>
        <v>0</v>
      </c>
      <c r="CE4" s="412">
        <f t="shared" si="1"/>
        <v>20000000</v>
      </c>
      <c r="CF4" s="412">
        <f t="shared" si="1"/>
        <v>250000000</v>
      </c>
      <c r="CG4" s="412">
        <f t="shared" si="1"/>
        <v>500000</v>
      </c>
      <c r="CH4" s="412">
        <f t="shared" si="1"/>
        <v>0</v>
      </c>
      <c r="CI4" s="412">
        <f t="shared" si="1"/>
        <v>0</v>
      </c>
      <c r="CJ4" s="412">
        <f t="shared" si="1"/>
        <v>2570422524</v>
      </c>
      <c r="CK4" s="412">
        <f t="shared" si="1"/>
        <v>0</v>
      </c>
      <c r="CL4" s="412">
        <f t="shared" si="1"/>
        <v>0</v>
      </c>
      <c r="CM4" s="412">
        <f t="shared" si="1"/>
        <v>0</v>
      </c>
      <c r="CN4" s="412">
        <f t="shared" si="1"/>
        <v>17065000000</v>
      </c>
      <c r="CO4" s="412"/>
      <c r="CP4" s="412"/>
      <c r="CQ4" s="412"/>
      <c r="CR4" s="412"/>
      <c r="CS4" s="412"/>
      <c r="CT4" s="412"/>
      <c r="CU4" s="412">
        <f t="shared" si="1"/>
        <v>0</v>
      </c>
      <c r="CV4" s="412">
        <f t="shared" si="1"/>
        <v>0</v>
      </c>
      <c r="CW4" s="412"/>
      <c r="CX4" s="412">
        <f t="shared" si="1"/>
        <v>0</v>
      </c>
      <c r="CY4" s="412">
        <f t="shared" si="1"/>
        <v>0</v>
      </c>
      <c r="CZ4" s="412">
        <f t="shared" si="1"/>
        <v>0</v>
      </c>
      <c r="DA4" s="412">
        <f t="shared" si="1"/>
        <v>0</v>
      </c>
      <c r="DB4" s="412">
        <f t="shared" si="1"/>
        <v>0</v>
      </c>
      <c r="DC4" s="412">
        <f t="shared" si="1"/>
        <v>20000000</v>
      </c>
      <c r="DD4" s="412">
        <f t="shared" si="1"/>
        <v>150000000</v>
      </c>
      <c r="DE4" s="412">
        <f t="shared" si="1"/>
        <v>0</v>
      </c>
      <c r="DF4" s="412">
        <f t="shared" si="1"/>
        <v>0</v>
      </c>
      <c r="DG4" s="412">
        <f t="shared" si="1"/>
        <v>0</v>
      </c>
      <c r="DH4" s="412">
        <f t="shared" si="1"/>
        <v>0</v>
      </c>
      <c r="DI4" s="412">
        <f t="shared" si="1"/>
        <v>0</v>
      </c>
      <c r="DJ4" s="412"/>
      <c r="DK4" s="412">
        <f t="shared" si="1"/>
        <v>0</v>
      </c>
      <c r="DL4" s="413"/>
      <c r="DM4" s="413"/>
      <c r="DN4" s="413"/>
      <c r="DO4" s="413"/>
      <c r="DP4" s="413"/>
      <c r="DQ4" s="413"/>
      <c r="DR4" s="413"/>
      <c r="DS4" s="413"/>
      <c r="DT4" s="413"/>
      <c r="DU4" s="413"/>
      <c r="DV4" s="413"/>
      <c r="DW4" s="413"/>
      <c r="DX4" s="413"/>
      <c r="DY4" s="413"/>
      <c r="DZ4" s="413"/>
      <c r="EA4" s="413"/>
      <c r="EB4" s="413"/>
      <c r="EC4" s="413"/>
      <c r="ED4" s="413"/>
      <c r="EE4" s="413"/>
      <c r="EF4" s="413"/>
      <c r="EG4" s="413"/>
      <c r="EH4" s="413"/>
      <c r="EI4" s="413"/>
      <c r="EJ4" s="413"/>
      <c r="EK4" s="413"/>
      <c r="EL4" s="413"/>
      <c r="EM4" s="413"/>
      <c r="EN4" s="413"/>
      <c r="EO4" s="413"/>
      <c r="EP4" s="413"/>
      <c r="EQ4" s="413"/>
      <c r="ER4" s="413"/>
      <c r="ES4" s="413"/>
      <c r="ET4" s="413"/>
      <c r="EU4" s="413"/>
      <c r="EV4" s="413"/>
      <c r="EW4" s="413"/>
      <c r="EX4" s="413"/>
      <c r="EY4" s="413"/>
      <c r="EZ4" s="413"/>
      <c r="FA4" s="413"/>
      <c r="FB4" s="413"/>
      <c r="FC4" s="413"/>
      <c r="FD4" s="413"/>
      <c r="FE4" s="413"/>
      <c r="FF4" s="413"/>
      <c r="FG4" s="413"/>
      <c r="FH4" s="413"/>
      <c r="FI4" s="413"/>
      <c r="FJ4" s="413"/>
      <c r="FK4" s="413"/>
      <c r="FL4" s="413"/>
      <c r="FM4" s="413"/>
      <c r="FN4" s="413"/>
      <c r="FO4" s="413"/>
      <c r="FP4" s="413"/>
      <c r="FQ4" s="413"/>
      <c r="FR4" s="413"/>
      <c r="FS4" s="413"/>
      <c r="FT4" s="413"/>
      <c r="FU4" s="413"/>
      <c r="FV4" s="413"/>
      <c r="FW4" s="413"/>
      <c r="FX4" s="413"/>
      <c r="FY4" s="413"/>
      <c r="FZ4" s="413"/>
      <c r="GA4" s="413"/>
      <c r="GB4" s="413"/>
      <c r="GC4" s="413"/>
      <c r="GD4" s="413"/>
      <c r="GE4" s="413"/>
      <c r="GF4" s="413"/>
      <c r="GG4" s="413"/>
      <c r="GH4" s="413"/>
      <c r="GI4" s="413"/>
      <c r="GJ4" s="413"/>
      <c r="GK4" s="413"/>
      <c r="GL4" s="413"/>
      <c r="GM4" s="413"/>
      <c r="GN4" s="413"/>
      <c r="GO4" s="413"/>
      <c r="GP4" s="413"/>
      <c r="GQ4" s="413"/>
      <c r="GR4" s="413"/>
      <c r="GS4" s="413"/>
      <c r="GT4" s="413"/>
      <c r="GU4" s="413"/>
      <c r="GV4" s="413"/>
      <c r="GW4" s="413"/>
      <c r="GX4" s="413"/>
      <c r="GY4" s="413"/>
      <c r="GZ4" s="413"/>
      <c r="HA4" s="413"/>
      <c r="HB4" s="413"/>
      <c r="HC4" s="413"/>
      <c r="HD4" s="413"/>
      <c r="HE4" s="413"/>
      <c r="HF4" s="413"/>
      <c r="HG4" s="413"/>
      <c r="HH4" s="413"/>
      <c r="HI4" s="413"/>
      <c r="HJ4" s="413"/>
      <c r="HK4" s="413"/>
      <c r="HL4" s="413"/>
      <c r="HM4" s="413"/>
      <c r="HN4" s="413"/>
      <c r="HO4" s="413"/>
      <c r="HP4" s="413"/>
      <c r="HQ4" s="413"/>
      <c r="HR4" s="413"/>
      <c r="HS4" s="413"/>
      <c r="HT4" s="413"/>
      <c r="HU4" s="413"/>
      <c r="HV4" s="413"/>
      <c r="HW4" s="413"/>
      <c r="HX4" s="413"/>
      <c r="HY4" s="413"/>
      <c r="HZ4" s="413"/>
      <c r="IA4" s="413"/>
      <c r="IB4" s="413"/>
      <c r="IC4" s="413"/>
      <c r="ID4" s="413"/>
      <c r="IE4" s="413"/>
      <c r="IF4" s="413"/>
      <c r="IG4" s="413"/>
      <c r="IH4" s="413"/>
      <c r="II4" s="413"/>
      <c r="IJ4" s="413"/>
      <c r="IK4" s="413"/>
      <c r="IL4" s="413"/>
      <c r="IM4" s="413"/>
      <c r="IN4" s="413"/>
      <c r="IO4" s="413"/>
      <c r="IP4" s="413"/>
      <c r="IQ4" s="414"/>
      <c r="IR4" s="414"/>
      <c r="IS4" s="414"/>
      <c r="IT4" s="414"/>
      <c r="IU4" s="414"/>
      <c r="IV4" s="414"/>
      <c r="IW4" s="414"/>
    </row>
    <row r="5" spans="1:257" x14ac:dyDescent="0.3">
      <c r="A5" s="415" t="s">
        <v>187</v>
      </c>
      <c r="B5" s="415"/>
      <c r="C5" s="415"/>
      <c r="D5" s="415"/>
      <c r="E5" s="415"/>
      <c r="F5" s="416"/>
      <c r="G5" s="415"/>
      <c r="H5" s="417"/>
      <c r="I5" s="417"/>
      <c r="J5" s="415"/>
      <c r="K5" s="418" t="s">
        <v>188</v>
      </c>
      <c r="L5" s="418"/>
      <c r="M5" s="419"/>
      <c r="N5" s="418"/>
      <c r="O5" s="418"/>
      <c r="P5" s="418"/>
      <c r="Q5" s="419"/>
      <c r="R5" s="419"/>
      <c r="S5" s="419"/>
      <c r="T5" s="419"/>
      <c r="U5" s="418"/>
      <c r="V5" s="419"/>
      <c r="W5" s="419"/>
      <c r="X5" s="419"/>
      <c r="Y5" s="420"/>
      <c r="Z5" s="419"/>
      <c r="AA5" s="419"/>
      <c r="AB5" s="419"/>
      <c r="AC5" s="419"/>
      <c r="AD5" s="419"/>
      <c r="AE5" s="403"/>
      <c r="AF5" s="411"/>
      <c r="AG5" s="405"/>
      <c r="AH5" s="421"/>
      <c r="AI5" s="421"/>
      <c r="AJ5" s="421"/>
      <c r="AK5" s="421"/>
      <c r="AL5" s="421"/>
      <c r="AM5" s="421"/>
      <c r="AN5" s="421"/>
      <c r="AO5" s="421"/>
      <c r="AP5" s="421"/>
      <c r="AQ5" s="421"/>
      <c r="AR5" s="421"/>
      <c r="AS5" s="421"/>
      <c r="AT5" s="422"/>
      <c r="AU5" s="422"/>
      <c r="AV5" s="422"/>
      <c r="AW5" s="422"/>
      <c r="AX5" s="422"/>
      <c r="AY5" s="422"/>
      <c r="AZ5" s="422"/>
      <c r="BA5" s="422"/>
      <c r="BB5" s="422"/>
      <c r="BC5" s="422"/>
      <c r="BD5" s="422"/>
      <c r="BE5" s="422"/>
      <c r="BF5" s="422"/>
      <c r="BG5" s="422"/>
      <c r="BH5" s="422"/>
      <c r="BI5" s="422"/>
      <c r="BJ5" s="422"/>
      <c r="BK5" s="422"/>
      <c r="BL5" s="422"/>
      <c r="BM5" s="422"/>
      <c r="BN5" s="422"/>
      <c r="BO5" s="422"/>
      <c r="BP5" s="422"/>
      <c r="BQ5" s="421"/>
      <c r="BR5" s="421"/>
      <c r="BS5" s="421"/>
      <c r="BT5" s="421"/>
      <c r="BU5" s="421"/>
      <c r="BV5" s="421"/>
      <c r="BW5" s="421"/>
      <c r="BX5" s="421"/>
      <c r="BY5" s="421"/>
      <c r="BZ5" s="421"/>
      <c r="CA5" s="421"/>
      <c r="CB5" s="421"/>
      <c r="CC5" s="421"/>
      <c r="CD5" s="421"/>
      <c r="CE5" s="421"/>
      <c r="CF5" s="423"/>
      <c r="CG5" s="423"/>
      <c r="CH5" s="423"/>
      <c r="CI5" s="423"/>
      <c r="CJ5" s="423"/>
      <c r="CK5" s="421"/>
      <c r="CL5" s="421"/>
      <c r="CM5" s="421"/>
      <c r="CN5" s="421"/>
      <c r="CO5" s="421"/>
      <c r="CP5" s="421"/>
      <c r="CQ5" s="421"/>
      <c r="CR5" s="421"/>
      <c r="CS5" s="421"/>
      <c r="CT5" s="421"/>
      <c r="CU5" s="421"/>
      <c r="CV5" s="422"/>
      <c r="CW5" s="422"/>
      <c r="CX5" s="421"/>
      <c r="CY5" s="421"/>
      <c r="CZ5" s="421"/>
      <c r="DA5" s="421"/>
      <c r="DB5" s="421"/>
      <c r="DC5" s="421"/>
      <c r="DD5" s="421"/>
      <c r="DE5" s="421"/>
      <c r="DF5" s="421"/>
      <c r="DG5" s="421"/>
      <c r="DH5" s="421"/>
      <c r="DI5" s="421"/>
      <c r="DJ5" s="421"/>
      <c r="DK5" s="421"/>
      <c r="DL5" s="399"/>
      <c r="DM5" s="399"/>
      <c r="DN5" s="399"/>
      <c r="DO5" s="399"/>
      <c r="DP5" s="399"/>
      <c r="DQ5" s="399"/>
      <c r="DR5" s="399"/>
      <c r="DS5" s="399"/>
      <c r="DT5" s="399"/>
      <c r="DU5" s="399"/>
      <c r="DV5" s="399"/>
      <c r="DW5" s="399"/>
      <c r="DX5" s="399"/>
      <c r="DY5" s="399"/>
      <c r="DZ5" s="399"/>
      <c r="EA5" s="399"/>
      <c r="EB5" s="399"/>
      <c r="EC5" s="399"/>
      <c r="ED5" s="399"/>
      <c r="EE5" s="399"/>
      <c r="EF5" s="399"/>
      <c r="EG5" s="399"/>
      <c r="EH5" s="399"/>
      <c r="EI5" s="399"/>
      <c r="EJ5" s="399"/>
      <c r="EK5" s="399"/>
      <c r="EL5" s="399"/>
      <c r="EM5" s="399"/>
      <c r="EN5" s="399"/>
      <c r="EO5" s="399"/>
      <c r="EP5" s="399"/>
      <c r="EQ5" s="399"/>
      <c r="ER5" s="399"/>
      <c r="ES5" s="399"/>
      <c r="ET5" s="399"/>
      <c r="EU5" s="399"/>
      <c r="EV5" s="399"/>
      <c r="EW5" s="399"/>
      <c r="EX5" s="399"/>
      <c r="EY5" s="399"/>
      <c r="EZ5" s="399"/>
      <c r="FA5" s="399"/>
      <c r="FB5" s="399"/>
      <c r="FC5" s="399"/>
      <c r="FD5" s="399"/>
      <c r="FE5" s="399"/>
      <c r="FF5" s="399"/>
      <c r="FG5" s="399"/>
      <c r="FH5" s="399"/>
      <c r="FI5" s="399"/>
      <c r="FJ5" s="399"/>
      <c r="FK5" s="399"/>
      <c r="FL5" s="399"/>
      <c r="FM5" s="399"/>
      <c r="FN5" s="399"/>
      <c r="FO5" s="399"/>
      <c r="FP5" s="399"/>
      <c r="FQ5" s="399"/>
      <c r="FR5" s="399"/>
      <c r="FS5" s="399"/>
      <c r="FT5" s="399"/>
      <c r="FU5" s="399"/>
      <c r="FV5" s="399"/>
      <c r="FW5" s="399"/>
      <c r="FX5" s="399"/>
      <c r="FY5" s="399"/>
      <c r="FZ5" s="399"/>
      <c r="GA5" s="399"/>
      <c r="GB5" s="399"/>
      <c r="GC5" s="399"/>
      <c r="GD5" s="399"/>
      <c r="GE5" s="399"/>
      <c r="GF5" s="399"/>
      <c r="GG5" s="399"/>
      <c r="GH5" s="399"/>
      <c r="GI5" s="399"/>
      <c r="GJ5" s="399"/>
      <c r="GK5" s="399"/>
      <c r="GL5" s="399"/>
      <c r="GM5" s="399"/>
      <c r="GN5" s="399"/>
      <c r="GO5" s="399"/>
      <c r="GP5" s="399"/>
      <c r="GQ5" s="399"/>
      <c r="GR5" s="399"/>
      <c r="GS5" s="399"/>
      <c r="GT5" s="399"/>
      <c r="GU5" s="399"/>
      <c r="GV5" s="399"/>
      <c r="GW5" s="399"/>
      <c r="GX5" s="399"/>
      <c r="GY5" s="399"/>
      <c r="GZ5" s="399"/>
      <c r="HA5" s="399"/>
      <c r="HB5" s="399"/>
      <c r="HC5" s="399"/>
      <c r="HD5" s="399"/>
      <c r="HE5" s="399"/>
      <c r="HF5" s="399"/>
      <c r="HG5" s="399"/>
      <c r="HH5" s="399"/>
      <c r="HI5" s="399"/>
      <c r="HJ5" s="399"/>
      <c r="HK5" s="399"/>
      <c r="HL5" s="399"/>
      <c r="HM5" s="399"/>
      <c r="HN5" s="399"/>
      <c r="HO5" s="399"/>
      <c r="HP5" s="399"/>
      <c r="HQ5" s="399"/>
      <c r="HR5" s="399"/>
      <c r="HS5" s="399"/>
      <c r="HT5" s="399"/>
      <c r="HU5" s="399"/>
      <c r="HV5" s="399"/>
      <c r="HW5" s="399"/>
      <c r="HX5" s="399"/>
      <c r="HY5" s="399"/>
      <c r="HZ5" s="399"/>
      <c r="IA5" s="399"/>
      <c r="IB5" s="399"/>
      <c r="IC5" s="399"/>
      <c r="ID5" s="399"/>
      <c r="IE5" s="399"/>
      <c r="IF5" s="399"/>
      <c r="IG5" s="399"/>
      <c r="IH5" s="399"/>
      <c r="II5" s="399"/>
      <c r="IJ5" s="399"/>
      <c r="IK5" s="399"/>
      <c r="IL5" s="399"/>
      <c r="IM5" s="399"/>
      <c r="IN5" s="399"/>
      <c r="IO5" s="399"/>
      <c r="IP5" s="399"/>
    </row>
    <row r="6" spans="1:257" x14ac:dyDescent="0.3">
      <c r="A6" s="424" t="s">
        <v>187</v>
      </c>
      <c r="B6" s="424" t="s">
        <v>192</v>
      </c>
      <c r="C6" s="424"/>
      <c r="D6" s="424"/>
      <c r="E6" s="424"/>
      <c r="F6" s="425"/>
      <c r="G6" s="426"/>
      <c r="H6" s="426"/>
      <c r="I6" s="426"/>
      <c r="J6" s="424"/>
      <c r="K6" s="427" t="s">
        <v>194</v>
      </c>
      <c r="L6" s="427"/>
      <c r="M6" s="428"/>
      <c r="N6" s="427"/>
      <c r="O6" s="427"/>
      <c r="P6" s="427"/>
      <c r="Q6" s="428"/>
      <c r="R6" s="428"/>
      <c r="S6" s="428"/>
      <c r="T6" s="428"/>
      <c r="U6" s="427"/>
      <c r="V6" s="428"/>
      <c r="W6" s="428"/>
      <c r="X6" s="428"/>
      <c r="Y6" s="429"/>
      <c r="Z6" s="428"/>
      <c r="AA6" s="428"/>
      <c r="AB6" s="428"/>
      <c r="AC6" s="428"/>
      <c r="AD6" s="428"/>
      <c r="AE6" s="430"/>
      <c r="AF6" s="411"/>
      <c r="AG6" s="41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421"/>
      <c r="DG6" s="421"/>
      <c r="DH6" s="421"/>
      <c r="DI6" s="421"/>
      <c r="DJ6" s="421"/>
      <c r="DK6" s="421"/>
    </row>
    <row r="7" spans="1:257" x14ac:dyDescent="0.3">
      <c r="A7" s="431" t="s">
        <v>187</v>
      </c>
      <c r="B7" s="431" t="s">
        <v>192</v>
      </c>
      <c r="C7" s="431" t="s">
        <v>197</v>
      </c>
      <c r="D7" s="431"/>
      <c r="E7" s="431"/>
      <c r="F7" s="432"/>
      <c r="G7" s="431"/>
      <c r="H7" s="431"/>
      <c r="I7" s="433"/>
      <c r="J7" s="431"/>
      <c r="K7" s="434" t="s">
        <v>198</v>
      </c>
      <c r="L7" s="434"/>
      <c r="M7" s="431"/>
      <c r="N7" s="434"/>
      <c r="O7" s="434"/>
      <c r="P7" s="434"/>
      <c r="Q7" s="431"/>
      <c r="R7" s="431"/>
      <c r="S7" s="431"/>
      <c r="T7" s="431"/>
      <c r="U7" s="434"/>
      <c r="V7" s="431"/>
      <c r="W7" s="431"/>
      <c r="X7" s="431"/>
      <c r="Y7" s="435"/>
      <c r="Z7" s="431"/>
      <c r="AA7" s="431"/>
      <c r="AB7" s="431"/>
      <c r="AC7" s="431"/>
      <c r="AD7" s="431"/>
      <c r="AE7" s="430"/>
      <c r="AF7" s="411"/>
      <c r="AG7" s="41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c r="BG7" s="421"/>
      <c r="BH7" s="421"/>
      <c r="BI7" s="421"/>
      <c r="BJ7" s="421"/>
      <c r="BK7" s="421"/>
      <c r="BL7" s="421"/>
      <c r="BM7" s="421"/>
      <c r="BN7" s="421"/>
      <c r="BO7" s="421"/>
      <c r="BP7" s="421"/>
      <c r="BQ7" s="421"/>
      <c r="BR7" s="421"/>
      <c r="BS7" s="421"/>
      <c r="BT7" s="421"/>
      <c r="BU7" s="421"/>
      <c r="BV7" s="421"/>
      <c r="BW7" s="421"/>
      <c r="BX7" s="421"/>
      <c r="BY7" s="421"/>
      <c r="BZ7" s="421"/>
      <c r="CA7" s="421"/>
      <c r="CB7" s="421"/>
      <c r="CC7" s="421"/>
      <c r="CD7" s="421"/>
      <c r="CE7" s="421"/>
      <c r="CF7" s="421"/>
      <c r="CG7" s="421"/>
      <c r="CH7" s="421"/>
      <c r="CI7" s="421"/>
      <c r="CJ7" s="421"/>
      <c r="CK7" s="421"/>
      <c r="CL7" s="421"/>
      <c r="CM7" s="421"/>
      <c r="CN7" s="421"/>
      <c r="CO7" s="421"/>
      <c r="CP7" s="421"/>
      <c r="CQ7" s="421"/>
      <c r="CR7" s="421"/>
      <c r="CS7" s="421"/>
      <c r="CT7" s="421"/>
      <c r="CU7" s="421"/>
      <c r="CV7" s="421"/>
      <c r="CW7" s="421"/>
      <c r="CX7" s="421"/>
      <c r="CY7" s="421"/>
      <c r="CZ7" s="421"/>
      <c r="DA7" s="421"/>
      <c r="DB7" s="421"/>
      <c r="DC7" s="421"/>
      <c r="DD7" s="421"/>
      <c r="DE7" s="421"/>
      <c r="DF7" s="421"/>
      <c r="DG7" s="421"/>
      <c r="DH7" s="421"/>
      <c r="DI7" s="421"/>
      <c r="DJ7" s="421"/>
      <c r="DK7" s="421"/>
    </row>
    <row r="8" spans="1:257" x14ac:dyDescent="0.3">
      <c r="A8" s="436" t="s">
        <v>187</v>
      </c>
      <c r="B8" s="436" t="s">
        <v>192</v>
      </c>
      <c r="C8" s="436" t="s">
        <v>197</v>
      </c>
      <c r="D8" s="436" t="s">
        <v>201</v>
      </c>
      <c r="E8" s="436"/>
      <c r="F8" s="437"/>
      <c r="G8" s="438"/>
      <c r="H8" s="438"/>
      <c r="I8" s="438"/>
      <c r="J8" s="436"/>
      <c r="K8" s="439" t="s">
        <v>202</v>
      </c>
      <c r="L8" s="439"/>
      <c r="M8" s="440"/>
      <c r="N8" s="439"/>
      <c r="O8" s="439"/>
      <c r="P8" s="439"/>
      <c r="Q8" s="440"/>
      <c r="R8" s="440"/>
      <c r="S8" s="440"/>
      <c r="T8" s="440"/>
      <c r="U8" s="439"/>
      <c r="V8" s="440"/>
      <c r="W8" s="440"/>
      <c r="X8" s="440"/>
      <c r="Y8" s="441"/>
      <c r="Z8" s="440"/>
      <c r="AA8" s="440"/>
      <c r="AB8" s="440"/>
      <c r="AC8" s="440"/>
      <c r="AD8" s="440"/>
      <c r="AE8" s="430"/>
      <c r="AF8" s="411"/>
      <c r="AG8" s="411"/>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14"/>
      <c r="DM8" s="414"/>
      <c r="DN8" s="414"/>
      <c r="DO8" s="414"/>
      <c r="DP8" s="414"/>
      <c r="DQ8" s="414"/>
      <c r="DR8" s="414"/>
      <c r="DS8" s="414"/>
      <c r="DT8" s="414"/>
      <c r="DU8" s="414"/>
      <c r="DV8" s="414"/>
      <c r="DW8" s="414"/>
      <c r="DX8" s="414"/>
      <c r="DY8" s="414"/>
      <c r="DZ8" s="414"/>
      <c r="EA8" s="414"/>
      <c r="EB8" s="414"/>
      <c r="EC8" s="414"/>
      <c r="ED8" s="414"/>
      <c r="EE8" s="414"/>
      <c r="EF8" s="414"/>
      <c r="EG8" s="414"/>
      <c r="EH8" s="414"/>
      <c r="EI8" s="414"/>
      <c r="EJ8" s="414"/>
      <c r="EK8" s="414"/>
      <c r="EL8" s="414"/>
      <c r="EM8" s="414"/>
      <c r="EN8" s="414"/>
      <c r="EO8" s="414"/>
      <c r="EP8" s="414"/>
      <c r="EQ8" s="414"/>
      <c r="ER8" s="414"/>
      <c r="ES8" s="414"/>
      <c r="ET8" s="414"/>
      <c r="EU8" s="414"/>
      <c r="EV8" s="414"/>
      <c r="EW8" s="414"/>
      <c r="EX8" s="414"/>
      <c r="EY8" s="414"/>
      <c r="EZ8" s="414"/>
      <c r="FA8" s="414"/>
      <c r="FB8" s="414"/>
      <c r="FC8" s="414"/>
      <c r="FD8" s="414"/>
      <c r="FE8" s="414"/>
      <c r="FF8" s="414"/>
      <c r="FG8" s="414"/>
      <c r="FH8" s="414"/>
      <c r="FI8" s="414"/>
      <c r="FJ8" s="414"/>
      <c r="FK8" s="414"/>
      <c r="FL8" s="414"/>
      <c r="FM8" s="414"/>
      <c r="FN8" s="414"/>
      <c r="FO8" s="414"/>
      <c r="FP8" s="414"/>
      <c r="FQ8" s="414"/>
      <c r="FR8" s="414"/>
      <c r="FS8" s="414"/>
      <c r="FT8" s="414"/>
      <c r="FU8" s="414"/>
      <c r="FV8" s="414"/>
      <c r="FW8" s="414"/>
      <c r="FX8" s="414"/>
      <c r="FY8" s="414"/>
      <c r="FZ8" s="414"/>
      <c r="GA8" s="414"/>
      <c r="GB8" s="414"/>
      <c r="GC8" s="414"/>
      <c r="GD8" s="414"/>
      <c r="GE8" s="414"/>
      <c r="GF8" s="414"/>
      <c r="GG8" s="414"/>
      <c r="GH8" s="414"/>
      <c r="GI8" s="414"/>
      <c r="GJ8" s="414"/>
      <c r="GK8" s="414"/>
      <c r="GL8" s="414"/>
      <c r="GM8" s="414"/>
      <c r="GN8" s="414"/>
      <c r="GO8" s="414"/>
      <c r="GP8" s="414"/>
      <c r="GQ8" s="414"/>
      <c r="GR8" s="414"/>
      <c r="GS8" s="414"/>
      <c r="GT8" s="414"/>
      <c r="GU8" s="414"/>
      <c r="GV8" s="414"/>
      <c r="GW8" s="414"/>
      <c r="GX8" s="414"/>
      <c r="GY8" s="414"/>
      <c r="GZ8" s="414"/>
      <c r="HA8" s="414"/>
      <c r="HB8" s="414"/>
      <c r="HC8" s="414"/>
      <c r="HD8" s="414"/>
      <c r="HE8" s="414"/>
      <c r="HF8" s="414"/>
      <c r="HG8" s="414"/>
      <c r="HH8" s="414"/>
      <c r="HI8" s="414"/>
      <c r="HJ8" s="414"/>
      <c r="HK8" s="414"/>
      <c r="HL8" s="414"/>
      <c r="HM8" s="414"/>
      <c r="HN8" s="414"/>
      <c r="HO8" s="414"/>
      <c r="HP8" s="414"/>
      <c r="HQ8" s="414"/>
      <c r="HR8" s="414"/>
      <c r="HS8" s="414"/>
      <c r="HT8" s="414"/>
      <c r="HU8" s="414"/>
      <c r="HV8" s="414"/>
      <c r="HW8" s="414"/>
      <c r="HX8" s="414"/>
      <c r="HY8" s="414"/>
      <c r="HZ8" s="414"/>
      <c r="IA8" s="414"/>
      <c r="IB8" s="414"/>
      <c r="IC8" s="414"/>
      <c r="ID8" s="414"/>
      <c r="IE8" s="414"/>
      <c r="IF8" s="414"/>
      <c r="IG8" s="414"/>
      <c r="IH8" s="414"/>
      <c r="II8" s="414"/>
      <c r="IJ8" s="414"/>
      <c r="IK8" s="414"/>
      <c r="IL8" s="414"/>
      <c r="IM8" s="414"/>
      <c r="IN8" s="414"/>
      <c r="IO8" s="414"/>
      <c r="IP8" s="414"/>
    </row>
    <row r="9" spans="1:257" x14ac:dyDescent="0.3">
      <c r="A9" s="442" t="s">
        <v>187</v>
      </c>
      <c r="B9" s="442" t="s">
        <v>192</v>
      </c>
      <c r="C9" s="442" t="s">
        <v>197</v>
      </c>
      <c r="D9" s="442" t="s">
        <v>201</v>
      </c>
      <c r="E9" s="442" t="s">
        <v>203</v>
      </c>
      <c r="F9" s="443"/>
      <c r="G9" s="444"/>
      <c r="H9" s="444"/>
      <c r="I9" s="444"/>
      <c r="J9" s="442"/>
      <c r="K9" s="445" t="s">
        <v>204</v>
      </c>
      <c r="L9" s="445"/>
      <c r="M9" s="446"/>
      <c r="N9" s="445"/>
      <c r="O9" s="445"/>
      <c r="P9" s="445"/>
      <c r="Q9" s="446"/>
      <c r="R9" s="446"/>
      <c r="S9" s="446"/>
      <c r="T9" s="446"/>
      <c r="U9" s="445"/>
      <c r="V9" s="446"/>
      <c r="W9" s="446"/>
      <c r="X9" s="446"/>
      <c r="Y9" s="447"/>
      <c r="Z9" s="446"/>
      <c r="AA9" s="446"/>
      <c r="AB9" s="446"/>
      <c r="AC9" s="446"/>
      <c r="AD9" s="446"/>
      <c r="AE9" s="430"/>
      <c r="AF9" s="411"/>
      <c r="AG9" s="41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1"/>
      <c r="BU9" s="421"/>
      <c r="BV9" s="421"/>
      <c r="BW9" s="421"/>
      <c r="BX9" s="421"/>
      <c r="BY9" s="421"/>
      <c r="BZ9" s="421"/>
      <c r="CA9" s="421"/>
      <c r="CB9" s="421"/>
      <c r="CC9" s="421"/>
      <c r="CD9" s="421"/>
      <c r="CE9" s="421"/>
      <c r="CF9" s="421"/>
      <c r="CG9" s="421"/>
      <c r="CH9" s="421"/>
      <c r="CI9" s="421"/>
      <c r="CJ9" s="421"/>
      <c r="CK9" s="421"/>
      <c r="CL9" s="421"/>
      <c r="CM9" s="421"/>
      <c r="CN9" s="421"/>
      <c r="CO9" s="421"/>
      <c r="CP9" s="421"/>
      <c r="CQ9" s="421"/>
      <c r="CR9" s="421"/>
      <c r="CS9" s="421"/>
      <c r="CT9" s="421"/>
      <c r="CU9" s="421"/>
      <c r="CV9" s="421"/>
      <c r="CW9" s="421"/>
      <c r="CX9" s="421"/>
      <c r="CY9" s="421"/>
      <c r="CZ9" s="421"/>
      <c r="DA9" s="421"/>
      <c r="DB9" s="421"/>
      <c r="DC9" s="421"/>
      <c r="DD9" s="421"/>
      <c r="DE9" s="421"/>
      <c r="DF9" s="421"/>
      <c r="DG9" s="421"/>
      <c r="DH9" s="421"/>
      <c r="DI9" s="421"/>
      <c r="DJ9" s="421"/>
      <c r="DK9" s="421"/>
    </row>
    <row r="10" spans="1:257" ht="51" x14ac:dyDescent="0.3">
      <c r="A10" s="380" t="s">
        <v>187</v>
      </c>
      <c r="B10" s="380" t="s">
        <v>192</v>
      </c>
      <c r="C10" s="380" t="s">
        <v>197</v>
      </c>
      <c r="D10" s="380" t="s">
        <v>201</v>
      </c>
      <c r="E10" s="380" t="s">
        <v>203</v>
      </c>
      <c r="F10" s="448" t="s">
        <v>205</v>
      </c>
      <c r="G10" s="380" t="s">
        <v>206</v>
      </c>
      <c r="H10" s="382" t="s">
        <v>207</v>
      </c>
      <c r="I10" s="449" t="s">
        <v>208</v>
      </c>
      <c r="J10" s="381" t="s">
        <v>1191</v>
      </c>
      <c r="K10" s="450" t="s">
        <v>209</v>
      </c>
      <c r="L10" s="451" t="s">
        <v>1756</v>
      </c>
      <c r="M10" s="452" t="s">
        <v>1757</v>
      </c>
      <c r="N10" s="450" t="s">
        <v>1758</v>
      </c>
      <c r="O10" s="451" t="s">
        <v>1759</v>
      </c>
      <c r="P10" s="370" t="s">
        <v>2886</v>
      </c>
      <c r="Q10" s="452" t="s">
        <v>1760</v>
      </c>
      <c r="R10" s="368" t="s">
        <v>1191</v>
      </c>
      <c r="S10" s="453">
        <v>40</v>
      </c>
      <c r="T10" s="453" t="s">
        <v>1761</v>
      </c>
      <c r="U10" s="450" t="s">
        <v>1762</v>
      </c>
      <c r="V10" s="453" t="s">
        <v>1763</v>
      </c>
      <c r="W10" s="454">
        <v>43101</v>
      </c>
      <c r="X10" s="455">
        <v>43220</v>
      </c>
      <c r="Y10" s="456">
        <v>285000000</v>
      </c>
      <c r="Z10" s="452" t="s">
        <v>1764</v>
      </c>
      <c r="AA10" s="374" t="s">
        <v>1765</v>
      </c>
      <c r="AB10" s="374" t="s">
        <v>1766</v>
      </c>
      <c r="AC10" s="453" t="s">
        <v>1767</v>
      </c>
      <c r="AD10" s="453"/>
      <c r="AE10" s="430">
        <f>AF10</f>
        <v>285000000</v>
      </c>
      <c r="AF10" s="411">
        <f>AG10</f>
        <v>285000000</v>
      </c>
      <c r="AG10" s="411">
        <f>SUM(AH10:DK10)</f>
        <v>285000000</v>
      </c>
      <c r="AH10" s="411">
        <v>285000000</v>
      </c>
      <c r="AI10" s="411"/>
      <c r="AJ10" s="411"/>
      <c r="AK10" s="411"/>
      <c r="AL10" s="411"/>
      <c r="AM10" s="411"/>
      <c r="AN10" s="411"/>
      <c r="AO10" s="411"/>
      <c r="AP10" s="411"/>
      <c r="AQ10" s="411"/>
      <c r="AR10" s="411"/>
      <c r="AS10" s="411"/>
      <c r="AT10" s="411"/>
      <c r="AU10" s="411"/>
      <c r="AV10" s="411"/>
      <c r="AW10" s="411"/>
      <c r="AX10" s="411"/>
      <c r="AY10" s="411"/>
      <c r="AZ10" s="411"/>
      <c r="BA10" s="411"/>
      <c r="BB10" s="411"/>
      <c r="BC10" s="411"/>
      <c r="BD10" s="411"/>
      <c r="BE10" s="411"/>
      <c r="BF10" s="411"/>
      <c r="BG10" s="411"/>
      <c r="BH10" s="411"/>
      <c r="BI10" s="411"/>
      <c r="BJ10" s="411"/>
      <c r="BK10" s="411"/>
      <c r="BL10" s="411"/>
      <c r="BM10" s="411"/>
      <c r="BN10" s="411"/>
      <c r="BO10" s="411"/>
      <c r="BP10" s="411"/>
      <c r="BQ10" s="411"/>
      <c r="BR10" s="411"/>
      <c r="BS10" s="411"/>
      <c r="BT10" s="411"/>
      <c r="BU10" s="411"/>
      <c r="BV10" s="411"/>
      <c r="BW10" s="411"/>
      <c r="BX10" s="411"/>
      <c r="BY10" s="411"/>
      <c r="BZ10" s="411"/>
      <c r="CA10" s="411"/>
      <c r="CB10" s="411"/>
      <c r="CC10" s="411"/>
      <c r="CD10" s="411"/>
      <c r="CE10" s="411"/>
      <c r="CF10" s="411"/>
      <c r="CG10" s="411"/>
      <c r="CH10" s="411"/>
      <c r="CI10" s="411"/>
      <c r="CJ10" s="411"/>
      <c r="CK10" s="411"/>
      <c r="CL10" s="411"/>
      <c r="CM10" s="411"/>
      <c r="CN10" s="411"/>
      <c r="CO10" s="411"/>
      <c r="CP10" s="411"/>
      <c r="CQ10" s="411"/>
      <c r="CR10" s="411"/>
      <c r="CS10" s="411"/>
      <c r="CT10" s="411"/>
      <c r="CU10" s="411"/>
      <c r="CV10" s="411"/>
      <c r="CW10" s="411"/>
      <c r="CX10" s="411"/>
      <c r="CY10" s="411"/>
      <c r="CZ10" s="411"/>
      <c r="DA10" s="411"/>
      <c r="DB10" s="411"/>
      <c r="DC10" s="411"/>
      <c r="DD10" s="411"/>
      <c r="DE10" s="411"/>
      <c r="DF10" s="411"/>
      <c r="DG10" s="411"/>
      <c r="DH10" s="411"/>
      <c r="DI10" s="411"/>
      <c r="DJ10" s="411"/>
      <c r="DK10" s="411"/>
      <c r="DL10" s="414"/>
      <c r="DM10" s="414"/>
      <c r="DN10" s="414"/>
      <c r="DO10" s="414"/>
      <c r="DP10" s="414"/>
      <c r="DQ10" s="414"/>
      <c r="DR10" s="414"/>
      <c r="DS10" s="414"/>
      <c r="DT10" s="414"/>
      <c r="DU10" s="414"/>
      <c r="DV10" s="414"/>
      <c r="DW10" s="414"/>
      <c r="DX10" s="414"/>
      <c r="DY10" s="414"/>
      <c r="DZ10" s="414"/>
      <c r="EA10" s="414"/>
      <c r="EB10" s="414"/>
      <c r="EC10" s="414"/>
      <c r="ED10" s="414"/>
      <c r="EE10" s="414"/>
      <c r="EF10" s="414"/>
      <c r="EG10" s="414"/>
      <c r="EH10" s="414"/>
      <c r="EI10" s="414"/>
      <c r="EJ10" s="414"/>
      <c r="EK10" s="414"/>
      <c r="EL10" s="414"/>
      <c r="EM10" s="414"/>
      <c r="EN10" s="414"/>
      <c r="EO10" s="414"/>
      <c r="EP10" s="414"/>
      <c r="EQ10" s="414"/>
      <c r="ER10" s="414"/>
      <c r="ES10" s="414"/>
      <c r="ET10" s="414"/>
      <c r="EU10" s="414"/>
      <c r="EV10" s="414"/>
      <c r="EW10" s="414"/>
      <c r="EX10" s="414"/>
      <c r="EY10" s="414"/>
      <c r="EZ10" s="414"/>
      <c r="FA10" s="414"/>
      <c r="FB10" s="414"/>
      <c r="FC10" s="414"/>
      <c r="FD10" s="414"/>
      <c r="FE10" s="414"/>
      <c r="FF10" s="414"/>
      <c r="FG10" s="414"/>
      <c r="FH10" s="414"/>
      <c r="FI10" s="414"/>
      <c r="FJ10" s="414"/>
      <c r="FK10" s="414"/>
      <c r="FL10" s="414"/>
      <c r="FM10" s="414"/>
      <c r="FN10" s="414"/>
      <c r="FO10" s="414"/>
      <c r="FP10" s="414"/>
      <c r="FQ10" s="414"/>
      <c r="FR10" s="414"/>
      <c r="FS10" s="414"/>
      <c r="FT10" s="414"/>
      <c r="FU10" s="414"/>
      <c r="FV10" s="414"/>
      <c r="FW10" s="414"/>
      <c r="FX10" s="414"/>
      <c r="FY10" s="414"/>
      <c r="FZ10" s="414"/>
      <c r="GA10" s="414"/>
      <c r="GB10" s="414"/>
      <c r="GC10" s="414"/>
      <c r="GD10" s="414"/>
      <c r="GE10" s="414"/>
      <c r="GF10" s="414"/>
      <c r="GG10" s="414"/>
      <c r="GH10" s="414"/>
      <c r="GI10" s="414"/>
      <c r="GJ10" s="414"/>
      <c r="GK10" s="414"/>
      <c r="GL10" s="414"/>
      <c r="GM10" s="414"/>
      <c r="GN10" s="414"/>
      <c r="GO10" s="414"/>
      <c r="GP10" s="414"/>
      <c r="GQ10" s="414"/>
      <c r="GR10" s="414"/>
      <c r="GS10" s="414"/>
      <c r="GT10" s="414"/>
      <c r="GU10" s="414"/>
      <c r="GV10" s="414"/>
      <c r="GW10" s="414"/>
      <c r="GX10" s="414"/>
      <c r="GY10" s="414"/>
      <c r="GZ10" s="414"/>
      <c r="HA10" s="414"/>
      <c r="HB10" s="414"/>
      <c r="HC10" s="414"/>
      <c r="HD10" s="414"/>
      <c r="HE10" s="414"/>
      <c r="HF10" s="414"/>
      <c r="HG10" s="414"/>
      <c r="HH10" s="414"/>
      <c r="HI10" s="414"/>
      <c r="HJ10" s="414"/>
      <c r="HK10" s="414"/>
      <c r="HL10" s="414"/>
      <c r="HM10" s="414"/>
      <c r="HN10" s="414"/>
      <c r="HO10" s="414"/>
      <c r="HP10" s="414"/>
      <c r="HQ10" s="414"/>
      <c r="HR10" s="414"/>
      <c r="HS10" s="414"/>
      <c r="HT10" s="414"/>
      <c r="HU10" s="414"/>
      <c r="HV10" s="414"/>
      <c r="HW10" s="414"/>
      <c r="HX10" s="414"/>
      <c r="HY10" s="414"/>
      <c r="HZ10" s="414"/>
      <c r="IA10" s="414"/>
      <c r="IB10" s="414"/>
      <c r="IC10" s="414"/>
      <c r="ID10" s="414"/>
      <c r="IE10" s="414"/>
      <c r="IF10" s="414"/>
      <c r="IG10" s="414"/>
      <c r="IH10" s="414"/>
      <c r="II10" s="414"/>
      <c r="IJ10" s="414"/>
      <c r="IK10" s="414"/>
      <c r="IL10" s="414"/>
      <c r="IM10" s="414"/>
      <c r="IN10" s="414"/>
      <c r="IO10" s="414"/>
      <c r="IP10" s="414"/>
    </row>
    <row r="11" spans="1:257" ht="51" x14ac:dyDescent="0.3">
      <c r="A11" s="380" t="s">
        <v>187</v>
      </c>
      <c r="B11" s="380" t="s">
        <v>192</v>
      </c>
      <c r="C11" s="380" t="s">
        <v>197</v>
      </c>
      <c r="D11" s="380" t="s">
        <v>201</v>
      </c>
      <c r="E11" s="380" t="s">
        <v>203</v>
      </c>
      <c r="F11" s="457" t="s">
        <v>210</v>
      </c>
      <c r="G11" s="449"/>
      <c r="H11" s="449" t="s">
        <v>211</v>
      </c>
      <c r="I11" s="449" t="s">
        <v>208</v>
      </c>
      <c r="J11" s="381" t="s">
        <v>1192</v>
      </c>
      <c r="K11" s="458" t="s">
        <v>212</v>
      </c>
      <c r="L11" s="451" t="s">
        <v>1756</v>
      </c>
      <c r="M11" s="452" t="s">
        <v>1757</v>
      </c>
      <c r="N11" s="459" t="s">
        <v>1768</v>
      </c>
      <c r="O11" s="451" t="s">
        <v>1769</v>
      </c>
      <c r="P11" s="451" t="s">
        <v>1770</v>
      </c>
      <c r="Q11" s="452" t="s">
        <v>1779</v>
      </c>
      <c r="R11" s="368" t="s">
        <v>2887</v>
      </c>
      <c r="S11" s="460">
        <v>220</v>
      </c>
      <c r="T11" s="460" t="s">
        <v>1771</v>
      </c>
      <c r="U11" s="459" t="s">
        <v>2885</v>
      </c>
      <c r="V11" s="460" t="s">
        <v>1772</v>
      </c>
      <c r="W11" s="461">
        <v>43313</v>
      </c>
      <c r="X11" s="461">
        <v>43435</v>
      </c>
      <c r="Y11" s="456">
        <v>100000000</v>
      </c>
      <c r="Z11" s="452" t="s">
        <v>1764</v>
      </c>
      <c r="AA11" s="374" t="s">
        <v>1773</v>
      </c>
      <c r="AB11" s="374" t="s">
        <v>1774</v>
      </c>
      <c r="AC11" s="453" t="s">
        <v>1775</v>
      </c>
      <c r="AD11" s="460"/>
      <c r="AE11" s="430">
        <f t="shared" ref="AE11:AE83" si="2">AF11</f>
        <v>100000000</v>
      </c>
      <c r="AF11" s="411">
        <f>AG11</f>
        <v>100000000</v>
      </c>
      <c r="AG11" s="411">
        <f>SUM(AH11:DK11)</f>
        <v>100000000</v>
      </c>
      <c r="AH11" s="430">
        <v>50000000</v>
      </c>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v>50000000</v>
      </c>
      <c r="BN11" s="430"/>
      <c r="BO11" s="430"/>
      <c r="BP11" s="430"/>
      <c r="BQ11" s="430"/>
      <c r="BR11" s="430"/>
      <c r="BS11" s="430"/>
      <c r="BT11" s="430"/>
      <c r="BU11" s="430"/>
      <c r="BV11" s="430"/>
      <c r="BW11" s="430"/>
      <c r="BX11" s="430"/>
      <c r="BY11" s="430"/>
      <c r="BZ11" s="430"/>
      <c r="CA11" s="430"/>
      <c r="CB11" s="430"/>
      <c r="CC11" s="430"/>
      <c r="CD11" s="430"/>
      <c r="CE11" s="430"/>
      <c r="CF11" s="430"/>
      <c r="CG11" s="430"/>
      <c r="CH11" s="430"/>
      <c r="CI11" s="430"/>
      <c r="CJ11" s="430"/>
      <c r="CK11" s="430"/>
      <c r="CL11" s="430"/>
      <c r="CM11" s="430"/>
      <c r="CN11" s="430"/>
      <c r="CO11" s="430"/>
      <c r="CP11" s="430"/>
      <c r="CQ11" s="430"/>
      <c r="CR11" s="430"/>
      <c r="CS11" s="430"/>
      <c r="CT11" s="430"/>
      <c r="CU11" s="430"/>
      <c r="CV11" s="430"/>
      <c r="CW11" s="430"/>
      <c r="CX11" s="430"/>
      <c r="CY11" s="430"/>
      <c r="CZ11" s="430"/>
      <c r="DA11" s="430"/>
      <c r="DB11" s="430"/>
      <c r="DC11" s="430"/>
      <c r="DD11" s="430"/>
      <c r="DE11" s="430"/>
      <c r="DF11" s="430"/>
      <c r="DG11" s="430"/>
      <c r="DH11" s="430"/>
      <c r="DI11" s="430"/>
      <c r="DJ11" s="430"/>
      <c r="DK11" s="430"/>
    </row>
    <row r="12" spans="1:257" ht="51" x14ac:dyDescent="0.3">
      <c r="A12" s="380" t="s">
        <v>187</v>
      </c>
      <c r="B12" s="462" t="s">
        <v>192</v>
      </c>
      <c r="C12" s="462" t="s">
        <v>197</v>
      </c>
      <c r="D12" s="462" t="s">
        <v>201</v>
      </c>
      <c r="E12" s="462" t="s">
        <v>203</v>
      </c>
      <c r="F12" s="457" t="s">
        <v>213</v>
      </c>
      <c r="G12" s="449"/>
      <c r="H12" s="449" t="s">
        <v>214</v>
      </c>
      <c r="I12" s="449" t="s">
        <v>208</v>
      </c>
      <c r="J12" s="381" t="s">
        <v>1193</v>
      </c>
      <c r="K12" s="458" t="s">
        <v>215</v>
      </c>
      <c r="L12" s="451" t="s">
        <v>1756</v>
      </c>
      <c r="M12" s="452" t="s">
        <v>1757</v>
      </c>
      <c r="N12" s="458" t="s">
        <v>1776</v>
      </c>
      <c r="O12" s="451" t="s">
        <v>1777</v>
      </c>
      <c r="P12" s="451" t="s">
        <v>1778</v>
      </c>
      <c r="Q12" s="452" t="s">
        <v>1779</v>
      </c>
      <c r="R12" s="368" t="s">
        <v>2887</v>
      </c>
      <c r="S12" s="460">
        <v>220</v>
      </c>
      <c r="T12" s="460" t="s">
        <v>1780</v>
      </c>
      <c r="U12" s="458" t="s">
        <v>1781</v>
      </c>
      <c r="V12" s="460" t="s">
        <v>1782</v>
      </c>
      <c r="W12" s="460" t="s">
        <v>1783</v>
      </c>
      <c r="X12" s="461">
        <v>43405</v>
      </c>
      <c r="Y12" s="456">
        <v>50000000</v>
      </c>
      <c r="Z12" s="452" t="s">
        <v>1764</v>
      </c>
      <c r="AA12" s="374" t="s">
        <v>1773</v>
      </c>
      <c r="AB12" s="374" t="s">
        <v>1774</v>
      </c>
      <c r="AC12" s="453" t="s">
        <v>1775</v>
      </c>
      <c r="AD12" s="460"/>
      <c r="AE12" s="430">
        <f t="shared" si="2"/>
        <v>50000000</v>
      </c>
      <c r="AF12" s="411">
        <f>AG12</f>
        <v>50000000</v>
      </c>
      <c r="AG12" s="411">
        <f>SUM(AH12:DK12)</f>
        <v>50000000</v>
      </c>
      <c r="AH12" s="430"/>
      <c r="AI12" s="430"/>
      <c r="AJ12" s="430"/>
      <c r="AK12" s="430"/>
      <c r="AL12" s="430"/>
      <c r="AM12" s="430"/>
      <c r="AN12" s="430"/>
      <c r="AO12" s="430"/>
      <c r="AP12" s="430"/>
      <c r="AQ12" s="430"/>
      <c r="AR12" s="430"/>
      <c r="AS12" s="430"/>
      <c r="AT12" s="430"/>
      <c r="AU12" s="430"/>
      <c r="AV12" s="430"/>
      <c r="AW12" s="430"/>
      <c r="AX12" s="430"/>
      <c r="AY12" s="430"/>
      <c r="AZ12" s="430"/>
      <c r="BA12" s="430"/>
      <c r="BB12" s="430"/>
      <c r="BC12" s="430"/>
      <c r="BD12" s="430"/>
      <c r="BE12" s="430"/>
      <c r="BF12" s="430"/>
      <c r="BG12" s="430"/>
      <c r="BH12" s="430"/>
      <c r="BI12" s="430"/>
      <c r="BJ12" s="430"/>
      <c r="BK12" s="430"/>
      <c r="BL12" s="430"/>
      <c r="BM12" s="430">
        <v>50000000</v>
      </c>
      <c r="BN12" s="430"/>
      <c r="BO12" s="430"/>
      <c r="BP12" s="430"/>
      <c r="BQ12" s="430"/>
      <c r="BR12" s="430"/>
      <c r="BS12" s="430"/>
      <c r="BT12" s="430"/>
      <c r="BU12" s="430"/>
      <c r="BV12" s="430"/>
      <c r="BW12" s="430"/>
      <c r="BX12" s="430"/>
      <c r="BY12" s="430"/>
      <c r="BZ12" s="430"/>
      <c r="CA12" s="430"/>
      <c r="CB12" s="430"/>
      <c r="CC12" s="430"/>
      <c r="CD12" s="430"/>
      <c r="CE12" s="430"/>
      <c r="CF12" s="430"/>
      <c r="CG12" s="430"/>
      <c r="CH12" s="430"/>
      <c r="CI12" s="430"/>
      <c r="CJ12" s="430"/>
      <c r="CK12" s="430"/>
      <c r="CL12" s="430"/>
      <c r="CM12" s="430"/>
      <c r="CN12" s="430"/>
      <c r="CO12" s="430"/>
      <c r="CP12" s="430"/>
      <c r="CQ12" s="430"/>
      <c r="CR12" s="430"/>
      <c r="CS12" s="430"/>
      <c r="CT12" s="430"/>
      <c r="CU12" s="430"/>
      <c r="CV12" s="430"/>
      <c r="CW12" s="430"/>
      <c r="CX12" s="430"/>
      <c r="CY12" s="430"/>
      <c r="CZ12" s="430"/>
      <c r="DA12" s="430"/>
      <c r="DB12" s="430"/>
      <c r="DC12" s="430"/>
      <c r="DD12" s="430"/>
      <c r="DE12" s="430"/>
      <c r="DF12" s="430"/>
      <c r="DG12" s="430"/>
      <c r="DH12" s="430"/>
      <c r="DI12" s="430"/>
      <c r="DJ12" s="430"/>
      <c r="DK12" s="430"/>
    </row>
    <row r="13" spans="1:257" ht="51" x14ac:dyDescent="0.3">
      <c r="A13" s="380" t="s">
        <v>187</v>
      </c>
      <c r="B13" s="462" t="s">
        <v>192</v>
      </c>
      <c r="C13" s="462" t="s">
        <v>197</v>
      </c>
      <c r="D13" s="462" t="s">
        <v>201</v>
      </c>
      <c r="E13" s="462" t="s">
        <v>203</v>
      </c>
      <c r="F13" s="457" t="s">
        <v>218</v>
      </c>
      <c r="G13" s="449"/>
      <c r="H13" s="449" t="s">
        <v>219</v>
      </c>
      <c r="I13" s="449" t="s">
        <v>208</v>
      </c>
      <c r="J13" s="381" t="s">
        <v>1191</v>
      </c>
      <c r="K13" s="458" t="s">
        <v>1443</v>
      </c>
      <c r="L13" s="451" t="s">
        <v>1756</v>
      </c>
      <c r="M13" s="452" t="s">
        <v>1757</v>
      </c>
      <c r="N13" s="458" t="s">
        <v>1784</v>
      </c>
      <c r="O13" s="458" t="s">
        <v>1785</v>
      </c>
      <c r="P13" s="458" t="s">
        <v>1786</v>
      </c>
      <c r="Q13" s="460" t="s">
        <v>1760</v>
      </c>
      <c r="R13" s="368" t="s">
        <v>1191</v>
      </c>
      <c r="S13" s="460">
        <v>40</v>
      </c>
      <c r="T13" s="387">
        <v>40</v>
      </c>
      <c r="U13" s="458" t="s">
        <v>1787</v>
      </c>
      <c r="V13" s="460">
        <v>40</v>
      </c>
      <c r="W13" s="461">
        <v>43252</v>
      </c>
      <c r="X13" s="461">
        <v>43344</v>
      </c>
      <c r="Y13" s="463">
        <v>100000000</v>
      </c>
      <c r="Z13" s="460" t="s">
        <v>1788</v>
      </c>
      <c r="AA13" s="460" t="s">
        <v>1789</v>
      </c>
      <c r="AB13" s="460" t="s">
        <v>1790</v>
      </c>
      <c r="AC13" s="453" t="s">
        <v>1775</v>
      </c>
      <c r="AD13" s="460"/>
      <c r="AE13" s="430">
        <f t="shared" si="2"/>
        <v>100000000</v>
      </c>
      <c r="AF13" s="411">
        <f>AG13</f>
        <v>100000000</v>
      </c>
      <c r="AG13" s="411">
        <f>SUM(AH13:DK13)</f>
        <v>100000000</v>
      </c>
      <c r="AH13" s="430">
        <v>100000000</v>
      </c>
      <c r="AI13" s="430"/>
      <c r="AJ13" s="430"/>
      <c r="AK13" s="430"/>
      <c r="AL13" s="430"/>
      <c r="AM13" s="430"/>
      <c r="AN13" s="430"/>
      <c r="AO13" s="430"/>
      <c r="AP13" s="430"/>
      <c r="AQ13" s="430"/>
      <c r="AR13" s="430"/>
      <c r="AS13" s="430"/>
      <c r="AT13" s="430"/>
      <c r="AU13" s="430"/>
      <c r="AV13" s="430"/>
      <c r="AW13" s="430"/>
      <c r="AX13" s="430"/>
      <c r="AY13" s="430"/>
      <c r="AZ13" s="430"/>
      <c r="BA13" s="430"/>
      <c r="BB13" s="430"/>
      <c r="BC13" s="430"/>
      <c r="BD13" s="430"/>
      <c r="BE13" s="430"/>
      <c r="BF13" s="430"/>
      <c r="BG13" s="430"/>
      <c r="BH13" s="430"/>
      <c r="BI13" s="430"/>
      <c r="BJ13" s="430"/>
      <c r="BK13" s="430"/>
      <c r="BL13" s="430"/>
      <c r="BM13" s="430">
        <v>0</v>
      </c>
      <c r="BN13" s="430"/>
      <c r="BO13" s="430"/>
      <c r="BP13" s="430"/>
      <c r="BQ13" s="430"/>
      <c r="BR13" s="430"/>
      <c r="BS13" s="430"/>
      <c r="BT13" s="430"/>
      <c r="BU13" s="430"/>
      <c r="BV13" s="430"/>
      <c r="BW13" s="430"/>
      <c r="BX13" s="430"/>
      <c r="BY13" s="430"/>
      <c r="BZ13" s="430"/>
      <c r="CA13" s="430"/>
      <c r="CB13" s="430"/>
      <c r="CC13" s="430"/>
      <c r="CD13" s="430"/>
      <c r="CE13" s="430"/>
      <c r="CF13" s="430"/>
      <c r="CG13" s="430"/>
      <c r="CH13" s="430"/>
      <c r="CI13" s="430"/>
      <c r="CJ13" s="430"/>
      <c r="CK13" s="430"/>
      <c r="CL13" s="430"/>
      <c r="CM13" s="430"/>
      <c r="CN13" s="430"/>
      <c r="CO13" s="430"/>
      <c r="CP13" s="430"/>
      <c r="CQ13" s="430"/>
      <c r="CR13" s="430"/>
      <c r="CS13" s="430"/>
      <c r="CT13" s="430"/>
      <c r="CU13" s="430"/>
      <c r="CV13" s="430"/>
      <c r="CW13" s="430"/>
      <c r="CX13" s="430"/>
      <c r="CY13" s="430"/>
      <c r="CZ13" s="430"/>
      <c r="DA13" s="430"/>
      <c r="DB13" s="430"/>
      <c r="DC13" s="430"/>
      <c r="DD13" s="430"/>
      <c r="DE13" s="430"/>
      <c r="DF13" s="430"/>
      <c r="DG13" s="430"/>
      <c r="DH13" s="430"/>
      <c r="DI13" s="430"/>
      <c r="DJ13" s="430"/>
      <c r="DK13" s="430"/>
    </row>
    <row r="14" spans="1:257" ht="51" x14ac:dyDescent="0.3">
      <c r="A14" s="380" t="s">
        <v>187</v>
      </c>
      <c r="B14" s="462" t="s">
        <v>192</v>
      </c>
      <c r="C14" s="462" t="s">
        <v>197</v>
      </c>
      <c r="D14" s="462" t="s">
        <v>201</v>
      </c>
      <c r="E14" s="462" t="s">
        <v>203</v>
      </c>
      <c r="F14" s="457" t="s">
        <v>222</v>
      </c>
      <c r="G14" s="449"/>
      <c r="H14" s="449" t="s">
        <v>223</v>
      </c>
      <c r="I14" s="449" t="s">
        <v>208</v>
      </c>
      <c r="J14" s="381" t="s">
        <v>1194</v>
      </c>
      <c r="K14" s="464" t="s">
        <v>1444</v>
      </c>
      <c r="L14" s="451" t="s">
        <v>1756</v>
      </c>
      <c r="M14" s="452" t="s">
        <v>1791</v>
      </c>
      <c r="N14" s="464" t="s">
        <v>1792</v>
      </c>
      <c r="O14" s="464" t="s">
        <v>1793</v>
      </c>
      <c r="P14" s="464" t="s">
        <v>1794</v>
      </c>
      <c r="Q14" s="376" t="s">
        <v>1795</v>
      </c>
      <c r="R14" s="368" t="s">
        <v>1194</v>
      </c>
      <c r="S14" s="376">
        <v>1</v>
      </c>
      <c r="T14" s="376">
        <v>1</v>
      </c>
      <c r="U14" s="464" t="s">
        <v>1796</v>
      </c>
      <c r="V14" s="376">
        <v>1</v>
      </c>
      <c r="W14" s="465">
        <v>43252</v>
      </c>
      <c r="X14" s="465">
        <v>43344</v>
      </c>
      <c r="Y14" s="456">
        <v>30000000</v>
      </c>
      <c r="Z14" s="376" t="s">
        <v>1797</v>
      </c>
      <c r="AA14" s="376" t="s">
        <v>1798</v>
      </c>
      <c r="AB14" s="376" t="s">
        <v>1790</v>
      </c>
      <c r="AC14" s="453" t="s">
        <v>1775</v>
      </c>
      <c r="AD14" s="376"/>
      <c r="AE14" s="430">
        <f t="shared" si="2"/>
        <v>30000000</v>
      </c>
      <c r="AF14" s="411">
        <f>AG14</f>
        <v>30000000</v>
      </c>
      <c r="AG14" s="411">
        <f>SUM(AH14:DK14)</f>
        <v>30000000</v>
      </c>
      <c r="AH14" s="430"/>
      <c r="AI14" s="430"/>
      <c r="AJ14" s="430"/>
      <c r="AK14" s="430"/>
      <c r="AL14" s="430"/>
      <c r="AM14" s="430"/>
      <c r="AN14" s="430"/>
      <c r="AO14" s="430"/>
      <c r="AP14" s="430"/>
      <c r="AQ14" s="430"/>
      <c r="AR14" s="430"/>
      <c r="AS14" s="430"/>
      <c r="AT14" s="430"/>
      <c r="AU14" s="430"/>
      <c r="AV14" s="430"/>
      <c r="AW14" s="430"/>
      <c r="AX14" s="430"/>
      <c r="AY14" s="430"/>
      <c r="AZ14" s="430"/>
      <c r="BA14" s="430"/>
      <c r="BB14" s="430"/>
      <c r="BC14" s="430"/>
      <c r="BD14" s="430"/>
      <c r="BE14" s="430"/>
      <c r="BF14" s="430"/>
      <c r="BG14" s="430"/>
      <c r="BH14" s="430"/>
      <c r="BI14" s="430"/>
      <c r="BJ14" s="430"/>
      <c r="BK14" s="430"/>
      <c r="BL14" s="430"/>
      <c r="BM14" s="430">
        <v>30000000</v>
      </c>
      <c r="BN14" s="430"/>
      <c r="BO14" s="430"/>
      <c r="BP14" s="430"/>
      <c r="BQ14" s="430"/>
      <c r="BR14" s="430"/>
      <c r="BS14" s="430"/>
      <c r="BT14" s="430"/>
      <c r="BU14" s="430"/>
      <c r="BV14" s="430"/>
      <c r="BW14" s="430"/>
      <c r="BX14" s="430"/>
      <c r="BY14" s="430"/>
      <c r="BZ14" s="430"/>
      <c r="CA14" s="430"/>
      <c r="CB14" s="430"/>
      <c r="CC14" s="430"/>
      <c r="CD14" s="430"/>
      <c r="CE14" s="430"/>
      <c r="CF14" s="430"/>
      <c r="CG14" s="430"/>
      <c r="CH14" s="430"/>
      <c r="CI14" s="430"/>
      <c r="CJ14" s="430"/>
      <c r="CK14" s="430"/>
      <c r="CL14" s="430"/>
      <c r="CM14" s="430"/>
      <c r="CN14" s="430"/>
      <c r="CO14" s="430"/>
      <c r="CP14" s="430"/>
      <c r="CQ14" s="430"/>
      <c r="CR14" s="430"/>
      <c r="CS14" s="430"/>
      <c r="CT14" s="430"/>
      <c r="CU14" s="430"/>
      <c r="CV14" s="430"/>
      <c r="CW14" s="430"/>
      <c r="CX14" s="430"/>
      <c r="CY14" s="430"/>
      <c r="CZ14" s="430"/>
      <c r="DA14" s="430"/>
      <c r="DB14" s="430"/>
      <c r="DC14" s="430"/>
      <c r="DD14" s="430"/>
      <c r="DE14" s="430"/>
      <c r="DF14" s="430"/>
      <c r="DG14" s="430"/>
      <c r="DH14" s="430"/>
      <c r="DI14" s="430"/>
      <c r="DJ14" s="430"/>
      <c r="DK14" s="430"/>
    </row>
    <row r="15" spans="1:257" x14ac:dyDescent="0.3">
      <c r="A15" s="436" t="s">
        <v>187</v>
      </c>
      <c r="B15" s="436" t="s">
        <v>192</v>
      </c>
      <c r="C15" s="436" t="s">
        <v>197</v>
      </c>
      <c r="D15" s="436" t="s">
        <v>220</v>
      </c>
      <c r="E15" s="436"/>
      <c r="F15" s="437"/>
      <c r="G15" s="438"/>
      <c r="H15" s="438"/>
      <c r="I15" s="438"/>
      <c r="J15" s="436"/>
      <c r="K15" s="439" t="s">
        <v>221</v>
      </c>
      <c r="L15" s="439"/>
      <c r="M15" s="440"/>
      <c r="N15" s="439"/>
      <c r="O15" s="439"/>
      <c r="P15" s="439"/>
      <c r="Q15" s="440"/>
      <c r="R15" s="440"/>
      <c r="S15" s="440"/>
      <c r="T15" s="440"/>
      <c r="U15" s="439"/>
      <c r="V15" s="440"/>
      <c r="W15" s="440"/>
      <c r="X15" s="440"/>
      <c r="Y15" s="441"/>
      <c r="Z15" s="440"/>
      <c r="AA15" s="440"/>
      <c r="AB15" s="440"/>
      <c r="AC15" s="440"/>
      <c r="AD15" s="440"/>
      <c r="AE15" s="430">
        <f t="shared" si="2"/>
        <v>0</v>
      </c>
      <c r="AF15" s="411"/>
      <c r="AG15" s="411"/>
      <c r="AH15" s="411"/>
      <c r="AI15" s="411"/>
      <c r="AJ15" s="411"/>
      <c r="AK15" s="411"/>
      <c r="AL15" s="411"/>
      <c r="AM15" s="411"/>
      <c r="AN15" s="411"/>
      <c r="AO15" s="411"/>
      <c r="AP15" s="411"/>
      <c r="AQ15" s="411"/>
      <c r="AR15" s="411"/>
      <c r="AS15" s="411"/>
      <c r="AT15" s="411"/>
      <c r="AU15" s="411"/>
      <c r="AV15" s="411"/>
      <c r="AW15" s="411"/>
      <c r="AX15" s="411"/>
      <c r="AY15" s="411"/>
      <c r="AZ15" s="411"/>
      <c r="BA15" s="411"/>
      <c r="BB15" s="411"/>
      <c r="BC15" s="411"/>
      <c r="BD15" s="411"/>
      <c r="BE15" s="411"/>
      <c r="BF15" s="411"/>
      <c r="BG15" s="411"/>
      <c r="BH15" s="411"/>
      <c r="BI15" s="411"/>
      <c r="BJ15" s="411"/>
      <c r="BK15" s="411"/>
      <c r="BL15" s="411"/>
      <c r="BM15" s="411"/>
      <c r="BN15" s="411"/>
      <c r="BO15" s="411"/>
      <c r="BP15" s="411"/>
      <c r="BQ15" s="411"/>
      <c r="BR15" s="411"/>
      <c r="BS15" s="411"/>
      <c r="BT15" s="411"/>
      <c r="BU15" s="411"/>
      <c r="BV15" s="411"/>
      <c r="BW15" s="411"/>
      <c r="BX15" s="411"/>
      <c r="BY15" s="411"/>
      <c r="BZ15" s="411"/>
      <c r="CA15" s="411"/>
      <c r="CB15" s="411"/>
      <c r="CC15" s="411"/>
      <c r="CD15" s="411"/>
      <c r="CE15" s="411"/>
      <c r="CF15" s="411"/>
      <c r="CG15" s="411"/>
      <c r="CH15" s="411"/>
      <c r="CI15" s="411"/>
      <c r="CJ15" s="411"/>
      <c r="CK15" s="411"/>
      <c r="CL15" s="411"/>
      <c r="CM15" s="411"/>
      <c r="CN15" s="411"/>
      <c r="CO15" s="411"/>
      <c r="CP15" s="411"/>
      <c r="CQ15" s="411"/>
      <c r="CR15" s="411"/>
      <c r="CS15" s="411"/>
      <c r="CT15" s="411"/>
      <c r="CU15" s="411"/>
      <c r="CV15" s="411"/>
      <c r="CW15" s="411"/>
      <c r="CX15" s="411"/>
      <c r="CY15" s="411"/>
      <c r="CZ15" s="411"/>
      <c r="DA15" s="411"/>
      <c r="DB15" s="411"/>
      <c r="DC15" s="411"/>
      <c r="DD15" s="411"/>
      <c r="DE15" s="411"/>
      <c r="DF15" s="411"/>
      <c r="DG15" s="411"/>
      <c r="DH15" s="411"/>
      <c r="DI15" s="411"/>
      <c r="DJ15" s="411"/>
      <c r="DK15" s="411"/>
      <c r="DL15" s="414"/>
      <c r="DM15" s="414"/>
      <c r="DN15" s="414"/>
      <c r="DO15" s="414"/>
      <c r="DP15" s="414"/>
      <c r="DQ15" s="414"/>
      <c r="DR15" s="414"/>
      <c r="DS15" s="414"/>
      <c r="DT15" s="414"/>
      <c r="DU15" s="414"/>
      <c r="DV15" s="414"/>
      <c r="DW15" s="414"/>
      <c r="DX15" s="414"/>
      <c r="DY15" s="414"/>
      <c r="DZ15" s="414"/>
      <c r="EA15" s="414"/>
      <c r="EB15" s="414"/>
      <c r="EC15" s="414"/>
      <c r="ED15" s="414"/>
      <c r="EE15" s="414"/>
      <c r="EF15" s="414"/>
      <c r="EG15" s="414"/>
      <c r="EH15" s="414"/>
      <c r="EI15" s="414"/>
      <c r="EJ15" s="414"/>
      <c r="EK15" s="414"/>
      <c r="EL15" s="414"/>
      <c r="EM15" s="414"/>
      <c r="EN15" s="414"/>
      <c r="EO15" s="414"/>
      <c r="EP15" s="414"/>
      <c r="EQ15" s="414"/>
      <c r="ER15" s="414"/>
      <c r="ES15" s="414"/>
      <c r="ET15" s="414"/>
      <c r="EU15" s="414"/>
      <c r="EV15" s="414"/>
      <c r="EW15" s="414"/>
      <c r="EX15" s="414"/>
      <c r="EY15" s="414"/>
      <c r="EZ15" s="414"/>
      <c r="FA15" s="414"/>
      <c r="FB15" s="414"/>
      <c r="FC15" s="414"/>
      <c r="FD15" s="414"/>
      <c r="FE15" s="414"/>
      <c r="FF15" s="414"/>
      <c r="FG15" s="414"/>
      <c r="FH15" s="414"/>
      <c r="FI15" s="414"/>
      <c r="FJ15" s="414"/>
      <c r="FK15" s="414"/>
      <c r="FL15" s="414"/>
      <c r="FM15" s="414"/>
      <c r="FN15" s="414"/>
      <c r="FO15" s="414"/>
      <c r="FP15" s="414"/>
      <c r="FQ15" s="414"/>
      <c r="FR15" s="414"/>
      <c r="FS15" s="414"/>
      <c r="FT15" s="414"/>
      <c r="FU15" s="414"/>
      <c r="FV15" s="414"/>
      <c r="FW15" s="414"/>
      <c r="FX15" s="414"/>
      <c r="FY15" s="414"/>
      <c r="FZ15" s="414"/>
      <c r="GA15" s="414"/>
      <c r="GB15" s="414"/>
      <c r="GC15" s="414"/>
      <c r="GD15" s="414"/>
      <c r="GE15" s="414"/>
      <c r="GF15" s="414"/>
      <c r="GG15" s="414"/>
      <c r="GH15" s="414"/>
      <c r="GI15" s="414"/>
      <c r="GJ15" s="414"/>
      <c r="GK15" s="414"/>
      <c r="GL15" s="414"/>
      <c r="GM15" s="414"/>
      <c r="GN15" s="414"/>
      <c r="GO15" s="414"/>
      <c r="GP15" s="414"/>
      <c r="GQ15" s="414"/>
      <c r="GR15" s="414"/>
      <c r="GS15" s="414"/>
      <c r="GT15" s="414"/>
      <c r="GU15" s="414"/>
      <c r="GV15" s="414"/>
      <c r="GW15" s="414"/>
      <c r="GX15" s="414"/>
      <c r="GY15" s="414"/>
      <c r="GZ15" s="414"/>
      <c r="HA15" s="414"/>
      <c r="HB15" s="414"/>
      <c r="HC15" s="414"/>
      <c r="HD15" s="414"/>
      <c r="HE15" s="414"/>
      <c r="HF15" s="414"/>
      <c r="HG15" s="414"/>
      <c r="HH15" s="414"/>
      <c r="HI15" s="414"/>
      <c r="HJ15" s="414"/>
      <c r="HK15" s="414"/>
      <c r="HL15" s="414"/>
      <c r="HM15" s="414"/>
      <c r="HN15" s="414"/>
      <c r="HO15" s="414"/>
      <c r="HP15" s="414"/>
      <c r="HQ15" s="414"/>
      <c r="HR15" s="414"/>
      <c r="HS15" s="414"/>
      <c r="HT15" s="414"/>
      <c r="HU15" s="414"/>
      <c r="HV15" s="414"/>
      <c r="HW15" s="414"/>
      <c r="HX15" s="414"/>
      <c r="HY15" s="414"/>
      <c r="HZ15" s="414"/>
      <c r="IA15" s="414"/>
      <c r="IB15" s="414"/>
      <c r="IC15" s="414"/>
      <c r="ID15" s="414"/>
      <c r="IE15" s="414"/>
      <c r="IF15" s="414"/>
      <c r="IG15" s="414"/>
      <c r="IH15" s="414"/>
      <c r="II15" s="414"/>
      <c r="IJ15" s="414"/>
      <c r="IK15" s="414"/>
      <c r="IL15" s="414"/>
      <c r="IM15" s="414"/>
      <c r="IN15" s="414"/>
      <c r="IO15" s="414"/>
      <c r="IP15" s="414"/>
    </row>
    <row r="16" spans="1:257" x14ac:dyDescent="0.3">
      <c r="A16" s="442" t="s">
        <v>187</v>
      </c>
      <c r="B16" s="442" t="s">
        <v>192</v>
      </c>
      <c r="C16" s="442" t="s">
        <v>197</v>
      </c>
      <c r="D16" s="442" t="s">
        <v>220</v>
      </c>
      <c r="E16" s="442" t="s">
        <v>224</v>
      </c>
      <c r="F16" s="443"/>
      <c r="G16" s="444"/>
      <c r="H16" s="444"/>
      <c r="I16" s="444"/>
      <c r="J16" s="442"/>
      <c r="K16" s="445" t="s">
        <v>225</v>
      </c>
      <c r="L16" s="445"/>
      <c r="M16" s="446"/>
      <c r="N16" s="445"/>
      <c r="O16" s="445"/>
      <c r="P16" s="445"/>
      <c r="Q16" s="446"/>
      <c r="R16" s="446"/>
      <c r="S16" s="446"/>
      <c r="T16" s="446"/>
      <c r="U16" s="445"/>
      <c r="V16" s="446"/>
      <c r="W16" s="446"/>
      <c r="X16" s="446"/>
      <c r="Y16" s="447"/>
      <c r="Z16" s="446"/>
      <c r="AA16" s="446"/>
      <c r="AB16" s="446"/>
      <c r="AC16" s="446"/>
      <c r="AD16" s="446"/>
      <c r="AE16" s="430">
        <f t="shared" si="2"/>
        <v>0</v>
      </c>
      <c r="AF16" s="411">
        <f>AG16</f>
        <v>0</v>
      </c>
      <c r="AG16" s="411"/>
      <c r="AH16" s="430"/>
      <c r="AI16" s="430"/>
      <c r="AJ16" s="430"/>
      <c r="AK16" s="430"/>
      <c r="AL16" s="430"/>
      <c r="AM16" s="430"/>
      <c r="AN16" s="430"/>
      <c r="AO16" s="430"/>
      <c r="AP16" s="430"/>
      <c r="AQ16" s="430"/>
      <c r="AR16" s="430"/>
      <c r="AS16" s="430"/>
      <c r="AT16" s="430"/>
      <c r="AU16" s="430"/>
      <c r="AV16" s="430"/>
      <c r="AW16" s="430"/>
      <c r="AX16" s="430"/>
      <c r="AY16" s="430"/>
      <c r="AZ16" s="430"/>
      <c r="BA16" s="430"/>
      <c r="BB16" s="430"/>
      <c r="BC16" s="430"/>
      <c r="BD16" s="430"/>
      <c r="BE16" s="430"/>
      <c r="BF16" s="430"/>
      <c r="BG16" s="430"/>
      <c r="BH16" s="430"/>
      <c r="BI16" s="430"/>
      <c r="BJ16" s="430"/>
      <c r="BK16" s="430"/>
      <c r="BL16" s="430"/>
      <c r="BM16" s="430"/>
      <c r="BN16" s="430"/>
      <c r="BO16" s="430"/>
      <c r="BP16" s="430"/>
      <c r="BQ16" s="430"/>
      <c r="BR16" s="430"/>
      <c r="BS16" s="430"/>
      <c r="BT16" s="430"/>
      <c r="BU16" s="430"/>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c r="CX16" s="430"/>
      <c r="CY16" s="430"/>
      <c r="CZ16" s="430"/>
      <c r="DA16" s="430"/>
      <c r="DB16" s="430"/>
      <c r="DC16" s="430"/>
      <c r="DD16" s="430"/>
      <c r="DE16" s="430"/>
      <c r="DF16" s="430"/>
      <c r="DG16" s="430"/>
      <c r="DH16" s="430"/>
      <c r="DI16" s="430"/>
      <c r="DJ16" s="430"/>
      <c r="DK16" s="430"/>
    </row>
    <row r="17" spans="1:250" ht="40.799999999999997" x14ac:dyDescent="0.3">
      <c r="A17" s="430" t="s">
        <v>187</v>
      </c>
      <c r="B17" s="411" t="s">
        <v>192</v>
      </c>
      <c r="C17" s="430" t="s">
        <v>197</v>
      </c>
      <c r="D17" s="411" t="s">
        <v>220</v>
      </c>
      <c r="E17" s="430" t="s">
        <v>224</v>
      </c>
      <c r="F17" s="457">
        <v>2017005810521</v>
      </c>
      <c r="G17" s="430"/>
      <c r="H17" s="449" t="s">
        <v>228</v>
      </c>
      <c r="I17" s="449" t="s">
        <v>229</v>
      </c>
      <c r="J17" s="404" t="s">
        <v>1195</v>
      </c>
      <c r="K17" s="458" t="s">
        <v>230</v>
      </c>
      <c r="L17" s="466" t="s">
        <v>1799</v>
      </c>
      <c r="M17" s="467" t="s">
        <v>1800</v>
      </c>
      <c r="N17" s="466" t="s">
        <v>1801</v>
      </c>
      <c r="O17" s="466" t="s">
        <v>1802</v>
      </c>
      <c r="P17" s="375" t="s">
        <v>1803</v>
      </c>
      <c r="Q17" s="374" t="s">
        <v>1818</v>
      </c>
      <c r="R17" s="383" t="s">
        <v>1804</v>
      </c>
      <c r="S17" s="383">
        <v>1</v>
      </c>
      <c r="T17" s="383">
        <v>1</v>
      </c>
      <c r="U17" s="466" t="s">
        <v>1805</v>
      </c>
      <c r="V17" s="383">
        <v>1</v>
      </c>
      <c r="W17" s="468">
        <v>43252</v>
      </c>
      <c r="X17" s="468">
        <v>43344</v>
      </c>
      <c r="Y17" s="469">
        <v>33333333</v>
      </c>
      <c r="Z17" s="467" t="s">
        <v>1806</v>
      </c>
      <c r="AA17" s="467" t="s">
        <v>1807</v>
      </c>
      <c r="AB17" s="467" t="s">
        <v>1790</v>
      </c>
      <c r="AC17" s="467" t="s">
        <v>1808</v>
      </c>
      <c r="AD17" s="467" t="s">
        <v>1809</v>
      </c>
      <c r="AE17" s="430">
        <f t="shared" si="2"/>
        <v>100000000</v>
      </c>
      <c r="AF17" s="411">
        <f>AG17</f>
        <v>100000000</v>
      </c>
      <c r="AG17" s="411">
        <f>SUM(AH17:DK17)</f>
        <v>100000000</v>
      </c>
      <c r="AH17" s="411">
        <v>70000000</v>
      </c>
      <c r="AI17" s="411"/>
      <c r="AJ17" s="411"/>
      <c r="AK17" s="411"/>
      <c r="AL17" s="411"/>
      <c r="AM17" s="411"/>
      <c r="AN17" s="411"/>
      <c r="AO17" s="411"/>
      <c r="AP17" s="411"/>
      <c r="AQ17" s="411"/>
      <c r="AR17" s="411"/>
      <c r="AS17" s="411"/>
      <c r="AT17" s="411"/>
      <c r="AU17" s="411"/>
      <c r="AV17" s="411"/>
      <c r="AW17" s="411"/>
      <c r="AX17" s="411"/>
      <c r="AY17" s="411"/>
      <c r="AZ17" s="411"/>
      <c r="BA17" s="411"/>
      <c r="BB17" s="411"/>
      <c r="BC17" s="411"/>
      <c r="BD17" s="411"/>
      <c r="BE17" s="411"/>
      <c r="BF17" s="411"/>
      <c r="BG17" s="411"/>
      <c r="BH17" s="411"/>
      <c r="BI17" s="411"/>
      <c r="BJ17" s="411"/>
      <c r="BK17" s="411"/>
      <c r="BL17" s="411"/>
      <c r="BM17" s="411">
        <v>30000000</v>
      </c>
      <c r="BN17" s="411"/>
      <c r="BO17" s="411"/>
      <c r="BP17" s="411"/>
      <c r="BQ17" s="411"/>
      <c r="BR17" s="411"/>
      <c r="BS17" s="411"/>
      <c r="BT17" s="411"/>
      <c r="BU17" s="411"/>
      <c r="BV17" s="411"/>
      <c r="BW17" s="411"/>
      <c r="BX17" s="411"/>
      <c r="BY17" s="411"/>
      <c r="BZ17" s="411"/>
      <c r="CA17" s="411"/>
      <c r="CB17" s="411"/>
      <c r="CC17" s="411"/>
      <c r="CD17" s="411"/>
      <c r="CE17" s="411"/>
      <c r="CF17" s="411"/>
      <c r="CG17" s="411"/>
      <c r="CH17" s="411"/>
      <c r="CI17" s="411"/>
      <c r="CJ17" s="411"/>
      <c r="CK17" s="411"/>
      <c r="CL17" s="411"/>
      <c r="CM17" s="411"/>
      <c r="CN17" s="411"/>
      <c r="CO17" s="411"/>
      <c r="CP17" s="411"/>
      <c r="CQ17" s="411"/>
      <c r="CR17" s="411"/>
      <c r="CS17" s="411"/>
      <c r="CT17" s="411"/>
      <c r="CU17" s="411"/>
      <c r="CV17" s="411"/>
      <c r="CW17" s="411"/>
      <c r="CX17" s="411"/>
      <c r="CY17" s="411"/>
      <c r="CZ17" s="411"/>
      <c r="DA17" s="411"/>
      <c r="DB17" s="411"/>
      <c r="DC17" s="411"/>
      <c r="DD17" s="411"/>
      <c r="DE17" s="411"/>
      <c r="DF17" s="411"/>
      <c r="DG17" s="411"/>
      <c r="DH17" s="411"/>
      <c r="DI17" s="411"/>
      <c r="DJ17" s="411"/>
      <c r="DK17" s="411"/>
      <c r="DL17" s="414"/>
      <c r="DM17" s="414"/>
      <c r="DN17" s="414"/>
      <c r="DO17" s="414"/>
      <c r="DP17" s="414"/>
      <c r="DQ17" s="414"/>
      <c r="DR17" s="414"/>
      <c r="DS17" s="414"/>
      <c r="DT17" s="414"/>
      <c r="DU17" s="414"/>
      <c r="DV17" s="414"/>
      <c r="DW17" s="414"/>
      <c r="DX17" s="414"/>
      <c r="DY17" s="414"/>
      <c r="DZ17" s="414"/>
      <c r="EA17" s="414"/>
      <c r="EB17" s="414"/>
      <c r="EC17" s="414"/>
      <c r="ED17" s="414"/>
      <c r="EE17" s="414"/>
      <c r="EF17" s="414"/>
      <c r="EG17" s="414"/>
      <c r="EH17" s="414"/>
      <c r="EI17" s="414"/>
      <c r="EJ17" s="414"/>
      <c r="EK17" s="414"/>
      <c r="EL17" s="414"/>
      <c r="EM17" s="414"/>
      <c r="EN17" s="414"/>
      <c r="EO17" s="414"/>
      <c r="EP17" s="414"/>
      <c r="EQ17" s="414"/>
      <c r="ER17" s="414"/>
      <c r="ES17" s="414"/>
      <c r="ET17" s="414"/>
      <c r="EU17" s="414"/>
      <c r="EV17" s="414"/>
      <c r="EW17" s="414"/>
      <c r="EX17" s="414"/>
      <c r="EY17" s="414"/>
      <c r="EZ17" s="414"/>
      <c r="FA17" s="414"/>
      <c r="FB17" s="414"/>
      <c r="FC17" s="414"/>
      <c r="FD17" s="414"/>
      <c r="FE17" s="414"/>
      <c r="FF17" s="414"/>
      <c r="FG17" s="414"/>
      <c r="FH17" s="414"/>
      <c r="FI17" s="414"/>
      <c r="FJ17" s="414"/>
      <c r="FK17" s="414"/>
      <c r="FL17" s="414"/>
      <c r="FM17" s="414"/>
      <c r="FN17" s="414"/>
      <c r="FO17" s="414"/>
      <c r="FP17" s="414"/>
      <c r="FQ17" s="414"/>
      <c r="FR17" s="414"/>
      <c r="FS17" s="414"/>
      <c r="FT17" s="414"/>
      <c r="FU17" s="414"/>
      <c r="FV17" s="414"/>
      <c r="FW17" s="414"/>
      <c r="FX17" s="414"/>
      <c r="FY17" s="414"/>
      <c r="FZ17" s="414"/>
      <c r="GA17" s="414"/>
      <c r="GB17" s="414"/>
      <c r="GC17" s="414"/>
      <c r="GD17" s="414"/>
      <c r="GE17" s="414"/>
      <c r="GF17" s="414"/>
      <c r="GG17" s="414"/>
      <c r="GH17" s="414"/>
      <c r="GI17" s="414"/>
      <c r="GJ17" s="414"/>
      <c r="GK17" s="414"/>
      <c r="GL17" s="414"/>
      <c r="GM17" s="414"/>
      <c r="GN17" s="414"/>
      <c r="GO17" s="414"/>
      <c r="GP17" s="414"/>
      <c r="GQ17" s="414"/>
      <c r="GR17" s="414"/>
      <c r="GS17" s="414"/>
      <c r="GT17" s="414"/>
      <c r="GU17" s="414"/>
      <c r="GV17" s="414"/>
      <c r="GW17" s="414"/>
      <c r="GX17" s="414"/>
      <c r="GY17" s="414"/>
      <c r="GZ17" s="414"/>
      <c r="HA17" s="414"/>
      <c r="HB17" s="414"/>
      <c r="HC17" s="414"/>
      <c r="HD17" s="414"/>
      <c r="HE17" s="414"/>
      <c r="HF17" s="414"/>
      <c r="HG17" s="414"/>
      <c r="HH17" s="414"/>
      <c r="HI17" s="414"/>
      <c r="HJ17" s="414"/>
      <c r="HK17" s="414"/>
      <c r="HL17" s="414"/>
      <c r="HM17" s="414"/>
      <c r="HN17" s="414"/>
      <c r="HO17" s="414"/>
      <c r="HP17" s="414"/>
      <c r="HQ17" s="414"/>
      <c r="HR17" s="414"/>
      <c r="HS17" s="414"/>
      <c r="HT17" s="414"/>
      <c r="HU17" s="414"/>
      <c r="HV17" s="414"/>
      <c r="HW17" s="414"/>
      <c r="HX17" s="414"/>
      <c r="HY17" s="414"/>
      <c r="HZ17" s="414"/>
      <c r="IA17" s="414"/>
      <c r="IB17" s="414"/>
      <c r="IC17" s="414"/>
      <c r="ID17" s="414"/>
      <c r="IE17" s="414"/>
      <c r="IF17" s="414"/>
      <c r="IG17" s="414"/>
      <c r="IH17" s="414"/>
      <c r="II17" s="414"/>
      <c r="IJ17" s="414"/>
      <c r="IK17" s="414"/>
      <c r="IL17" s="414"/>
      <c r="IM17" s="414"/>
      <c r="IN17" s="414"/>
      <c r="IO17" s="414"/>
      <c r="IP17" s="414"/>
    </row>
    <row r="18" spans="1:250" ht="40.799999999999997" x14ac:dyDescent="0.3">
      <c r="A18" s="430" t="s">
        <v>187</v>
      </c>
      <c r="B18" s="411" t="s">
        <v>192</v>
      </c>
      <c r="C18" s="430" t="s">
        <v>197</v>
      </c>
      <c r="D18" s="411" t="s">
        <v>220</v>
      </c>
      <c r="E18" s="430" t="s">
        <v>224</v>
      </c>
      <c r="F18" s="457"/>
      <c r="G18" s="430"/>
      <c r="H18" s="449"/>
      <c r="I18" s="449"/>
      <c r="J18" s="404"/>
      <c r="K18" s="458"/>
      <c r="L18" s="466" t="s">
        <v>1799</v>
      </c>
      <c r="M18" s="467" t="s">
        <v>1800</v>
      </c>
      <c r="N18" s="466" t="s">
        <v>1801</v>
      </c>
      <c r="O18" s="466" t="s">
        <v>1802</v>
      </c>
      <c r="P18" s="375" t="s">
        <v>1811</v>
      </c>
      <c r="Q18" s="374" t="s">
        <v>1817</v>
      </c>
      <c r="R18" s="383" t="s">
        <v>1812</v>
      </c>
      <c r="S18" s="383">
        <v>7</v>
      </c>
      <c r="T18" s="383">
        <v>14</v>
      </c>
      <c r="U18" s="466" t="s">
        <v>1805</v>
      </c>
      <c r="V18" s="383">
        <v>14</v>
      </c>
      <c r="W18" s="468">
        <v>43252</v>
      </c>
      <c r="X18" s="468">
        <v>43344</v>
      </c>
      <c r="Y18" s="469">
        <v>33333333</v>
      </c>
      <c r="Z18" s="467" t="s">
        <v>1806</v>
      </c>
      <c r="AA18" s="467" t="s">
        <v>1807</v>
      </c>
      <c r="AB18" s="467" t="s">
        <v>1790</v>
      </c>
      <c r="AC18" s="467" t="s">
        <v>1808</v>
      </c>
      <c r="AD18" s="467" t="s">
        <v>1809</v>
      </c>
      <c r="AE18" s="430"/>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411"/>
      <c r="BX18" s="411"/>
      <c r="BY18" s="411"/>
      <c r="BZ18" s="411"/>
      <c r="CA18" s="411"/>
      <c r="CB18" s="411"/>
      <c r="CC18" s="411"/>
      <c r="CD18" s="411"/>
      <c r="CE18" s="411"/>
      <c r="CF18" s="411"/>
      <c r="CG18" s="411"/>
      <c r="CH18" s="411"/>
      <c r="CI18" s="411"/>
      <c r="CJ18" s="411"/>
      <c r="CK18" s="411"/>
      <c r="CL18" s="411"/>
      <c r="CM18" s="411"/>
      <c r="CN18" s="411"/>
      <c r="CO18" s="411"/>
      <c r="CP18" s="411"/>
      <c r="CQ18" s="411"/>
      <c r="CR18" s="411"/>
      <c r="CS18" s="411"/>
      <c r="CT18" s="411"/>
      <c r="CU18" s="411"/>
      <c r="CV18" s="411"/>
      <c r="CW18" s="411"/>
      <c r="CX18" s="411"/>
      <c r="CY18" s="411"/>
      <c r="CZ18" s="411"/>
      <c r="DA18" s="411"/>
      <c r="DB18" s="411"/>
      <c r="DC18" s="411"/>
      <c r="DD18" s="411"/>
      <c r="DE18" s="411"/>
      <c r="DF18" s="411"/>
      <c r="DG18" s="411"/>
      <c r="DH18" s="411"/>
      <c r="DI18" s="411"/>
      <c r="DJ18" s="411"/>
      <c r="DK18" s="411"/>
      <c r="DL18" s="414"/>
      <c r="DM18" s="414"/>
      <c r="DN18" s="414"/>
      <c r="DO18" s="414"/>
      <c r="DP18" s="414"/>
      <c r="DQ18" s="414"/>
      <c r="DR18" s="414"/>
      <c r="DS18" s="414"/>
      <c r="DT18" s="414"/>
      <c r="DU18" s="414"/>
      <c r="DV18" s="414"/>
      <c r="DW18" s="414"/>
      <c r="DX18" s="414"/>
      <c r="DY18" s="414"/>
      <c r="DZ18" s="414"/>
      <c r="EA18" s="414"/>
      <c r="EB18" s="414"/>
      <c r="EC18" s="414"/>
      <c r="ED18" s="414"/>
      <c r="EE18" s="414"/>
      <c r="EF18" s="414"/>
      <c r="EG18" s="414"/>
      <c r="EH18" s="414"/>
      <c r="EI18" s="414"/>
      <c r="EJ18" s="414"/>
      <c r="EK18" s="414"/>
      <c r="EL18" s="414"/>
      <c r="EM18" s="414"/>
      <c r="EN18" s="414"/>
      <c r="EO18" s="414"/>
      <c r="EP18" s="414"/>
      <c r="EQ18" s="414"/>
      <c r="ER18" s="414"/>
      <c r="ES18" s="414"/>
      <c r="ET18" s="414"/>
      <c r="EU18" s="414"/>
      <c r="EV18" s="414"/>
      <c r="EW18" s="414"/>
      <c r="EX18" s="414"/>
      <c r="EY18" s="414"/>
      <c r="EZ18" s="414"/>
      <c r="FA18" s="414"/>
      <c r="FB18" s="414"/>
      <c r="FC18" s="414"/>
      <c r="FD18" s="414"/>
      <c r="FE18" s="414"/>
      <c r="FF18" s="414"/>
      <c r="FG18" s="414"/>
      <c r="FH18" s="414"/>
      <c r="FI18" s="414"/>
      <c r="FJ18" s="414"/>
      <c r="FK18" s="414"/>
      <c r="FL18" s="414"/>
      <c r="FM18" s="414"/>
      <c r="FN18" s="414"/>
      <c r="FO18" s="414"/>
      <c r="FP18" s="414"/>
      <c r="FQ18" s="414"/>
      <c r="FR18" s="414"/>
      <c r="FS18" s="414"/>
      <c r="FT18" s="414"/>
      <c r="FU18" s="414"/>
      <c r="FV18" s="414"/>
      <c r="FW18" s="414"/>
      <c r="FX18" s="414"/>
      <c r="FY18" s="414"/>
      <c r="FZ18" s="414"/>
      <c r="GA18" s="414"/>
      <c r="GB18" s="414"/>
      <c r="GC18" s="414"/>
      <c r="GD18" s="414"/>
      <c r="GE18" s="414"/>
      <c r="GF18" s="414"/>
      <c r="GG18" s="414"/>
      <c r="GH18" s="414"/>
      <c r="GI18" s="414"/>
      <c r="GJ18" s="414"/>
      <c r="GK18" s="414"/>
      <c r="GL18" s="414"/>
      <c r="GM18" s="414"/>
      <c r="GN18" s="414"/>
      <c r="GO18" s="414"/>
      <c r="GP18" s="414"/>
      <c r="GQ18" s="414"/>
      <c r="GR18" s="414"/>
      <c r="GS18" s="414"/>
      <c r="GT18" s="414"/>
      <c r="GU18" s="414"/>
      <c r="GV18" s="414"/>
      <c r="GW18" s="414"/>
      <c r="GX18" s="414"/>
      <c r="GY18" s="414"/>
      <c r="GZ18" s="414"/>
      <c r="HA18" s="414"/>
      <c r="HB18" s="414"/>
      <c r="HC18" s="414"/>
      <c r="HD18" s="414"/>
      <c r="HE18" s="414"/>
      <c r="HF18" s="414"/>
      <c r="HG18" s="414"/>
      <c r="HH18" s="414"/>
      <c r="HI18" s="414"/>
      <c r="HJ18" s="414"/>
      <c r="HK18" s="414"/>
      <c r="HL18" s="414"/>
      <c r="HM18" s="414"/>
      <c r="HN18" s="414"/>
      <c r="HO18" s="414"/>
      <c r="HP18" s="414"/>
      <c r="HQ18" s="414"/>
      <c r="HR18" s="414"/>
      <c r="HS18" s="414"/>
      <c r="HT18" s="414"/>
      <c r="HU18" s="414"/>
      <c r="HV18" s="414"/>
      <c r="HW18" s="414"/>
      <c r="HX18" s="414"/>
      <c r="HY18" s="414"/>
      <c r="HZ18" s="414"/>
      <c r="IA18" s="414"/>
      <c r="IB18" s="414"/>
      <c r="IC18" s="414"/>
      <c r="ID18" s="414"/>
      <c r="IE18" s="414"/>
      <c r="IF18" s="414"/>
      <c r="IG18" s="414"/>
      <c r="IH18" s="414"/>
      <c r="II18" s="414"/>
      <c r="IJ18" s="414"/>
      <c r="IK18" s="414"/>
      <c r="IL18" s="414"/>
      <c r="IM18" s="414"/>
      <c r="IN18" s="414"/>
      <c r="IO18" s="414"/>
      <c r="IP18" s="414"/>
    </row>
    <row r="19" spans="1:250" ht="40.799999999999997" x14ac:dyDescent="0.3">
      <c r="A19" s="430" t="s">
        <v>187</v>
      </c>
      <c r="B19" s="411" t="s">
        <v>192</v>
      </c>
      <c r="C19" s="430" t="s">
        <v>197</v>
      </c>
      <c r="D19" s="411" t="s">
        <v>220</v>
      </c>
      <c r="E19" s="430" t="s">
        <v>224</v>
      </c>
      <c r="F19" s="457"/>
      <c r="G19" s="430"/>
      <c r="H19" s="449"/>
      <c r="I19" s="449"/>
      <c r="J19" s="404"/>
      <c r="K19" s="458"/>
      <c r="L19" s="466" t="s">
        <v>1799</v>
      </c>
      <c r="M19" s="467" t="s">
        <v>1800</v>
      </c>
      <c r="N19" s="466" t="s">
        <v>1801</v>
      </c>
      <c r="O19" s="466" t="s">
        <v>1813</v>
      </c>
      <c r="P19" s="375" t="s">
        <v>1814</v>
      </c>
      <c r="Q19" s="374" t="s">
        <v>1816</v>
      </c>
      <c r="R19" s="383" t="s">
        <v>1815</v>
      </c>
      <c r="S19" s="383">
        <v>20</v>
      </c>
      <c r="T19" s="383">
        <v>20</v>
      </c>
      <c r="U19" s="466" t="s">
        <v>1805</v>
      </c>
      <c r="V19" s="383">
        <v>8</v>
      </c>
      <c r="W19" s="468">
        <v>43252</v>
      </c>
      <c r="X19" s="468">
        <v>43344</v>
      </c>
      <c r="Y19" s="469">
        <v>33333333</v>
      </c>
      <c r="Z19" s="467" t="s">
        <v>1806</v>
      </c>
      <c r="AA19" s="467" t="s">
        <v>1807</v>
      </c>
      <c r="AB19" s="467" t="s">
        <v>1790</v>
      </c>
      <c r="AC19" s="467" t="s">
        <v>1808</v>
      </c>
      <c r="AD19" s="467" t="s">
        <v>1809</v>
      </c>
      <c r="AE19" s="430"/>
      <c r="AF19" s="411"/>
      <c r="AG19" s="411"/>
      <c r="AH19" s="411"/>
      <c r="AI19" s="411"/>
      <c r="AJ19" s="411"/>
      <c r="AK19" s="411"/>
      <c r="AL19" s="411"/>
      <c r="AM19" s="411"/>
      <c r="AN19" s="411"/>
      <c r="AO19" s="411"/>
      <c r="AP19" s="411"/>
      <c r="AQ19" s="411"/>
      <c r="AR19" s="411"/>
      <c r="AS19" s="411"/>
      <c r="AT19" s="411"/>
      <c r="AU19" s="411"/>
      <c r="AV19" s="411"/>
      <c r="AW19" s="411"/>
      <c r="AX19" s="411"/>
      <c r="AY19" s="411"/>
      <c r="AZ19" s="411"/>
      <c r="BA19" s="411"/>
      <c r="BB19" s="411"/>
      <c r="BC19" s="411"/>
      <c r="BD19" s="411"/>
      <c r="BE19" s="411"/>
      <c r="BF19" s="411"/>
      <c r="BG19" s="411"/>
      <c r="BH19" s="411"/>
      <c r="BI19" s="411"/>
      <c r="BJ19" s="411"/>
      <c r="BK19" s="411"/>
      <c r="BL19" s="411"/>
      <c r="BM19" s="411"/>
      <c r="BN19" s="411"/>
      <c r="BO19" s="411"/>
      <c r="BP19" s="411"/>
      <c r="BQ19" s="411"/>
      <c r="BR19" s="411"/>
      <c r="BS19" s="411"/>
      <c r="BT19" s="411"/>
      <c r="BU19" s="411"/>
      <c r="BV19" s="411"/>
      <c r="BW19" s="411"/>
      <c r="BX19" s="411"/>
      <c r="BY19" s="411"/>
      <c r="BZ19" s="411"/>
      <c r="CA19" s="411"/>
      <c r="CB19" s="411"/>
      <c r="CC19" s="411"/>
      <c r="CD19" s="411"/>
      <c r="CE19" s="411"/>
      <c r="CF19" s="411"/>
      <c r="CG19" s="411"/>
      <c r="CH19" s="411"/>
      <c r="CI19" s="411"/>
      <c r="CJ19" s="411"/>
      <c r="CK19" s="411"/>
      <c r="CL19" s="411"/>
      <c r="CM19" s="411"/>
      <c r="CN19" s="411"/>
      <c r="CO19" s="411"/>
      <c r="CP19" s="411"/>
      <c r="CQ19" s="411"/>
      <c r="CR19" s="411"/>
      <c r="CS19" s="411"/>
      <c r="CT19" s="411"/>
      <c r="CU19" s="411"/>
      <c r="CV19" s="411"/>
      <c r="CW19" s="411"/>
      <c r="CX19" s="411"/>
      <c r="CY19" s="411"/>
      <c r="CZ19" s="411"/>
      <c r="DA19" s="411"/>
      <c r="DB19" s="411"/>
      <c r="DC19" s="411"/>
      <c r="DD19" s="411"/>
      <c r="DE19" s="411"/>
      <c r="DF19" s="411"/>
      <c r="DG19" s="411"/>
      <c r="DH19" s="411"/>
      <c r="DI19" s="411"/>
      <c r="DJ19" s="411"/>
      <c r="DK19" s="411"/>
      <c r="DL19" s="414"/>
      <c r="DM19" s="414"/>
      <c r="DN19" s="414"/>
      <c r="DO19" s="414"/>
      <c r="DP19" s="414"/>
      <c r="DQ19" s="414"/>
      <c r="DR19" s="414"/>
      <c r="DS19" s="414"/>
      <c r="DT19" s="414"/>
      <c r="DU19" s="414"/>
      <c r="DV19" s="414"/>
      <c r="DW19" s="414"/>
      <c r="DX19" s="414"/>
      <c r="DY19" s="414"/>
      <c r="DZ19" s="414"/>
      <c r="EA19" s="414"/>
      <c r="EB19" s="414"/>
      <c r="EC19" s="414"/>
      <c r="ED19" s="414"/>
      <c r="EE19" s="414"/>
      <c r="EF19" s="414"/>
      <c r="EG19" s="414"/>
      <c r="EH19" s="414"/>
      <c r="EI19" s="414"/>
      <c r="EJ19" s="414"/>
      <c r="EK19" s="414"/>
      <c r="EL19" s="414"/>
      <c r="EM19" s="414"/>
      <c r="EN19" s="414"/>
      <c r="EO19" s="414"/>
      <c r="EP19" s="414"/>
      <c r="EQ19" s="414"/>
      <c r="ER19" s="414"/>
      <c r="ES19" s="414"/>
      <c r="ET19" s="414"/>
      <c r="EU19" s="414"/>
      <c r="EV19" s="414"/>
      <c r="EW19" s="414"/>
      <c r="EX19" s="414"/>
      <c r="EY19" s="414"/>
      <c r="EZ19" s="414"/>
      <c r="FA19" s="414"/>
      <c r="FB19" s="414"/>
      <c r="FC19" s="414"/>
      <c r="FD19" s="414"/>
      <c r="FE19" s="414"/>
      <c r="FF19" s="414"/>
      <c r="FG19" s="414"/>
      <c r="FH19" s="414"/>
      <c r="FI19" s="414"/>
      <c r="FJ19" s="414"/>
      <c r="FK19" s="414"/>
      <c r="FL19" s="414"/>
      <c r="FM19" s="414"/>
      <c r="FN19" s="414"/>
      <c r="FO19" s="414"/>
      <c r="FP19" s="414"/>
      <c r="FQ19" s="414"/>
      <c r="FR19" s="414"/>
      <c r="FS19" s="414"/>
      <c r="FT19" s="414"/>
      <c r="FU19" s="414"/>
      <c r="FV19" s="414"/>
      <c r="FW19" s="414"/>
      <c r="FX19" s="414"/>
      <c r="FY19" s="414"/>
      <c r="FZ19" s="414"/>
      <c r="GA19" s="414"/>
      <c r="GB19" s="414"/>
      <c r="GC19" s="414"/>
      <c r="GD19" s="414"/>
      <c r="GE19" s="414"/>
      <c r="GF19" s="414"/>
      <c r="GG19" s="414"/>
      <c r="GH19" s="414"/>
      <c r="GI19" s="414"/>
      <c r="GJ19" s="414"/>
      <c r="GK19" s="414"/>
      <c r="GL19" s="414"/>
      <c r="GM19" s="414"/>
      <c r="GN19" s="414"/>
      <c r="GO19" s="414"/>
      <c r="GP19" s="414"/>
      <c r="GQ19" s="414"/>
      <c r="GR19" s="414"/>
      <c r="GS19" s="414"/>
      <c r="GT19" s="414"/>
      <c r="GU19" s="414"/>
      <c r="GV19" s="414"/>
      <c r="GW19" s="414"/>
      <c r="GX19" s="414"/>
      <c r="GY19" s="414"/>
      <c r="GZ19" s="414"/>
      <c r="HA19" s="414"/>
      <c r="HB19" s="414"/>
      <c r="HC19" s="414"/>
      <c r="HD19" s="414"/>
      <c r="HE19" s="414"/>
      <c r="HF19" s="414"/>
      <c r="HG19" s="414"/>
      <c r="HH19" s="414"/>
      <c r="HI19" s="414"/>
      <c r="HJ19" s="414"/>
      <c r="HK19" s="414"/>
      <c r="HL19" s="414"/>
      <c r="HM19" s="414"/>
      <c r="HN19" s="414"/>
      <c r="HO19" s="414"/>
      <c r="HP19" s="414"/>
      <c r="HQ19" s="414"/>
      <c r="HR19" s="414"/>
      <c r="HS19" s="414"/>
      <c r="HT19" s="414"/>
      <c r="HU19" s="414"/>
      <c r="HV19" s="414"/>
      <c r="HW19" s="414"/>
      <c r="HX19" s="414"/>
      <c r="HY19" s="414"/>
      <c r="HZ19" s="414"/>
      <c r="IA19" s="414"/>
      <c r="IB19" s="414"/>
      <c r="IC19" s="414"/>
      <c r="ID19" s="414"/>
      <c r="IE19" s="414"/>
      <c r="IF19" s="414"/>
      <c r="IG19" s="414"/>
      <c r="IH19" s="414"/>
      <c r="II19" s="414"/>
      <c r="IJ19" s="414"/>
      <c r="IK19" s="414"/>
      <c r="IL19" s="414"/>
      <c r="IM19" s="414"/>
      <c r="IN19" s="414"/>
      <c r="IO19" s="414"/>
      <c r="IP19" s="414"/>
    </row>
    <row r="20" spans="1:250" ht="40.799999999999997" x14ac:dyDescent="0.3">
      <c r="A20" s="430" t="s">
        <v>187</v>
      </c>
      <c r="B20" s="411" t="s">
        <v>192</v>
      </c>
      <c r="C20" s="430" t="s">
        <v>197</v>
      </c>
      <c r="D20" s="411" t="s">
        <v>220</v>
      </c>
      <c r="E20" s="430" t="s">
        <v>224</v>
      </c>
      <c r="F20" s="457" t="s">
        <v>233</v>
      </c>
      <c r="G20" s="430"/>
      <c r="H20" s="449" t="s">
        <v>234</v>
      </c>
      <c r="I20" s="449" t="s">
        <v>229</v>
      </c>
      <c r="J20" s="404" t="s">
        <v>1196</v>
      </c>
      <c r="K20" s="458" t="s">
        <v>235</v>
      </c>
      <c r="L20" s="466" t="s">
        <v>1799</v>
      </c>
      <c r="M20" s="467" t="s">
        <v>1800</v>
      </c>
      <c r="N20" s="470" t="s">
        <v>1819</v>
      </c>
      <c r="O20" s="379" t="s">
        <v>1802</v>
      </c>
      <c r="P20" s="471" t="s">
        <v>1803</v>
      </c>
      <c r="Q20" s="374" t="s">
        <v>1818</v>
      </c>
      <c r="R20" s="383" t="s">
        <v>1804</v>
      </c>
      <c r="S20" s="383">
        <v>1</v>
      </c>
      <c r="T20" s="383">
        <v>1</v>
      </c>
      <c r="U20" s="466" t="s">
        <v>1820</v>
      </c>
      <c r="V20" s="383">
        <v>1</v>
      </c>
      <c r="W20" s="468">
        <v>43160</v>
      </c>
      <c r="X20" s="468">
        <v>43374</v>
      </c>
      <c r="Y20" s="469">
        <v>50000000</v>
      </c>
      <c r="Z20" s="467" t="s">
        <v>1806</v>
      </c>
      <c r="AA20" s="467" t="s">
        <v>1807</v>
      </c>
      <c r="AB20" s="467" t="s">
        <v>1790</v>
      </c>
      <c r="AC20" s="467" t="s">
        <v>1808</v>
      </c>
      <c r="AD20" s="467"/>
      <c r="AE20" s="430">
        <f t="shared" si="2"/>
        <v>150000000</v>
      </c>
      <c r="AF20" s="411">
        <f>AG20</f>
        <v>150000000</v>
      </c>
      <c r="AG20" s="411">
        <f>SUM(AH20:DK20)</f>
        <v>150000000</v>
      </c>
      <c r="AH20" s="411">
        <v>100000000</v>
      </c>
      <c r="AI20" s="411"/>
      <c r="AJ20" s="411"/>
      <c r="AK20" s="411"/>
      <c r="AL20" s="411"/>
      <c r="AM20" s="411"/>
      <c r="AN20" s="411"/>
      <c r="AO20" s="411"/>
      <c r="AP20" s="411"/>
      <c r="AQ20" s="411"/>
      <c r="AR20" s="411"/>
      <c r="AS20" s="411"/>
      <c r="AT20" s="411"/>
      <c r="AU20" s="411"/>
      <c r="AV20" s="411"/>
      <c r="AW20" s="411"/>
      <c r="AX20" s="411"/>
      <c r="AY20" s="411"/>
      <c r="AZ20" s="411"/>
      <c r="BA20" s="411"/>
      <c r="BB20" s="411"/>
      <c r="BC20" s="411"/>
      <c r="BD20" s="411"/>
      <c r="BE20" s="411"/>
      <c r="BF20" s="411"/>
      <c r="BG20" s="411"/>
      <c r="BH20" s="411"/>
      <c r="BI20" s="411"/>
      <c r="BJ20" s="411"/>
      <c r="BK20" s="411"/>
      <c r="BL20" s="411"/>
      <c r="BM20" s="411">
        <v>50000000</v>
      </c>
      <c r="BN20" s="411"/>
      <c r="BO20" s="411"/>
      <c r="BP20" s="411"/>
      <c r="BQ20" s="411"/>
      <c r="BR20" s="411"/>
      <c r="BS20" s="411"/>
      <c r="BT20" s="411"/>
      <c r="BU20" s="411"/>
      <c r="BV20" s="411"/>
      <c r="BW20" s="411"/>
      <c r="BX20" s="411"/>
      <c r="BY20" s="411"/>
      <c r="BZ20" s="411"/>
      <c r="CA20" s="411"/>
      <c r="CB20" s="411"/>
      <c r="CC20" s="411"/>
      <c r="CD20" s="411"/>
      <c r="CE20" s="411"/>
      <c r="CF20" s="411"/>
      <c r="CG20" s="411"/>
      <c r="CH20" s="411"/>
      <c r="CI20" s="411"/>
      <c r="CJ20" s="411"/>
      <c r="CK20" s="411"/>
      <c r="CL20" s="411"/>
      <c r="CM20" s="411"/>
      <c r="CN20" s="411"/>
      <c r="CO20" s="411"/>
      <c r="CP20" s="411"/>
      <c r="CQ20" s="411"/>
      <c r="CR20" s="411"/>
      <c r="CS20" s="411"/>
      <c r="CT20" s="411"/>
      <c r="CU20" s="411"/>
      <c r="CV20" s="411"/>
      <c r="CW20" s="411"/>
      <c r="CX20" s="411"/>
      <c r="CY20" s="411"/>
      <c r="CZ20" s="411"/>
      <c r="DA20" s="411"/>
      <c r="DB20" s="411"/>
      <c r="DC20" s="411"/>
      <c r="DD20" s="411"/>
      <c r="DE20" s="411"/>
      <c r="DF20" s="411"/>
      <c r="DG20" s="411"/>
      <c r="DH20" s="411"/>
      <c r="DI20" s="411"/>
      <c r="DJ20" s="411"/>
      <c r="DK20" s="411"/>
      <c r="DL20" s="414"/>
      <c r="DM20" s="414"/>
      <c r="DN20" s="414"/>
      <c r="DO20" s="414"/>
      <c r="DP20" s="414"/>
      <c r="DQ20" s="414"/>
      <c r="DR20" s="414"/>
      <c r="DS20" s="414"/>
      <c r="DT20" s="414"/>
      <c r="DU20" s="414"/>
      <c r="DV20" s="414"/>
      <c r="DW20" s="414"/>
      <c r="DX20" s="414"/>
      <c r="DY20" s="414"/>
      <c r="DZ20" s="414"/>
      <c r="EA20" s="414"/>
      <c r="EB20" s="414"/>
      <c r="EC20" s="414"/>
      <c r="ED20" s="414"/>
      <c r="EE20" s="414"/>
      <c r="EF20" s="414"/>
      <c r="EG20" s="414"/>
      <c r="EH20" s="414"/>
      <c r="EI20" s="414"/>
      <c r="EJ20" s="414"/>
      <c r="EK20" s="414"/>
      <c r="EL20" s="414"/>
      <c r="EM20" s="414"/>
      <c r="EN20" s="414"/>
      <c r="EO20" s="414"/>
      <c r="EP20" s="414"/>
      <c r="EQ20" s="414"/>
      <c r="ER20" s="414"/>
      <c r="ES20" s="414"/>
      <c r="ET20" s="414"/>
      <c r="EU20" s="414"/>
      <c r="EV20" s="414"/>
      <c r="EW20" s="414"/>
      <c r="EX20" s="414"/>
      <c r="EY20" s="414"/>
      <c r="EZ20" s="414"/>
      <c r="FA20" s="414"/>
      <c r="FB20" s="414"/>
      <c r="FC20" s="414"/>
      <c r="FD20" s="414"/>
      <c r="FE20" s="414"/>
      <c r="FF20" s="414"/>
      <c r="FG20" s="414"/>
      <c r="FH20" s="414"/>
      <c r="FI20" s="414"/>
      <c r="FJ20" s="414"/>
      <c r="FK20" s="414"/>
      <c r="FL20" s="414"/>
      <c r="FM20" s="414"/>
      <c r="FN20" s="414"/>
      <c r="FO20" s="414"/>
      <c r="FP20" s="414"/>
      <c r="FQ20" s="414"/>
      <c r="FR20" s="414"/>
      <c r="FS20" s="414"/>
      <c r="FT20" s="414"/>
      <c r="FU20" s="414"/>
      <c r="FV20" s="414"/>
      <c r="FW20" s="414"/>
      <c r="FX20" s="414"/>
      <c r="FY20" s="414"/>
      <c r="FZ20" s="414"/>
      <c r="GA20" s="414"/>
      <c r="GB20" s="414"/>
      <c r="GC20" s="414"/>
      <c r="GD20" s="414"/>
      <c r="GE20" s="414"/>
      <c r="GF20" s="414"/>
      <c r="GG20" s="414"/>
      <c r="GH20" s="414"/>
      <c r="GI20" s="414"/>
      <c r="GJ20" s="414"/>
      <c r="GK20" s="414"/>
      <c r="GL20" s="414"/>
      <c r="GM20" s="414"/>
      <c r="GN20" s="414"/>
      <c r="GO20" s="414"/>
      <c r="GP20" s="414"/>
      <c r="GQ20" s="414"/>
      <c r="GR20" s="414"/>
      <c r="GS20" s="414"/>
      <c r="GT20" s="414"/>
      <c r="GU20" s="414"/>
      <c r="GV20" s="414"/>
      <c r="GW20" s="414"/>
      <c r="GX20" s="414"/>
      <c r="GY20" s="414"/>
      <c r="GZ20" s="414"/>
      <c r="HA20" s="414"/>
      <c r="HB20" s="414"/>
      <c r="HC20" s="414"/>
      <c r="HD20" s="414"/>
      <c r="HE20" s="414"/>
      <c r="HF20" s="414"/>
      <c r="HG20" s="414"/>
      <c r="HH20" s="414"/>
      <c r="HI20" s="414"/>
      <c r="HJ20" s="414"/>
      <c r="HK20" s="414"/>
      <c r="HL20" s="414"/>
      <c r="HM20" s="414"/>
      <c r="HN20" s="414"/>
      <c r="HO20" s="414"/>
      <c r="HP20" s="414"/>
      <c r="HQ20" s="414"/>
      <c r="HR20" s="414"/>
      <c r="HS20" s="414"/>
      <c r="HT20" s="414"/>
      <c r="HU20" s="414"/>
      <c r="HV20" s="414"/>
      <c r="HW20" s="414"/>
      <c r="HX20" s="414"/>
      <c r="HY20" s="414"/>
      <c r="HZ20" s="414"/>
      <c r="IA20" s="414"/>
      <c r="IB20" s="414"/>
      <c r="IC20" s="414"/>
      <c r="ID20" s="414"/>
      <c r="IE20" s="414"/>
      <c r="IF20" s="414"/>
      <c r="IG20" s="414"/>
      <c r="IH20" s="414"/>
      <c r="II20" s="414"/>
      <c r="IJ20" s="414"/>
      <c r="IK20" s="414"/>
      <c r="IL20" s="414"/>
      <c r="IM20" s="414"/>
      <c r="IN20" s="414"/>
      <c r="IO20" s="414"/>
      <c r="IP20" s="414"/>
    </row>
    <row r="21" spans="1:250" ht="51" x14ac:dyDescent="0.3">
      <c r="A21" s="430" t="s">
        <v>187</v>
      </c>
      <c r="B21" s="411" t="s">
        <v>192</v>
      </c>
      <c r="C21" s="430" t="s">
        <v>197</v>
      </c>
      <c r="D21" s="411" t="s">
        <v>220</v>
      </c>
      <c r="E21" s="430" t="s">
        <v>224</v>
      </c>
      <c r="F21" s="457"/>
      <c r="G21" s="430"/>
      <c r="H21" s="449"/>
      <c r="I21" s="449"/>
      <c r="J21" s="404"/>
      <c r="K21" s="458"/>
      <c r="L21" s="466" t="s">
        <v>1799</v>
      </c>
      <c r="M21" s="467" t="s">
        <v>1800</v>
      </c>
      <c r="N21" s="470" t="s">
        <v>1819</v>
      </c>
      <c r="O21" s="379" t="s">
        <v>1810</v>
      </c>
      <c r="P21" s="471" t="s">
        <v>1811</v>
      </c>
      <c r="Q21" s="374" t="s">
        <v>1817</v>
      </c>
      <c r="R21" s="383" t="s">
        <v>1812</v>
      </c>
      <c r="S21" s="383">
        <v>7</v>
      </c>
      <c r="T21" s="383">
        <v>3</v>
      </c>
      <c r="U21" s="466" t="s">
        <v>1820</v>
      </c>
      <c r="V21" s="383">
        <v>3</v>
      </c>
      <c r="W21" s="468">
        <v>43160</v>
      </c>
      <c r="X21" s="468">
        <v>43374</v>
      </c>
      <c r="Y21" s="469">
        <v>50000000</v>
      </c>
      <c r="Z21" s="467" t="s">
        <v>1806</v>
      </c>
      <c r="AA21" s="467" t="s">
        <v>1807</v>
      </c>
      <c r="AB21" s="467" t="s">
        <v>1790</v>
      </c>
      <c r="AC21" s="467" t="s">
        <v>1808</v>
      </c>
      <c r="AD21" s="472"/>
      <c r="AE21" s="430"/>
      <c r="AF21" s="411"/>
      <c r="AG21" s="411"/>
      <c r="AH21" s="411"/>
      <c r="AI21" s="411"/>
      <c r="AJ21" s="411"/>
      <c r="AK21" s="411"/>
      <c r="AL21" s="411"/>
      <c r="AM21" s="411"/>
      <c r="AN21" s="411"/>
      <c r="AO21" s="411"/>
      <c r="AP21" s="411"/>
      <c r="AQ21" s="411"/>
      <c r="AR21" s="411"/>
      <c r="AS21" s="411"/>
      <c r="AT21" s="411"/>
      <c r="AU21" s="411"/>
      <c r="AV21" s="411"/>
      <c r="AW21" s="411"/>
      <c r="AX21" s="411"/>
      <c r="AY21" s="411"/>
      <c r="AZ21" s="411"/>
      <c r="BA21" s="411"/>
      <c r="BB21" s="411"/>
      <c r="BC21" s="411"/>
      <c r="BD21" s="411"/>
      <c r="BE21" s="411"/>
      <c r="BF21" s="411"/>
      <c r="BG21" s="411"/>
      <c r="BH21" s="411"/>
      <c r="BI21" s="411"/>
      <c r="BJ21" s="411"/>
      <c r="BK21" s="411"/>
      <c r="BL21" s="411"/>
      <c r="BM21" s="411"/>
      <c r="BN21" s="411"/>
      <c r="BO21" s="411"/>
      <c r="BP21" s="411"/>
      <c r="BQ21" s="411"/>
      <c r="BR21" s="411"/>
      <c r="BS21" s="411"/>
      <c r="BT21" s="411"/>
      <c r="BU21" s="411"/>
      <c r="BV21" s="411"/>
      <c r="BW21" s="411"/>
      <c r="BX21" s="411"/>
      <c r="BY21" s="411"/>
      <c r="BZ21" s="411"/>
      <c r="CA21" s="411"/>
      <c r="CB21" s="411"/>
      <c r="CC21" s="411"/>
      <c r="CD21" s="411"/>
      <c r="CE21" s="411"/>
      <c r="CF21" s="411"/>
      <c r="CG21" s="411"/>
      <c r="CH21" s="411"/>
      <c r="CI21" s="411"/>
      <c r="CJ21" s="411"/>
      <c r="CK21" s="411"/>
      <c r="CL21" s="411"/>
      <c r="CM21" s="411"/>
      <c r="CN21" s="411"/>
      <c r="CO21" s="411"/>
      <c r="CP21" s="411"/>
      <c r="CQ21" s="411"/>
      <c r="CR21" s="411"/>
      <c r="CS21" s="411"/>
      <c r="CT21" s="411"/>
      <c r="CU21" s="411"/>
      <c r="CV21" s="411"/>
      <c r="CW21" s="411"/>
      <c r="CX21" s="411"/>
      <c r="CY21" s="411"/>
      <c r="CZ21" s="411"/>
      <c r="DA21" s="411"/>
      <c r="DB21" s="411"/>
      <c r="DC21" s="411"/>
      <c r="DD21" s="411"/>
      <c r="DE21" s="411"/>
      <c r="DF21" s="411"/>
      <c r="DG21" s="411"/>
      <c r="DH21" s="411"/>
      <c r="DI21" s="411"/>
      <c r="DJ21" s="411"/>
      <c r="DK21" s="411"/>
      <c r="DL21" s="414"/>
      <c r="DM21" s="414"/>
      <c r="DN21" s="414"/>
      <c r="DO21" s="414"/>
      <c r="DP21" s="414"/>
      <c r="DQ21" s="414"/>
      <c r="DR21" s="414"/>
      <c r="DS21" s="414"/>
      <c r="DT21" s="414"/>
      <c r="DU21" s="414"/>
      <c r="DV21" s="414"/>
      <c r="DW21" s="414"/>
      <c r="DX21" s="414"/>
      <c r="DY21" s="414"/>
      <c r="DZ21" s="414"/>
      <c r="EA21" s="414"/>
      <c r="EB21" s="414"/>
      <c r="EC21" s="414"/>
      <c r="ED21" s="414"/>
      <c r="EE21" s="414"/>
      <c r="EF21" s="414"/>
      <c r="EG21" s="414"/>
      <c r="EH21" s="414"/>
      <c r="EI21" s="414"/>
      <c r="EJ21" s="414"/>
      <c r="EK21" s="414"/>
      <c r="EL21" s="414"/>
      <c r="EM21" s="414"/>
      <c r="EN21" s="414"/>
      <c r="EO21" s="414"/>
      <c r="EP21" s="414"/>
      <c r="EQ21" s="414"/>
      <c r="ER21" s="414"/>
      <c r="ES21" s="414"/>
      <c r="ET21" s="414"/>
      <c r="EU21" s="414"/>
      <c r="EV21" s="414"/>
      <c r="EW21" s="414"/>
      <c r="EX21" s="414"/>
      <c r="EY21" s="414"/>
      <c r="EZ21" s="414"/>
      <c r="FA21" s="414"/>
      <c r="FB21" s="414"/>
      <c r="FC21" s="414"/>
      <c r="FD21" s="414"/>
      <c r="FE21" s="414"/>
      <c r="FF21" s="414"/>
      <c r="FG21" s="414"/>
      <c r="FH21" s="414"/>
      <c r="FI21" s="414"/>
      <c r="FJ21" s="414"/>
      <c r="FK21" s="414"/>
      <c r="FL21" s="414"/>
      <c r="FM21" s="414"/>
      <c r="FN21" s="414"/>
      <c r="FO21" s="414"/>
      <c r="FP21" s="414"/>
      <c r="FQ21" s="414"/>
      <c r="FR21" s="414"/>
      <c r="FS21" s="414"/>
      <c r="FT21" s="414"/>
      <c r="FU21" s="414"/>
      <c r="FV21" s="414"/>
      <c r="FW21" s="414"/>
      <c r="FX21" s="414"/>
      <c r="FY21" s="414"/>
      <c r="FZ21" s="414"/>
      <c r="GA21" s="414"/>
      <c r="GB21" s="414"/>
      <c r="GC21" s="414"/>
      <c r="GD21" s="414"/>
      <c r="GE21" s="414"/>
      <c r="GF21" s="414"/>
      <c r="GG21" s="414"/>
      <c r="GH21" s="414"/>
      <c r="GI21" s="414"/>
      <c r="GJ21" s="414"/>
      <c r="GK21" s="414"/>
      <c r="GL21" s="414"/>
      <c r="GM21" s="414"/>
      <c r="GN21" s="414"/>
      <c r="GO21" s="414"/>
      <c r="GP21" s="414"/>
      <c r="GQ21" s="414"/>
      <c r="GR21" s="414"/>
      <c r="GS21" s="414"/>
      <c r="GT21" s="414"/>
      <c r="GU21" s="414"/>
      <c r="GV21" s="414"/>
      <c r="GW21" s="414"/>
      <c r="GX21" s="414"/>
      <c r="GY21" s="414"/>
      <c r="GZ21" s="414"/>
      <c r="HA21" s="414"/>
      <c r="HB21" s="414"/>
      <c r="HC21" s="414"/>
      <c r="HD21" s="414"/>
      <c r="HE21" s="414"/>
      <c r="HF21" s="414"/>
      <c r="HG21" s="414"/>
      <c r="HH21" s="414"/>
      <c r="HI21" s="414"/>
      <c r="HJ21" s="414"/>
      <c r="HK21" s="414"/>
      <c r="HL21" s="414"/>
      <c r="HM21" s="414"/>
      <c r="HN21" s="414"/>
      <c r="HO21" s="414"/>
      <c r="HP21" s="414"/>
      <c r="HQ21" s="414"/>
      <c r="HR21" s="414"/>
      <c r="HS21" s="414"/>
      <c r="HT21" s="414"/>
      <c r="HU21" s="414"/>
      <c r="HV21" s="414"/>
      <c r="HW21" s="414"/>
      <c r="HX21" s="414"/>
      <c r="HY21" s="414"/>
      <c r="HZ21" s="414"/>
      <c r="IA21" s="414"/>
      <c r="IB21" s="414"/>
      <c r="IC21" s="414"/>
      <c r="ID21" s="414"/>
      <c r="IE21" s="414"/>
      <c r="IF21" s="414"/>
      <c r="IG21" s="414"/>
      <c r="IH21" s="414"/>
      <c r="II21" s="414"/>
      <c r="IJ21" s="414"/>
      <c r="IK21" s="414"/>
      <c r="IL21" s="414"/>
      <c r="IM21" s="414"/>
      <c r="IN21" s="414"/>
      <c r="IO21" s="414"/>
      <c r="IP21" s="414"/>
    </row>
    <row r="22" spans="1:250" ht="51" x14ac:dyDescent="0.3">
      <c r="A22" s="430" t="s">
        <v>187</v>
      </c>
      <c r="B22" s="411" t="s">
        <v>192</v>
      </c>
      <c r="C22" s="430" t="s">
        <v>197</v>
      </c>
      <c r="D22" s="411" t="s">
        <v>220</v>
      </c>
      <c r="E22" s="430" t="s">
        <v>224</v>
      </c>
      <c r="F22" s="457"/>
      <c r="G22" s="430"/>
      <c r="H22" s="449"/>
      <c r="I22" s="449"/>
      <c r="J22" s="404"/>
      <c r="K22" s="458"/>
      <c r="L22" s="466" t="s">
        <v>1799</v>
      </c>
      <c r="M22" s="467" t="s">
        <v>1800</v>
      </c>
      <c r="N22" s="466" t="s">
        <v>1819</v>
      </c>
      <c r="O22" s="473" t="s">
        <v>1810</v>
      </c>
      <c r="P22" s="375" t="s">
        <v>1821</v>
      </c>
      <c r="Q22" s="374" t="s">
        <v>1196</v>
      </c>
      <c r="R22" s="383" t="s">
        <v>1822</v>
      </c>
      <c r="S22" s="383">
        <v>100</v>
      </c>
      <c r="T22" s="383">
        <v>100</v>
      </c>
      <c r="U22" s="466" t="s">
        <v>1820</v>
      </c>
      <c r="V22" s="383">
        <v>1138</v>
      </c>
      <c r="W22" s="468">
        <v>43160</v>
      </c>
      <c r="X22" s="468">
        <v>43374</v>
      </c>
      <c r="Y22" s="469">
        <v>50000000</v>
      </c>
      <c r="Z22" s="467" t="s">
        <v>1806</v>
      </c>
      <c r="AA22" s="467" t="s">
        <v>1807</v>
      </c>
      <c r="AB22" s="467" t="s">
        <v>1790</v>
      </c>
      <c r="AC22" s="467" t="s">
        <v>1808</v>
      </c>
      <c r="AD22" s="472"/>
      <c r="AE22" s="430"/>
      <c r="AF22" s="411"/>
      <c r="AG22" s="411"/>
      <c r="AH22" s="411"/>
      <c r="AI22" s="411"/>
      <c r="AJ22" s="411"/>
      <c r="AK22" s="411"/>
      <c r="AL22" s="411"/>
      <c r="AM22" s="411"/>
      <c r="AN22" s="411"/>
      <c r="AO22" s="411"/>
      <c r="AP22" s="411"/>
      <c r="AQ22" s="411"/>
      <c r="AR22" s="411"/>
      <c r="AS22" s="411"/>
      <c r="AT22" s="411"/>
      <c r="AU22" s="411"/>
      <c r="AV22" s="411"/>
      <c r="AW22" s="411"/>
      <c r="AX22" s="411"/>
      <c r="AY22" s="411"/>
      <c r="AZ22" s="411"/>
      <c r="BA22" s="411"/>
      <c r="BB22" s="411"/>
      <c r="BC22" s="411"/>
      <c r="BD22" s="411"/>
      <c r="BE22" s="411"/>
      <c r="BF22" s="411"/>
      <c r="BG22" s="411"/>
      <c r="BH22" s="411"/>
      <c r="BI22" s="411"/>
      <c r="BJ22" s="411"/>
      <c r="BK22" s="411"/>
      <c r="BL22" s="411"/>
      <c r="BM22" s="411"/>
      <c r="BN22" s="411"/>
      <c r="BO22" s="411"/>
      <c r="BP22" s="411"/>
      <c r="BQ22" s="411"/>
      <c r="BR22" s="411"/>
      <c r="BS22" s="411"/>
      <c r="BT22" s="411"/>
      <c r="BU22" s="411"/>
      <c r="BV22" s="411"/>
      <c r="BW22" s="411"/>
      <c r="BX22" s="411"/>
      <c r="BY22" s="411"/>
      <c r="BZ22" s="411"/>
      <c r="CA22" s="411"/>
      <c r="CB22" s="411"/>
      <c r="CC22" s="411"/>
      <c r="CD22" s="411"/>
      <c r="CE22" s="411"/>
      <c r="CF22" s="411"/>
      <c r="CG22" s="411"/>
      <c r="CH22" s="411"/>
      <c r="CI22" s="411"/>
      <c r="CJ22" s="411"/>
      <c r="CK22" s="411"/>
      <c r="CL22" s="411"/>
      <c r="CM22" s="411"/>
      <c r="CN22" s="411"/>
      <c r="CO22" s="411"/>
      <c r="CP22" s="411"/>
      <c r="CQ22" s="411"/>
      <c r="CR22" s="411"/>
      <c r="CS22" s="411"/>
      <c r="CT22" s="411"/>
      <c r="CU22" s="411"/>
      <c r="CV22" s="411"/>
      <c r="CW22" s="411"/>
      <c r="CX22" s="411"/>
      <c r="CY22" s="411"/>
      <c r="CZ22" s="411"/>
      <c r="DA22" s="411"/>
      <c r="DB22" s="411"/>
      <c r="DC22" s="411"/>
      <c r="DD22" s="411"/>
      <c r="DE22" s="411"/>
      <c r="DF22" s="411"/>
      <c r="DG22" s="411"/>
      <c r="DH22" s="411"/>
      <c r="DI22" s="411"/>
      <c r="DJ22" s="411"/>
      <c r="DK22" s="411"/>
      <c r="DL22" s="414"/>
      <c r="DM22" s="414"/>
      <c r="DN22" s="414"/>
      <c r="DO22" s="414"/>
      <c r="DP22" s="414"/>
      <c r="DQ22" s="414"/>
      <c r="DR22" s="414"/>
      <c r="DS22" s="414"/>
      <c r="DT22" s="414"/>
      <c r="DU22" s="414"/>
      <c r="DV22" s="414"/>
      <c r="DW22" s="414"/>
      <c r="DX22" s="414"/>
      <c r="DY22" s="414"/>
      <c r="DZ22" s="414"/>
      <c r="EA22" s="414"/>
      <c r="EB22" s="414"/>
      <c r="EC22" s="414"/>
      <c r="ED22" s="414"/>
      <c r="EE22" s="414"/>
      <c r="EF22" s="414"/>
      <c r="EG22" s="414"/>
      <c r="EH22" s="414"/>
      <c r="EI22" s="414"/>
      <c r="EJ22" s="414"/>
      <c r="EK22" s="414"/>
      <c r="EL22" s="414"/>
      <c r="EM22" s="414"/>
      <c r="EN22" s="414"/>
      <c r="EO22" s="414"/>
      <c r="EP22" s="414"/>
      <c r="EQ22" s="414"/>
      <c r="ER22" s="414"/>
      <c r="ES22" s="414"/>
      <c r="ET22" s="414"/>
      <c r="EU22" s="414"/>
      <c r="EV22" s="414"/>
      <c r="EW22" s="414"/>
      <c r="EX22" s="414"/>
      <c r="EY22" s="414"/>
      <c r="EZ22" s="414"/>
      <c r="FA22" s="414"/>
      <c r="FB22" s="414"/>
      <c r="FC22" s="414"/>
      <c r="FD22" s="414"/>
      <c r="FE22" s="414"/>
      <c r="FF22" s="414"/>
      <c r="FG22" s="414"/>
      <c r="FH22" s="414"/>
      <c r="FI22" s="414"/>
      <c r="FJ22" s="414"/>
      <c r="FK22" s="414"/>
      <c r="FL22" s="414"/>
      <c r="FM22" s="414"/>
      <c r="FN22" s="414"/>
      <c r="FO22" s="414"/>
      <c r="FP22" s="414"/>
      <c r="FQ22" s="414"/>
      <c r="FR22" s="414"/>
      <c r="FS22" s="414"/>
      <c r="FT22" s="414"/>
      <c r="FU22" s="414"/>
      <c r="FV22" s="414"/>
      <c r="FW22" s="414"/>
      <c r="FX22" s="414"/>
      <c r="FY22" s="414"/>
      <c r="FZ22" s="414"/>
      <c r="GA22" s="414"/>
      <c r="GB22" s="414"/>
      <c r="GC22" s="414"/>
      <c r="GD22" s="414"/>
      <c r="GE22" s="414"/>
      <c r="GF22" s="414"/>
      <c r="GG22" s="414"/>
      <c r="GH22" s="414"/>
      <c r="GI22" s="414"/>
      <c r="GJ22" s="414"/>
      <c r="GK22" s="414"/>
      <c r="GL22" s="414"/>
      <c r="GM22" s="414"/>
      <c r="GN22" s="414"/>
      <c r="GO22" s="414"/>
      <c r="GP22" s="414"/>
      <c r="GQ22" s="414"/>
      <c r="GR22" s="414"/>
      <c r="GS22" s="414"/>
      <c r="GT22" s="414"/>
      <c r="GU22" s="414"/>
      <c r="GV22" s="414"/>
      <c r="GW22" s="414"/>
      <c r="GX22" s="414"/>
      <c r="GY22" s="414"/>
      <c r="GZ22" s="414"/>
      <c r="HA22" s="414"/>
      <c r="HB22" s="414"/>
      <c r="HC22" s="414"/>
      <c r="HD22" s="414"/>
      <c r="HE22" s="414"/>
      <c r="HF22" s="414"/>
      <c r="HG22" s="414"/>
      <c r="HH22" s="414"/>
      <c r="HI22" s="414"/>
      <c r="HJ22" s="414"/>
      <c r="HK22" s="414"/>
      <c r="HL22" s="414"/>
      <c r="HM22" s="414"/>
      <c r="HN22" s="414"/>
      <c r="HO22" s="414"/>
      <c r="HP22" s="414"/>
      <c r="HQ22" s="414"/>
      <c r="HR22" s="414"/>
      <c r="HS22" s="414"/>
      <c r="HT22" s="414"/>
      <c r="HU22" s="414"/>
      <c r="HV22" s="414"/>
      <c r="HW22" s="414"/>
      <c r="HX22" s="414"/>
      <c r="HY22" s="414"/>
      <c r="HZ22" s="414"/>
      <c r="IA22" s="414"/>
      <c r="IB22" s="414"/>
      <c r="IC22" s="414"/>
      <c r="ID22" s="414"/>
      <c r="IE22" s="414"/>
      <c r="IF22" s="414"/>
      <c r="IG22" s="414"/>
      <c r="IH22" s="414"/>
      <c r="II22" s="414"/>
      <c r="IJ22" s="414"/>
      <c r="IK22" s="414"/>
      <c r="IL22" s="414"/>
      <c r="IM22" s="414"/>
      <c r="IN22" s="414"/>
      <c r="IO22" s="414"/>
      <c r="IP22" s="414"/>
    </row>
    <row r="23" spans="1:250" ht="71.400000000000006" x14ac:dyDescent="0.3">
      <c r="A23" s="430" t="s">
        <v>187</v>
      </c>
      <c r="B23" s="411" t="s">
        <v>192</v>
      </c>
      <c r="C23" s="430" t="s">
        <v>197</v>
      </c>
      <c r="D23" s="411" t="s">
        <v>220</v>
      </c>
      <c r="E23" s="430" t="s">
        <v>224</v>
      </c>
      <c r="F23" s="457" t="s">
        <v>238</v>
      </c>
      <c r="G23" s="430"/>
      <c r="H23" s="449" t="s">
        <v>239</v>
      </c>
      <c r="I23" s="449" t="s">
        <v>229</v>
      </c>
      <c r="J23" s="404" t="s">
        <v>1197</v>
      </c>
      <c r="K23" s="521" t="s">
        <v>1445</v>
      </c>
      <c r="L23" s="474" t="s">
        <v>1799</v>
      </c>
      <c r="M23" s="475" t="s">
        <v>1800</v>
      </c>
      <c r="N23" s="476" t="s">
        <v>1823</v>
      </c>
      <c r="O23" s="466" t="s">
        <v>1802</v>
      </c>
      <c r="P23" s="375" t="s">
        <v>1811</v>
      </c>
      <c r="Q23" s="374" t="s">
        <v>1817</v>
      </c>
      <c r="R23" s="383" t="s">
        <v>1812</v>
      </c>
      <c r="S23" s="383">
        <v>7</v>
      </c>
      <c r="T23" s="383">
        <v>3</v>
      </c>
      <c r="U23" s="466" t="s">
        <v>1824</v>
      </c>
      <c r="V23" s="383">
        <v>3</v>
      </c>
      <c r="W23" s="468">
        <v>43252</v>
      </c>
      <c r="X23" s="468">
        <v>43405</v>
      </c>
      <c r="Y23" s="477">
        <v>148686000</v>
      </c>
      <c r="Z23" s="478" t="s">
        <v>1806</v>
      </c>
      <c r="AA23" s="478" t="s">
        <v>1807</v>
      </c>
      <c r="AB23" s="478" t="s">
        <v>1790</v>
      </c>
      <c r="AC23" s="478" t="s">
        <v>1808</v>
      </c>
      <c r="AD23" s="478" t="s">
        <v>1825</v>
      </c>
      <c r="AE23" s="430">
        <f t="shared" si="2"/>
        <v>348686000</v>
      </c>
      <c r="AF23" s="411">
        <f>AG23</f>
        <v>348686000</v>
      </c>
      <c r="AG23" s="411">
        <f>SUM(AH23:DK23)</f>
        <v>348686000</v>
      </c>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v>11352000</v>
      </c>
      <c r="BF23" s="411">
        <v>8514000</v>
      </c>
      <c r="BG23" s="411"/>
      <c r="BH23" s="411"/>
      <c r="BI23" s="411"/>
      <c r="BJ23" s="411"/>
      <c r="BK23" s="411">
        <v>2838000</v>
      </c>
      <c r="BL23" s="411">
        <v>39732000</v>
      </c>
      <c r="BM23" s="411"/>
      <c r="BN23" s="411"/>
      <c r="BO23" s="411"/>
      <c r="BP23" s="411"/>
      <c r="BQ23" s="411"/>
      <c r="BR23" s="411"/>
      <c r="BS23" s="411"/>
      <c r="BT23" s="411"/>
      <c r="BU23" s="411">
        <v>280000000</v>
      </c>
      <c r="BV23" s="411"/>
      <c r="BW23" s="411">
        <v>6250000</v>
      </c>
      <c r="BX23" s="411"/>
      <c r="BY23" s="411"/>
      <c r="BZ23" s="411"/>
      <c r="CA23" s="411"/>
      <c r="CB23" s="411"/>
      <c r="CC23" s="411"/>
      <c r="CD23" s="411"/>
      <c r="CE23" s="411"/>
      <c r="CF23" s="411"/>
      <c r="CG23" s="411"/>
      <c r="CH23" s="411"/>
      <c r="CI23" s="411"/>
      <c r="CJ23" s="411"/>
      <c r="CK23" s="411"/>
      <c r="CL23" s="411"/>
      <c r="CM23" s="411"/>
      <c r="CN23" s="411"/>
      <c r="CO23" s="411"/>
      <c r="CP23" s="411"/>
      <c r="CQ23" s="411"/>
      <c r="CR23" s="411"/>
      <c r="CS23" s="411"/>
      <c r="CT23" s="411"/>
      <c r="CU23" s="411"/>
      <c r="CV23" s="411"/>
      <c r="CW23" s="411"/>
      <c r="CX23" s="411"/>
      <c r="CY23" s="411"/>
      <c r="CZ23" s="411"/>
      <c r="DA23" s="411"/>
      <c r="DB23" s="411"/>
      <c r="DC23" s="411"/>
      <c r="DD23" s="411"/>
      <c r="DE23" s="411"/>
      <c r="DF23" s="411"/>
      <c r="DG23" s="411"/>
      <c r="DH23" s="411"/>
      <c r="DI23" s="411"/>
      <c r="DJ23" s="411"/>
      <c r="DK23" s="411"/>
      <c r="DL23" s="414"/>
      <c r="DM23" s="414"/>
      <c r="DN23" s="414"/>
      <c r="DO23" s="414"/>
      <c r="DP23" s="414"/>
      <c r="DQ23" s="414"/>
      <c r="DR23" s="414"/>
      <c r="DS23" s="414"/>
      <c r="DT23" s="414"/>
      <c r="DU23" s="414"/>
      <c r="DV23" s="414"/>
      <c r="DW23" s="414"/>
      <c r="DX23" s="414"/>
      <c r="DY23" s="414"/>
      <c r="DZ23" s="414"/>
      <c r="EA23" s="414"/>
      <c r="EB23" s="414"/>
      <c r="EC23" s="414"/>
      <c r="ED23" s="414"/>
      <c r="EE23" s="414"/>
      <c r="EF23" s="414"/>
      <c r="EG23" s="414"/>
      <c r="EH23" s="414"/>
      <c r="EI23" s="414"/>
      <c r="EJ23" s="414"/>
      <c r="EK23" s="414"/>
      <c r="EL23" s="414"/>
      <c r="EM23" s="414"/>
      <c r="EN23" s="414"/>
      <c r="EO23" s="414"/>
      <c r="EP23" s="414"/>
      <c r="EQ23" s="414"/>
      <c r="ER23" s="414"/>
      <c r="ES23" s="414"/>
      <c r="ET23" s="414"/>
      <c r="EU23" s="414"/>
      <c r="EV23" s="414"/>
      <c r="EW23" s="414"/>
      <c r="EX23" s="414"/>
      <c r="EY23" s="414"/>
      <c r="EZ23" s="414"/>
      <c r="FA23" s="414"/>
      <c r="FB23" s="414"/>
      <c r="FC23" s="414"/>
      <c r="FD23" s="414"/>
      <c r="FE23" s="414"/>
      <c r="FF23" s="414"/>
      <c r="FG23" s="414"/>
      <c r="FH23" s="414"/>
      <c r="FI23" s="414"/>
      <c r="FJ23" s="414"/>
      <c r="FK23" s="414"/>
      <c r="FL23" s="414"/>
      <c r="FM23" s="414"/>
      <c r="FN23" s="414"/>
      <c r="FO23" s="414"/>
      <c r="FP23" s="414"/>
      <c r="FQ23" s="414"/>
      <c r="FR23" s="414"/>
      <c r="FS23" s="414"/>
      <c r="FT23" s="414"/>
      <c r="FU23" s="414"/>
      <c r="FV23" s="414"/>
      <c r="FW23" s="414"/>
      <c r="FX23" s="414"/>
      <c r="FY23" s="414"/>
      <c r="FZ23" s="414"/>
      <c r="GA23" s="414"/>
      <c r="GB23" s="414"/>
      <c r="GC23" s="414"/>
      <c r="GD23" s="414"/>
      <c r="GE23" s="414"/>
      <c r="GF23" s="414"/>
      <c r="GG23" s="414"/>
      <c r="GH23" s="414"/>
      <c r="GI23" s="414"/>
      <c r="GJ23" s="414"/>
      <c r="GK23" s="414"/>
      <c r="GL23" s="414"/>
      <c r="GM23" s="414"/>
      <c r="GN23" s="414"/>
      <c r="GO23" s="414"/>
      <c r="GP23" s="414"/>
      <c r="GQ23" s="414"/>
      <c r="GR23" s="414"/>
      <c r="GS23" s="414"/>
      <c r="GT23" s="414"/>
      <c r="GU23" s="414"/>
      <c r="GV23" s="414"/>
      <c r="GW23" s="414"/>
      <c r="GX23" s="414"/>
      <c r="GY23" s="414"/>
      <c r="GZ23" s="414"/>
      <c r="HA23" s="414"/>
      <c r="HB23" s="414"/>
      <c r="HC23" s="414"/>
      <c r="HD23" s="414"/>
      <c r="HE23" s="414"/>
      <c r="HF23" s="414"/>
      <c r="HG23" s="414"/>
      <c r="HH23" s="414"/>
      <c r="HI23" s="414"/>
      <c r="HJ23" s="414"/>
      <c r="HK23" s="414"/>
      <c r="HL23" s="414"/>
      <c r="HM23" s="414"/>
      <c r="HN23" s="414"/>
      <c r="HO23" s="414"/>
      <c r="HP23" s="414"/>
      <c r="HQ23" s="414"/>
      <c r="HR23" s="414"/>
      <c r="HS23" s="414"/>
      <c r="HT23" s="414"/>
      <c r="HU23" s="414"/>
      <c r="HV23" s="414"/>
      <c r="HW23" s="414"/>
      <c r="HX23" s="414"/>
      <c r="HY23" s="414"/>
      <c r="HZ23" s="414"/>
      <c r="IA23" s="414"/>
      <c r="IB23" s="414"/>
      <c r="IC23" s="414"/>
      <c r="ID23" s="414"/>
      <c r="IE23" s="414"/>
      <c r="IF23" s="414"/>
      <c r="IG23" s="414"/>
      <c r="IH23" s="414"/>
      <c r="II23" s="414"/>
      <c r="IJ23" s="414"/>
      <c r="IK23" s="414"/>
      <c r="IL23" s="414"/>
      <c r="IM23" s="414"/>
      <c r="IN23" s="414"/>
      <c r="IO23" s="414"/>
      <c r="IP23" s="414"/>
    </row>
    <row r="24" spans="1:250" ht="71.400000000000006" x14ac:dyDescent="0.3">
      <c r="A24" s="430" t="s">
        <v>187</v>
      </c>
      <c r="B24" s="411" t="s">
        <v>192</v>
      </c>
      <c r="C24" s="430" t="s">
        <v>197</v>
      </c>
      <c r="D24" s="411" t="s">
        <v>220</v>
      </c>
      <c r="E24" s="430" t="s">
        <v>224</v>
      </c>
      <c r="F24" s="457"/>
      <c r="G24" s="430"/>
      <c r="H24" s="449"/>
      <c r="I24" s="449"/>
      <c r="J24" s="817"/>
      <c r="K24" s="526"/>
      <c r="L24" s="379" t="s">
        <v>1799</v>
      </c>
      <c r="M24" s="478" t="s">
        <v>1800</v>
      </c>
      <c r="N24" s="379" t="s">
        <v>1823</v>
      </c>
      <c r="O24" s="471" t="s">
        <v>1810</v>
      </c>
      <c r="P24" s="375" t="s">
        <v>1826</v>
      </c>
      <c r="Q24" s="374" t="s">
        <v>1197</v>
      </c>
      <c r="R24" s="383" t="s">
        <v>1827</v>
      </c>
      <c r="S24" s="383">
        <v>2</v>
      </c>
      <c r="T24" s="383">
        <v>6</v>
      </c>
      <c r="U24" s="466" t="s">
        <v>1824</v>
      </c>
      <c r="V24" s="383">
        <v>6</v>
      </c>
      <c r="W24" s="468">
        <v>43252</v>
      </c>
      <c r="X24" s="468">
        <v>43405</v>
      </c>
      <c r="Y24" s="477">
        <v>300000000</v>
      </c>
      <c r="Z24" s="478" t="s">
        <v>1806</v>
      </c>
      <c r="AA24" s="478" t="s">
        <v>1807</v>
      </c>
      <c r="AB24" s="478" t="s">
        <v>1790</v>
      </c>
      <c r="AC24" s="478" t="s">
        <v>1808</v>
      </c>
      <c r="AD24" s="478" t="s">
        <v>1825</v>
      </c>
      <c r="AE24" s="430"/>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411"/>
      <c r="BS24" s="411"/>
      <c r="BT24" s="411"/>
      <c r="BU24" s="411"/>
      <c r="BV24" s="411"/>
      <c r="BW24" s="411"/>
      <c r="BX24" s="411"/>
      <c r="BY24" s="411"/>
      <c r="BZ24" s="411"/>
      <c r="CA24" s="411"/>
      <c r="CB24" s="411"/>
      <c r="CC24" s="411"/>
      <c r="CD24" s="411"/>
      <c r="CE24" s="411"/>
      <c r="CF24" s="411"/>
      <c r="CG24" s="411"/>
      <c r="CH24" s="411"/>
      <c r="CI24" s="411"/>
      <c r="CJ24" s="411"/>
      <c r="CK24" s="411"/>
      <c r="CL24" s="411"/>
      <c r="CM24" s="411"/>
      <c r="CN24" s="411"/>
      <c r="CO24" s="411"/>
      <c r="CP24" s="411"/>
      <c r="CQ24" s="411"/>
      <c r="CR24" s="411"/>
      <c r="CS24" s="411"/>
      <c r="CT24" s="411"/>
      <c r="CU24" s="411"/>
      <c r="CV24" s="411"/>
      <c r="CW24" s="411"/>
      <c r="CX24" s="411"/>
      <c r="CY24" s="411"/>
      <c r="CZ24" s="411"/>
      <c r="DA24" s="411"/>
      <c r="DB24" s="411"/>
      <c r="DC24" s="411"/>
      <c r="DD24" s="411"/>
      <c r="DE24" s="411"/>
      <c r="DF24" s="411"/>
      <c r="DG24" s="411"/>
      <c r="DH24" s="411"/>
      <c r="DI24" s="411"/>
      <c r="DJ24" s="411"/>
      <c r="DK24" s="411"/>
      <c r="DL24" s="414"/>
      <c r="DM24" s="414"/>
      <c r="DN24" s="414"/>
      <c r="DO24" s="414"/>
      <c r="DP24" s="414"/>
      <c r="DQ24" s="414"/>
      <c r="DR24" s="414"/>
      <c r="DS24" s="414"/>
      <c r="DT24" s="414"/>
      <c r="DU24" s="414"/>
      <c r="DV24" s="414"/>
      <c r="DW24" s="414"/>
      <c r="DX24" s="414"/>
      <c r="DY24" s="414"/>
      <c r="DZ24" s="414"/>
      <c r="EA24" s="414"/>
      <c r="EB24" s="414"/>
      <c r="EC24" s="414"/>
      <c r="ED24" s="414"/>
      <c r="EE24" s="414"/>
      <c r="EF24" s="414"/>
      <c r="EG24" s="414"/>
      <c r="EH24" s="414"/>
      <c r="EI24" s="414"/>
      <c r="EJ24" s="414"/>
      <c r="EK24" s="414"/>
      <c r="EL24" s="414"/>
      <c r="EM24" s="414"/>
      <c r="EN24" s="414"/>
      <c r="EO24" s="414"/>
      <c r="EP24" s="414"/>
      <c r="EQ24" s="414"/>
      <c r="ER24" s="414"/>
      <c r="ES24" s="414"/>
      <c r="ET24" s="414"/>
      <c r="EU24" s="414"/>
      <c r="EV24" s="414"/>
      <c r="EW24" s="414"/>
      <c r="EX24" s="414"/>
      <c r="EY24" s="414"/>
      <c r="EZ24" s="414"/>
      <c r="FA24" s="414"/>
      <c r="FB24" s="414"/>
      <c r="FC24" s="414"/>
      <c r="FD24" s="414"/>
      <c r="FE24" s="414"/>
      <c r="FF24" s="414"/>
      <c r="FG24" s="414"/>
      <c r="FH24" s="414"/>
      <c r="FI24" s="414"/>
      <c r="FJ24" s="414"/>
      <c r="FK24" s="414"/>
      <c r="FL24" s="414"/>
      <c r="FM24" s="414"/>
      <c r="FN24" s="414"/>
      <c r="FO24" s="414"/>
      <c r="FP24" s="414"/>
      <c r="FQ24" s="414"/>
      <c r="FR24" s="414"/>
      <c r="FS24" s="414"/>
      <c r="FT24" s="414"/>
      <c r="FU24" s="414"/>
      <c r="FV24" s="414"/>
      <c r="FW24" s="414"/>
      <c r="FX24" s="414"/>
      <c r="FY24" s="414"/>
      <c r="FZ24" s="414"/>
      <c r="GA24" s="414"/>
      <c r="GB24" s="414"/>
      <c r="GC24" s="414"/>
      <c r="GD24" s="414"/>
      <c r="GE24" s="414"/>
      <c r="GF24" s="414"/>
      <c r="GG24" s="414"/>
      <c r="GH24" s="414"/>
      <c r="GI24" s="414"/>
      <c r="GJ24" s="414"/>
      <c r="GK24" s="414"/>
      <c r="GL24" s="414"/>
      <c r="GM24" s="414"/>
      <c r="GN24" s="414"/>
      <c r="GO24" s="414"/>
      <c r="GP24" s="414"/>
      <c r="GQ24" s="414"/>
      <c r="GR24" s="414"/>
      <c r="GS24" s="414"/>
      <c r="GT24" s="414"/>
      <c r="GU24" s="414"/>
      <c r="GV24" s="414"/>
      <c r="GW24" s="414"/>
      <c r="GX24" s="414"/>
      <c r="GY24" s="414"/>
      <c r="GZ24" s="414"/>
      <c r="HA24" s="414"/>
      <c r="HB24" s="414"/>
      <c r="HC24" s="414"/>
      <c r="HD24" s="414"/>
      <c r="HE24" s="414"/>
      <c r="HF24" s="414"/>
      <c r="HG24" s="414"/>
      <c r="HH24" s="414"/>
      <c r="HI24" s="414"/>
      <c r="HJ24" s="414"/>
      <c r="HK24" s="414"/>
      <c r="HL24" s="414"/>
      <c r="HM24" s="414"/>
      <c r="HN24" s="414"/>
      <c r="HO24" s="414"/>
      <c r="HP24" s="414"/>
      <c r="HQ24" s="414"/>
      <c r="HR24" s="414"/>
      <c r="HS24" s="414"/>
      <c r="HT24" s="414"/>
      <c r="HU24" s="414"/>
      <c r="HV24" s="414"/>
      <c r="HW24" s="414"/>
      <c r="HX24" s="414"/>
      <c r="HY24" s="414"/>
      <c r="HZ24" s="414"/>
      <c r="IA24" s="414"/>
      <c r="IB24" s="414"/>
      <c r="IC24" s="414"/>
      <c r="ID24" s="414"/>
      <c r="IE24" s="414"/>
      <c r="IF24" s="414"/>
      <c r="IG24" s="414"/>
      <c r="IH24" s="414"/>
      <c r="II24" s="414"/>
      <c r="IJ24" s="414"/>
      <c r="IK24" s="414"/>
      <c r="IL24" s="414"/>
      <c r="IM24" s="414"/>
      <c r="IN24" s="414"/>
      <c r="IO24" s="414"/>
      <c r="IP24" s="414"/>
    </row>
    <row r="25" spans="1:250" ht="30.6" x14ac:dyDescent="0.3">
      <c r="A25" s="430" t="s">
        <v>187</v>
      </c>
      <c r="B25" s="411" t="s">
        <v>192</v>
      </c>
      <c r="C25" s="430" t="s">
        <v>197</v>
      </c>
      <c r="D25" s="411" t="s">
        <v>220</v>
      </c>
      <c r="E25" s="430" t="s">
        <v>224</v>
      </c>
      <c r="F25" s="815">
        <v>2017005810524</v>
      </c>
      <c r="G25" s="816" t="s">
        <v>3085</v>
      </c>
      <c r="H25" s="825" t="s">
        <v>3086</v>
      </c>
      <c r="I25" s="86" t="s">
        <v>229</v>
      </c>
      <c r="J25" s="818" t="s">
        <v>3087</v>
      </c>
      <c r="K25" s="821" t="s">
        <v>3088</v>
      </c>
      <c r="L25" s="379"/>
      <c r="M25" s="478"/>
      <c r="N25" s="379"/>
      <c r="O25" s="471"/>
      <c r="P25" s="375"/>
      <c r="Q25" s="374"/>
      <c r="R25" s="383"/>
      <c r="S25" s="383"/>
      <c r="T25" s="383"/>
      <c r="U25" s="466"/>
      <c r="V25" s="383"/>
      <c r="W25" s="468"/>
      <c r="X25" s="468"/>
      <c r="Y25" s="477"/>
      <c r="Z25" s="774"/>
      <c r="AA25" s="774"/>
      <c r="AB25" s="774"/>
      <c r="AC25" s="774"/>
      <c r="AD25" s="774"/>
      <c r="AE25" s="430">
        <f t="shared" ref="AE25" si="3">AF25</f>
        <v>205670348</v>
      </c>
      <c r="AF25" s="411">
        <f>AG25</f>
        <v>205670348</v>
      </c>
      <c r="AG25" s="411">
        <f>SUM(AH25:DK25)</f>
        <v>205670348</v>
      </c>
      <c r="AH25" s="411"/>
      <c r="AI25" s="411"/>
      <c r="AJ25" s="411"/>
      <c r="AK25" s="411"/>
      <c r="AL25" s="411"/>
      <c r="AM25" s="59">
        <v>50000000</v>
      </c>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11"/>
      <c r="BK25" s="411"/>
      <c r="BL25" s="411"/>
      <c r="BM25" s="411"/>
      <c r="BN25" s="411"/>
      <c r="BO25" s="411"/>
      <c r="BP25" s="411"/>
      <c r="BQ25" s="411"/>
      <c r="BR25" s="411"/>
      <c r="BS25" s="411"/>
      <c r="BT25" s="411"/>
      <c r="BU25" s="411"/>
      <c r="BV25" s="59">
        <v>151670348</v>
      </c>
      <c r="BW25" s="411"/>
      <c r="BX25" s="59">
        <v>4000000</v>
      </c>
      <c r="BY25" s="411"/>
      <c r="BZ25" s="411"/>
      <c r="CA25" s="411"/>
      <c r="CB25" s="411"/>
      <c r="CC25" s="411"/>
      <c r="CD25" s="411"/>
      <c r="CE25" s="411"/>
      <c r="CF25" s="411"/>
      <c r="CG25" s="411"/>
      <c r="CH25" s="411"/>
      <c r="CI25" s="411"/>
      <c r="CJ25" s="411"/>
      <c r="CK25" s="411"/>
      <c r="CL25" s="411"/>
      <c r="CM25" s="411"/>
      <c r="CN25" s="411"/>
      <c r="CO25" s="411"/>
      <c r="CP25" s="411"/>
      <c r="CQ25" s="411"/>
      <c r="CR25" s="411"/>
      <c r="CS25" s="411"/>
      <c r="CT25" s="411"/>
      <c r="CU25" s="411"/>
      <c r="CV25" s="411"/>
      <c r="CW25" s="411"/>
      <c r="CX25" s="411"/>
      <c r="CY25" s="411"/>
      <c r="CZ25" s="411"/>
      <c r="DA25" s="411"/>
      <c r="DB25" s="411"/>
      <c r="DC25" s="411"/>
      <c r="DD25" s="411"/>
      <c r="DE25" s="411"/>
      <c r="DF25" s="411"/>
      <c r="DG25" s="411"/>
      <c r="DH25" s="411"/>
      <c r="DI25" s="411"/>
      <c r="DJ25" s="411"/>
      <c r="DK25" s="411"/>
      <c r="DL25" s="775"/>
      <c r="DM25" s="775"/>
      <c r="DN25" s="775"/>
      <c r="DO25" s="775"/>
      <c r="DP25" s="775"/>
      <c r="DQ25" s="775"/>
      <c r="DR25" s="775"/>
      <c r="DS25" s="775"/>
      <c r="DT25" s="775"/>
      <c r="DU25" s="775"/>
      <c r="DV25" s="775"/>
      <c r="DW25" s="775"/>
      <c r="DX25" s="775"/>
      <c r="DY25" s="775"/>
      <c r="DZ25" s="775"/>
      <c r="EA25" s="775"/>
      <c r="EB25" s="775"/>
      <c r="EC25" s="775"/>
      <c r="ED25" s="775"/>
      <c r="EE25" s="775"/>
      <c r="EF25" s="775"/>
      <c r="EG25" s="775"/>
      <c r="EH25" s="775"/>
      <c r="EI25" s="775"/>
      <c r="EJ25" s="775"/>
      <c r="EK25" s="775"/>
      <c r="EL25" s="775"/>
      <c r="EM25" s="775"/>
      <c r="EN25" s="775"/>
      <c r="EO25" s="775"/>
      <c r="EP25" s="775"/>
      <c r="EQ25" s="775"/>
      <c r="ER25" s="775"/>
      <c r="ES25" s="775"/>
      <c r="ET25" s="775"/>
      <c r="EU25" s="775"/>
      <c r="EV25" s="775"/>
      <c r="EW25" s="775"/>
      <c r="EX25" s="775"/>
      <c r="EY25" s="775"/>
      <c r="EZ25" s="775"/>
      <c r="FA25" s="775"/>
      <c r="FB25" s="775"/>
      <c r="FC25" s="775"/>
      <c r="FD25" s="775"/>
      <c r="FE25" s="775"/>
      <c r="FF25" s="775"/>
      <c r="FG25" s="775"/>
      <c r="FH25" s="775"/>
      <c r="FI25" s="775"/>
      <c r="FJ25" s="775"/>
      <c r="FK25" s="775"/>
      <c r="FL25" s="775"/>
      <c r="FM25" s="775"/>
      <c r="FN25" s="775"/>
      <c r="FO25" s="775"/>
      <c r="FP25" s="775"/>
      <c r="FQ25" s="775"/>
      <c r="FR25" s="775"/>
      <c r="FS25" s="775"/>
      <c r="FT25" s="775"/>
      <c r="FU25" s="775"/>
      <c r="FV25" s="775"/>
      <c r="FW25" s="775"/>
      <c r="FX25" s="775"/>
      <c r="FY25" s="775"/>
      <c r="FZ25" s="775"/>
      <c r="GA25" s="775"/>
      <c r="GB25" s="775"/>
      <c r="GC25" s="775"/>
      <c r="GD25" s="775"/>
      <c r="GE25" s="775"/>
      <c r="GF25" s="775"/>
      <c r="GG25" s="775"/>
      <c r="GH25" s="775"/>
      <c r="GI25" s="775"/>
      <c r="GJ25" s="775"/>
      <c r="GK25" s="775"/>
      <c r="GL25" s="775"/>
      <c r="GM25" s="775"/>
      <c r="GN25" s="775"/>
      <c r="GO25" s="775"/>
      <c r="GP25" s="775"/>
      <c r="GQ25" s="775"/>
      <c r="GR25" s="775"/>
      <c r="GS25" s="775"/>
      <c r="GT25" s="775"/>
      <c r="GU25" s="775"/>
      <c r="GV25" s="775"/>
      <c r="GW25" s="775"/>
      <c r="GX25" s="775"/>
      <c r="GY25" s="775"/>
      <c r="GZ25" s="775"/>
      <c r="HA25" s="775"/>
      <c r="HB25" s="775"/>
      <c r="HC25" s="775"/>
      <c r="HD25" s="775"/>
      <c r="HE25" s="775"/>
      <c r="HF25" s="775"/>
      <c r="HG25" s="775"/>
      <c r="HH25" s="775"/>
      <c r="HI25" s="775"/>
      <c r="HJ25" s="775"/>
      <c r="HK25" s="775"/>
      <c r="HL25" s="775"/>
      <c r="HM25" s="775"/>
      <c r="HN25" s="775"/>
      <c r="HO25" s="775"/>
      <c r="HP25" s="775"/>
      <c r="HQ25" s="775"/>
      <c r="HR25" s="775"/>
      <c r="HS25" s="775"/>
      <c r="HT25" s="775"/>
      <c r="HU25" s="775"/>
      <c r="HV25" s="775"/>
      <c r="HW25" s="775"/>
      <c r="HX25" s="775"/>
      <c r="HY25" s="775"/>
      <c r="HZ25" s="775"/>
      <c r="IA25" s="775"/>
      <c r="IB25" s="775"/>
      <c r="IC25" s="775"/>
      <c r="ID25" s="775"/>
      <c r="IE25" s="775"/>
      <c r="IF25" s="775"/>
      <c r="IG25" s="775"/>
      <c r="IH25" s="775"/>
      <c r="II25" s="775"/>
      <c r="IJ25" s="775"/>
      <c r="IK25" s="775"/>
      <c r="IL25" s="775"/>
      <c r="IM25" s="775"/>
      <c r="IN25" s="775"/>
      <c r="IO25" s="775"/>
      <c r="IP25" s="775"/>
    </row>
    <row r="26" spans="1:250" x14ac:dyDescent="0.3">
      <c r="A26" s="431" t="s">
        <v>187</v>
      </c>
      <c r="B26" s="431" t="s">
        <v>192</v>
      </c>
      <c r="C26" s="431" t="s">
        <v>226</v>
      </c>
      <c r="D26" s="431"/>
      <c r="E26" s="431"/>
      <c r="F26" s="432"/>
      <c r="G26" s="431"/>
      <c r="H26" s="431"/>
      <c r="I26" s="433"/>
      <c r="J26" s="431"/>
      <c r="K26" s="819" t="s">
        <v>227</v>
      </c>
      <c r="L26" s="819"/>
      <c r="M26" s="820"/>
      <c r="N26" s="819"/>
      <c r="O26" s="434"/>
      <c r="P26" s="434"/>
      <c r="Q26" s="431"/>
      <c r="R26" s="431"/>
      <c r="S26" s="431"/>
      <c r="T26" s="431"/>
      <c r="U26" s="434"/>
      <c r="V26" s="431"/>
      <c r="W26" s="431"/>
      <c r="X26" s="431"/>
      <c r="Y26" s="435"/>
      <c r="Z26" s="431"/>
      <c r="AA26" s="431"/>
      <c r="AB26" s="431"/>
      <c r="AC26" s="431"/>
      <c r="AD26" s="431"/>
      <c r="AE26" s="430">
        <f t="shared" si="2"/>
        <v>0</v>
      </c>
      <c r="AF26" s="411"/>
      <c r="AG26" s="411"/>
      <c r="AH26" s="411"/>
      <c r="AI26" s="411"/>
      <c r="AJ26" s="411"/>
      <c r="AK26" s="411"/>
      <c r="AL26" s="411"/>
      <c r="AM26" s="411"/>
      <c r="AN26" s="411"/>
      <c r="AO26" s="411"/>
      <c r="AP26" s="411"/>
      <c r="AQ26" s="411"/>
      <c r="AR26" s="411"/>
      <c r="AS26" s="411"/>
      <c r="AT26" s="411"/>
      <c r="AU26" s="411"/>
      <c r="AV26" s="411"/>
      <c r="AW26" s="411"/>
      <c r="AX26" s="411"/>
      <c r="AY26" s="411"/>
      <c r="AZ26" s="411"/>
      <c r="BA26" s="411"/>
      <c r="BB26" s="411"/>
      <c r="BC26" s="411"/>
      <c r="BD26" s="411"/>
      <c r="BE26" s="411"/>
      <c r="BF26" s="411"/>
      <c r="BG26" s="411"/>
      <c r="BH26" s="411"/>
      <c r="BI26" s="411"/>
      <c r="BJ26" s="411"/>
      <c r="BK26" s="411"/>
      <c r="BL26" s="411"/>
      <c r="BM26" s="411"/>
      <c r="BN26" s="411"/>
      <c r="BO26" s="411"/>
      <c r="BP26" s="411"/>
      <c r="BQ26" s="411"/>
      <c r="BR26" s="411"/>
      <c r="BS26" s="411"/>
      <c r="BT26" s="411"/>
      <c r="BU26" s="411"/>
      <c r="BV26" s="411"/>
      <c r="BW26" s="411"/>
      <c r="BX26" s="411"/>
      <c r="BY26" s="411"/>
      <c r="BZ26" s="411"/>
      <c r="CA26" s="411"/>
      <c r="CB26" s="411"/>
      <c r="CC26" s="411"/>
      <c r="CD26" s="411"/>
      <c r="CE26" s="411"/>
      <c r="CF26" s="411"/>
      <c r="CG26" s="411"/>
      <c r="CH26" s="411"/>
      <c r="CI26" s="411"/>
      <c r="CJ26" s="411"/>
      <c r="CK26" s="411"/>
      <c r="CL26" s="411"/>
      <c r="CM26" s="411"/>
      <c r="CN26" s="411"/>
      <c r="CO26" s="411"/>
      <c r="CP26" s="411"/>
      <c r="CQ26" s="411"/>
      <c r="CR26" s="411"/>
      <c r="CS26" s="411"/>
      <c r="CT26" s="411"/>
      <c r="CU26" s="411"/>
      <c r="CV26" s="411"/>
      <c r="CW26" s="411"/>
      <c r="CX26" s="411"/>
      <c r="CY26" s="411"/>
      <c r="CZ26" s="411"/>
      <c r="DA26" s="411"/>
      <c r="DB26" s="411"/>
      <c r="DC26" s="411"/>
      <c r="DD26" s="411"/>
      <c r="DE26" s="411"/>
      <c r="DF26" s="411"/>
      <c r="DG26" s="411"/>
      <c r="DH26" s="411"/>
      <c r="DI26" s="411"/>
      <c r="DJ26" s="411"/>
      <c r="DK26" s="411"/>
      <c r="DL26" s="414"/>
      <c r="DM26" s="414"/>
      <c r="DN26" s="414"/>
      <c r="DO26" s="414"/>
      <c r="DP26" s="414"/>
      <c r="DQ26" s="414"/>
      <c r="DR26" s="414"/>
      <c r="DS26" s="414"/>
      <c r="DT26" s="414"/>
      <c r="DU26" s="414"/>
      <c r="DV26" s="414"/>
      <c r="DW26" s="414"/>
      <c r="DX26" s="414"/>
      <c r="DY26" s="414"/>
      <c r="DZ26" s="414"/>
      <c r="EA26" s="414"/>
      <c r="EB26" s="414"/>
      <c r="EC26" s="414"/>
      <c r="ED26" s="414"/>
      <c r="EE26" s="414"/>
      <c r="EF26" s="414"/>
      <c r="EG26" s="414"/>
      <c r="EH26" s="414"/>
      <c r="EI26" s="414"/>
      <c r="EJ26" s="414"/>
      <c r="EK26" s="414"/>
      <c r="EL26" s="414"/>
      <c r="EM26" s="414"/>
      <c r="EN26" s="414"/>
      <c r="EO26" s="414"/>
      <c r="EP26" s="414"/>
      <c r="EQ26" s="414"/>
      <c r="ER26" s="414"/>
      <c r="ES26" s="414"/>
      <c r="ET26" s="414"/>
      <c r="EU26" s="414"/>
      <c r="EV26" s="414"/>
      <c r="EW26" s="414"/>
      <c r="EX26" s="414"/>
      <c r="EY26" s="414"/>
      <c r="EZ26" s="414"/>
      <c r="FA26" s="414"/>
      <c r="FB26" s="414"/>
      <c r="FC26" s="414"/>
      <c r="FD26" s="414"/>
      <c r="FE26" s="414"/>
      <c r="FF26" s="414"/>
      <c r="FG26" s="414"/>
      <c r="FH26" s="414"/>
      <c r="FI26" s="414"/>
      <c r="FJ26" s="414"/>
      <c r="FK26" s="414"/>
      <c r="FL26" s="414"/>
      <c r="FM26" s="414"/>
      <c r="FN26" s="414"/>
      <c r="FO26" s="414"/>
      <c r="FP26" s="414"/>
      <c r="FQ26" s="414"/>
      <c r="FR26" s="414"/>
      <c r="FS26" s="414"/>
      <c r="FT26" s="414"/>
      <c r="FU26" s="414"/>
      <c r="FV26" s="414"/>
      <c r="FW26" s="414"/>
      <c r="FX26" s="414"/>
      <c r="FY26" s="414"/>
      <c r="FZ26" s="414"/>
      <c r="GA26" s="414"/>
      <c r="GB26" s="414"/>
      <c r="GC26" s="414"/>
      <c r="GD26" s="414"/>
      <c r="GE26" s="414"/>
      <c r="GF26" s="414"/>
      <c r="GG26" s="414"/>
      <c r="GH26" s="414"/>
      <c r="GI26" s="414"/>
      <c r="GJ26" s="414"/>
      <c r="GK26" s="414"/>
      <c r="GL26" s="414"/>
      <c r="GM26" s="414"/>
      <c r="GN26" s="414"/>
      <c r="GO26" s="414"/>
      <c r="GP26" s="414"/>
      <c r="GQ26" s="414"/>
      <c r="GR26" s="414"/>
      <c r="GS26" s="414"/>
      <c r="GT26" s="414"/>
      <c r="GU26" s="414"/>
      <c r="GV26" s="414"/>
      <c r="GW26" s="414"/>
      <c r="GX26" s="414"/>
      <c r="GY26" s="414"/>
      <c r="GZ26" s="414"/>
      <c r="HA26" s="414"/>
      <c r="HB26" s="414"/>
      <c r="HC26" s="414"/>
      <c r="HD26" s="414"/>
      <c r="HE26" s="414"/>
      <c r="HF26" s="414"/>
      <c r="HG26" s="414"/>
      <c r="HH26" s="414"/>
      <c r="HI26" s="414"/>
      <c r="HJ26" s="414"/>
      <c r="HK26" s="414"/>
      <c r="HL26" s="414"/>
      <c r="HM26" s="414"/>
      <c r="HN26" s="414"/>
      <c r="HO26" s="414"/>
      <c r="HP26" s="414"/>
      <c r="HQ26" s="414"/>
      <c r="HR26" s="414"/>
      <c r="HS26" s="414"/>
      <c r="HT26" s="414"/>
      <c r="HU26" s="414"/>
      <c r="HV26" s="414"/>
      <c r="HW26" s="414"/>
      <c r="HX26" s="414"/>
      <c r="HY26" s="414"/>
      <c r="HZ26" s="414"/>
      <c r="IA26" s="414"/>
      <c r="IB26" s="414"/>
      <c r="IC26" s="414"/>
      <c r="ID26" s="414"/>
      <c r="IE26" s="414"/>
      <c r="IF26" s="414"/>
      <c r="IG26" s="414"/>
      <c r="IH26" s="414"/>
      <c r="II26" s="414"/>
      <c r="IJ26" s="414"/>
      <c r="IK26" s="414"/>
      <c r="IL26" s="414"/>
      <c r="IM26" s="414"/>
      <c r="IN26" s="414"/>
      <c r="IO26" s="414"/>
      <c r="IP26" s="414"/>
    </row>
    <row r="27" spans="1:250" x14ac:dyDescent="0.3">
      <c r="A27" s="442" t="s">
        <v>187</v>
      </c>
      <c r="B27" s="442" t="s">
        <v>192</v>
      </c>
      <c r="C27" s="442" t="s">
        <v>226</v>
      </c>
      <c r="D27" s="442" t="s">
        <v>231</v>
      </c>
      <c r="E27" s="442"/>
      <c r="F27" s="479"/>
      <c r="G27" s="442"/>
      <c r="H27" s="444"/>
      <c r="I27" s="444"/>
      <c r="J27" s="442"/>
      <c r="K27" s="445" t="s">
        <v>232</v>
      </c>
      <c r="L27" s="445"/>
      <c r="M27" s="446"/>
      <c r="N27" s="445"/>
      <c r="O27" s="445"/>
      <c r="P27" s="445"/>
      <c r="Q27" s="446"/>
      <c r="R27" s="446"/>
      <c r="S27" s="446"/>
      <c r="T27" s="446"/>
      <c r="U27" s="445"/>
      <c r="V27" s="446"/>
      <c r="W27" s="446"/>
      <c r="X27" s="446"/>
      <c r="Y27" s="447"/>
      <c r="Z27" s="446"/>
      <c r="AA27" s="446"/>
      <c r="AB27" s="446"/>
      <c r="AC27" s="446"/>
      <c r="AD27" s="446"/>
      <c r="AE27" s="430">
        <f t="shared" si="2"/>
        <v>0</v>
      </c>
      <c r="AF27" s="411"/>
      <c r="AG27" s="411"/>
      <c r="AH27" s="411"/>
      <c r="AI27" s="411"/>
      <c r="AJ27" s="411"/>
      <c r="AK27" s="411"/>
      <c r="AL27" s="411"/>
      <c r="AM27" s="411"/>
      <c r="AN27" s="411"/>
      <c r="AO27" s="411"/>
      <c r="AP27" s="411"/>
      <c r="AQ27" s="411"/>
      <c r="AR27" s="411"/>
      <c r="AS27" s="411"/>
      <c r="AT27" s="411"/>
      <c r="AU27" s="411"/>
      <c r="AV27" s="411"/>
      <c r="AW27" s="411"/>
      <c r="AX27" s="411"/>
      <c r="AY27" s="411"/>
      <c r="AZ27" s="411"/>
      <c r="BA27" s="411"/>
      <c r="BB27" s="411"/>
      <c r="BC27" s="411"/>
      <c r="BD27" s="411"/>
      <c r="BE27" s="411"/>
      <c r="BF27" s="411"/>
      <c r="BG27" s="411"/>
      <c r="BH27" s="411"/>
      <c r="BI27" s="411"/>
      <c r="BJ27" s="411"/>
      <c r="BK27" s="411"/>
      <c r="BL27" s="411"/>
      <c r="BM27" s="411"/>
      <c r="BN27" s="411"/>
      <c r="BO27" s="411"/>
      <c r="BP27" s="411"/>
      <c r="BQ27" s="411"/>
      <c r="BR27" s="411"/>
      <c r="BS27" s="411"/>
      <c r="BT27" s="411"/>
      <c r="BU27" s="411"/>
      <c r="BV27" s="411"/>
      <c r="BW27" s="411"/>
      <c r="BX27" s="411"/>
      <c r="BY27" s="411"/>
      <c r="BZ27" s="411"/>
      <c r="CA27" s="411"/>
      <c r="CB27" s="411"/>
      <c r="CC27" s="411"/>
      <c r="CD27" s="411"/>
      <c r="CE27" s="411"/>
      <c r="CF27" s="411"/>
      <c r="CG27" s="411"/>
      <c r="CH27" s="411"/>
      <c r="CI27" s="411"/>
      <c r="CJ27" s="411"/>
      <c r="CK27" s="411"/>
      <c r="CL27" s="411"/>
      <c r="CM27" s="411"/>
      <c r="CN27" s="411"/>
      <c r="CO27" s="411"/>
      <c r="CP27" s="411"/>
      <c r="CQ27" s="411"/>
      <c r="CR27" s="411"/>
      <c r="CS27" s="411"/>
      <c r="CT27" s="411"/>
      <c r="CU27" s="411"/>
      <c r="CV27" s="411"/>
      <c r="CW27" s="411"/>
      <c r="CX27" s="411"/>
      <c r="CY27" s="411"/>
      <c r="CZ27" s="411"/>
      <c r="DA27" s="411"/>
      <c r="DB27" s="411"/>
      <c r="DC27" s="411"/>
      <c r="DD27" s="411"/>
      <c r="DE27" s="411"/>
      <c r="DF27" s="411"/>
      <c r="DG27" s="411"/>
      <c r="DH27" s="411"/>
      <c r="DI27" s="411"/>
      <c r="DJ27" s="411"/>
      <c r="DK27" s="411"/>
      <c r="DL27" s="414"/>
      <c r="DM27" s="414"/>
      <c r="DN27" s="414"/>
      <c r="DO27" s="414"/>
      <c r="DP27" s="414"/>
      <c r="DQ27" s="414"/>
      <c r="DR27" s="414"/>
      <c r="DS27" s="414"/>
      <c r="DT27" s="414"/>
      <c r="DU27" s="414"/>
      <c r="DV27" s="414"/>
      <c r="DW27" s="414"/>
      <c r="DX27" s="414"/>
      <c r="DY27" s="414"/>
      <c r="DZ27" s="414"/>
      <c r="EA27" s="414"/>
      <c r="EB27" s="414"/>
      <c r="EC27" s="414"/>
      <c r="ED27" s="414"/>
      <c r="EE27" s="414"/>
      <c r="EF27" s="414"/>
      <c r="EG27" s="414"/>
      <c r="EH27" s="414"/>
      <c r="EI27" s="414"/>
      <c r="EJ27" s="414"/>
      <c r="EK27" s="414"/>
      <c r="EL27" s="414"/>
      <c r="EM27" s="414"/>
      <c r="EN27" s="414"/>
      <c r="EO27" s="414"/>
      <c r="EP27" s="414"/>
      <c r="EQ27" s="414"/>
      <c r="ER27" s="414"/>
      <c r="ES27" s="414"/>
      <c r="ET27" s="414"/>
      <c r="EU27" s="414"/>
      <c r="EV27" s="414"/>
      <c r="EW27" s="414"/>
      <c r="EX27" s="414"/>
      <c r="EY27" s="414"/>
      <c r="EZ27" s="414"/>
      <c r="FA27" s="414"/>
      <c r="FB27" s="414"/>
      <c r="FC27" s="414"/>
      <c r="FD27" s="414"/>
      <c r="FE27" s="414"/>
      <c r="FF27" s="414"/>
      <c r="FG27" s="414"/>
      <c r="FH27" s="414"/>
      <c r="FI27" s="414"/>
      <c r="FJ27" s="414"/>
      <c r="FK27" s="414"/>
      <c r="FL27" s="414"/>
      <c r="FM27" s="414"/>
      <c r="FN27" s="414"/>
      <c r="FO27" s="414"/>
      <c r="FP27" s="414"/>
      <c r="FQ27" s="414"/>
      <c r="FR27" s="414"/>
      <c r="FS27" s="414"/>
      <c r="FT27" s="414"/>
      <c r="FU27" s="414"/>
      <c r="FV27" s="414"/>
      <c r="FW27" s="414"/>
      <c r="FX27" s="414"/>
      <c r="FY27" s="414"/>
      <c r="FZ27" s="414"/>
      <c r="GA27" s="414"/>
      <c r="GB27" s="414"/>
      <c r="GC27" s="414"/>
      <c r="GD27" s="414"/>
      <c r="GE27" s="414"/>
      <c r="GF27" s="414"/>
      <c r="GG27" s="414"/>
      <c r="GH27" s="414"/>
      <c r="GI27" s="414"/>
      <c r="GJ27" s="414"/>
      <c r="GK27" s="414"/>
      <c r="GL27" s="414"/>
      <c r="GM27" s="414"/>
      <c r="GN27" s="414"/>
      <c r="GO27" s="414"/>
      <c r="GP27" s="414"/>
      <c r="GQ27" s="414"/>
      <c r="GR27" s="414"/>
      <c r="GS27" s="414"/>
      <c r="GT27" s="414"/>
      <c r="GU27" s="414"/>
      <c r="GV27" s="414"/>
      <c r="GW27" s="414"/>
      <c r="GX27" s="414"/>
      <c r="GY27" s="414"/>
      <c r="GZ27" s="414"/>
      <c r="HA27" s="414"/>
      <c r="HB27" s="414"/>
      <c r="HC27" s="414"/>
      <c r="HD27" s="414"/>
      <c r="HE27" s="414"/>
      <c r="HF27" s="414"/>
      <c r="HG27" s="414"/>
      <c r="HH27" s="414"/>
      <c r="HI27" s="414"/>
      <c r="HJ27" s="414"/>
      <c r="HK27" s="414"/>
      <c r="HL27" s="414"/>
      <c r="HM27" s="414"/>
      <c r="HN27" s="414"/>
      <c r="HO27" s="414"/>
      <c r="HP27" s="414"/>
      <c r="HQ27" s="414"/>
      <c r="HR27" s="414"/>
      <c r="HS27" s="414"/>
      <c r="HT27" s="414"/>
      <c r="HU27" s="414"/>
      <c r="HV27" s="414"/>
      <c r="HW27" s="414"/>
      <c r="HX27" s="414"/>
      <c r="HY27" s="414"/>
      <c r="HZ27" s="414"/>
      <c r="IA27" s="414"/>
      <c r="IB27" s="414"/>
      <c r="IC27" s="414"/>
      <c r="ID27" s="414"/>
      <c r="IE27" s="414"/>
      <c r="IF27" s="414"/>
      <c r="IG27" s="414"/>
      <c r="IH27" s="414"/>
      <c r="II27" s="414"/>
      <c r="IJ27" s="414"/>
      <c r="IK27" s="414"/>
      <c r="IL27" s="414"/>
      <c r="IM27" s="414"/>
      <c r="IN27" s="414"/>
      <c r="IO27" s="414"/>
      <c r="IP27" s="414"/>
    </row>
    <row r="28" spans="1:250" x14ac:dyDescent="0.3">
      <c r="A28" s="436" t="s">
        <v>187</v>
      </c>
      <c r="B28" s="436" t="s">
        <v>192</v>
      </c>
      <c r="C28" s="436" t="s">
        <v>226</v>
      </c>
      <c r="D28" s="436" t="s">
        <v>231</v>
      </c>
      <c r="E28" s="436" t="s">
        <v>236</v>
      </c>
      <c r="F28" s="480"/>
      <c r="G28" s="436"/>
      <c r="H28" s="438"/>
      <c r="I28" s="438"/>
      <c r="J28" s="436"/>
      <c r="K28" s="439" t="s">
        <v>237</v>
      </c>
      <c r="L28" s="439"/>
      <c r="M28" s="440"/>
      <c r="N28" s="439"/>
      <c r="O28" s="439"/>
      <c r="P28" s="439"/>
      <c r="Q28" s="440"/>
      <c r="R28" s="440"/>
      <c r="S28" s="440"/>
      <c r="T28" s="440"/>
      <c r="U28" s="439"/>
      <c r="V28" s="440"/>
      <c r="W28" s="440"/>
      <c r="X28" s="440"/>
      <c r="Y28" s="441"/>
      <c r="Z28" s="440"/>
      <c r="AA28" s="440"/>
      <c r="AB28" s="440"/>
      <c r="AC28" s="440"/>
      <c r="AD28" s="440"/>
      <c r="AE28" s="430">
        <f t="shared" si="2"/>
        <v>0</v>
      </c>
      <c r="AF28" s="411"/>
      <c r="AG28" s="411"/>
      <c r="AH28" s="430"/>
      <c r="AI28" s="430"/>
      <c r="AJ28" s="430"/>
      <c r="AK28" s="430"/>
      <c r="AL28" s="430"/>
      <c r="AM28" s="430"/>
      <c r="AN28" s="430"/>
      <c r="AO28" s="430"/>
      <c r="AP28" s="430"/>
      <c r="AQ28" s="430"/>
      <c r="AR28" s="430"/>
      <c r="AS28" s="430"/>
      <c r="AT28" s="430"/>
      <c r="AU28" s="430"/>
      <c r="AV28" s="430"/>
      <c r="AW28" s="430"/>
      <c r="AX28" s="430"/>
      <c r="AY28" s="430"/>
      <c r="AZ28" s="430"/>
      <c r="BA28" s="430"/>
      <c r="BB28" s="430"/>
      <c r="BC28" s="430"/>
      <c r="BD28" s="430"/>
      <c r="BE28" s="430"/>
      <c r="BF28" s="430"/>
      <c r="BG28" s="430"/>
      <c r="BH28" s="430"/>
      <c r="BI28" s="430"/>
      <c r="BJ28" s="430"/>
      <c r="BK28" s="430"/>
      <c r="BL28" s="430"/>
      <c r="BM28" s="430"/>
      <c r="BN28" s="430"/>
      <c r="BO28" s="430"/>
      <c r="BP28" s="430"/>
      <c r="BQ28" s="430"/>
      <c r="BR28" s="430"/>
      <c r="BS28" s="430"/>
      <c r="BT28" s="430"/>
      <c r="BU28" s="430"/>
      <c r="BV28" s="430"/>
      <c r="BW28" s="430"/>
      <c r="BX28" s="430"/>
      <c r="BY28" s="430"/>
      <c r="BZ28" s="430"/>
      <c r="CA28" s="430"/>
      <c r="CB28" s="430"/>
      <c r="CC28" s="430"/>
      <c r="CD28" s="430"/>
      <c r="CE28" s="430"/>
      <c r="CF28" s="430"/>
      <c r="CG28" s="430"/>
      <c r="CH28" s="430"/>
      <c r="CI28" s="430"/>
      <c r="CJ28" s="430"/>
      <c r="CK28" s="430"/>
      <c r="CL28" s="430"/>
      <c r="CM28" s="430"/>
      <c r="CN28" s="430"/>
      <c r="CO28" s="430"/>
      <c r="CP28" s="430"/>
      <c r="CQ28" s="430"/>
      <c r="CR28" s="430"/>
      <c r="CS28" s="430"/>
      <c r="CT28" s="430"/>
      <c r="CU28" s="430"/>
      <c r="CV28" s="430"/>
      <c r="CW28" s="430"/>
      <c r="CX28" s="430"/>
      <c r="CY28" s="430"/>
      <c r="CZ28" s="430"/>
      <c r="DA28" s="430"/>
      <c r="DB28" s="430"/>
      <c r="DC28" s="430"/>
      <c r="DD28" s="430"/>
      <c r="DE28" s="430"/>
      <c r="DF28" s="430"/>
      <c r="DG28" s="430"/>
      <c r="DH28" s="430"/>
      <c r="DI28" s="430"/>
      <c r="DJ28" s="430"/>
      <c r="DK28" s="430"/>
    </row>
    <row r="29" spans="1:250" ht="51" x14ac:dyDescent="0.3">
      <c r="A29" s="380" t="s">
        <v>187</v>
      </c>
      <c r="B29" s="380" t="s">
        <v>192</v>
      </c>
      <c r="C29" s="380" t="s">
        <v>226</v>
      </c>
      <c r="D29" s="380" t="s">
        <v>231</v>
      </c>
      <c r="E29" s="380" t="s">
        <v>236</v>
      </c>
      <c r="F29" s="448" t="s">
        <v>240</v>
      </c>
      <c r="G29" s="380" t="s">
        <v>246</v>
      </c>
      <c r="H29" s="377" t="s">
        <v>242</v>
      </c>
      <c r="I29" s="449" t="s">
        <v>208</v>
      </c>
      <c r="J29" s="381" t="s">
        <v>1198</v>
      </c>
      <c r="K29" s="481" t="s">
        <v>243</v>
      </c>
      <c r="L29" s="373" t="s">
        <v>1828</v>
      </c>
      <c r="M29" s="374" t="s">
        <v>1829</v>
      </c>
      <c r="N29" s="481" t="s">
        <v>1830</v>
      </c>
      <c r="O29" s="373" t="s">
        <v>1831</v>
      </c>
      <c r="P29" s="375" t="s">
        <v>1832</v>
      </c>
      <c r="Q29" s="374" t="s">
        <v>1833</v>
      </c>
      <c r="R29" s="374" t="s">
        <v>1834</v>
      </c>
      <c r="S29" s="374">
        <v>1</v>
      </c>
      <c r="T29" s="482" t="s">
        <v>1835</v>
      </c>
      <c r="U29" s="481" t="s">
        <v>1836</v>
      </c>
      <c r="V29" s="383">
        <v>1</v>
      </c>
      <c r="W29" s="460" t="s">
        <v>1973</v>
      </c>
      <c r="X29" s="460" t="s">
        <v>1974</v>
      </c>
      <c r="Y29" s="483">
        <v>250000000</v>
      </c>
      <c r="Z29" s="374" t="s">
        <v>1837</v>
      </c>
      <c r="AA29" s="374" t="s">
        <v>1838</v>
      </c>
      <c r="AB29" s="374" t="s">
        <v>1839</v>
      </c>
      <c r="AC29" s="482" t="s">
        <v>1840</v>
      </c>
      <c r="AD29" s="482" t="s">
        <v>1841</v>
      </c>
      <c r="AE29" s="430">
        <f t="shared" si="2"/>
        <v>250000000</v>
      </c>
      <c r="AF29" s="411">
        <f>AG29</f>
        <v>250000000</v>
      </c>
      <c r="AG29" s="411">
        <f>SUM(AH29:DK29)</f>
        <v>250000000</v>
      </c>
      <c r="AH29" s="411">
        <v>0</v>
      </c>
      <c r="AI29" s="411"/>
      <c r="AJ29" s="411">
        <v>0</v>
      </c>
      <c r="AK29" s="411"/>
      <c r="AL29" s="411">
        <v>250000000</v>
      </c>
      <c r="AM29" s="411"/>
      <c r="AN29" s="411"/>
      <c r="AO29" s="411"/>
      <c r="AP29" s="411"/>
      <c r="AQ29" s="411"/>
      <c r="AR29" s="411"/>
      <c r="AS29" s="411"/>
      <c r="AT29" s="411"/>
      <c r="AU29" s="411"/>
      <c r="AV29" s="411"/>
      <c r="AW29" s="411"/>
      <c r="AX29" s="411"/>
      <c r="AY29" s="411"/>
      <c r="AZ29" s="411"/>
      <c r="BA29" s="411"/>
      <c r="BB29" s="411"/>
      <c r="BC29" s="411"/>
      <c r="BD29" s="411"/>
      <c r="BE29" s="411"/>
      <c r="BF29" s="411"/>
      <c r="BG29" s="411"/>
      <c r="BH29" s="411"/>
      <c r="BI29" s="411"/>
      <c r="BJ29" s="411"/>
      <c r="BK29" s="411"/>
      <c r="BL29" s="411"/>
      <c r="BM29" s="411"/>
      <c r="BN29" s="411"/>
      <c r="BO29" s="411"/>
      <c r="BP29" s="411"/>
      <c r="BQ29" s="411"/>
      <c r="BR29" s="411"/>
      <c r="BS29" s="411"/>
      <c r="BT29" s="411"/>
      <c r="BU29" s="411"/>
      <c r="BV29" s="411"/>
      <c r="BW29" s="411"/>
      <c r="BX29" s="411"/>
      <c r="BY29" s="411"/>
      <c r="BZ29" s="411"/>
      <c r="CA29" s="411"/>
      <c r="CB29" s="411"/>
      <c r="CC29" s="411"/>
      <c r="CD29" s="411"/>
      <c r="CE29" s="411"/>
      <c r="CF29" s="411"/>
      <c r="CG29" s="411"/>
      <c r="CH29" s="411"/>
      <c r="CI29" s="411"/>
      <c r="CJ29" s="411"/>
      <c r="CK29" s="411"/>
      <c r="CL29" s="411"/>
      <c r="CM29" s="411"/>
      <c r="CN29" s="411"/>
      <c r="CO29" s="411"/>
      <c r="CP29" s="411"/>
      <c r="CQ29" s="411"/>
      <c r="CR29" s="411"/>
      <c r="CS29" s="411"/>
      <c r="CT29" s="411"/>
      <c r="CU29" s="411"/>
      <c r="CV29" s="411"/>
      <c r="CW29" s="411"/>
      <c r="CX29" s="411"/>
      <c r="CY29" s="411"/>
      <c r="CZ29" s="411"/>
      <c r="DA29" s="411"/>
      <c r="DB29" s="411"/>
      <c r="DC29" s="411"/>
      <c r="DD29" s="411"/>
      <c r="DE29" s="411"/>
      <c r="DF29" s="411"/>
      <c r="DG29" s="411"/>
      <c r="DH29" s="411"/>
      <c r="DI29" s="411"/>
      <c r="DJ29" s="411"/>
      <c r="DK29" s="411"/>
      <c r="DL29" s="414"/>
      <c r="DM29" s="414"/>
      <c r="DN29" s="414"/>
      <c r="DO29" s="414"/>
      <c r="DP29" s="414"/>
      <c r="DQ29" s="414"/>
      <c r="DR29" s="414"/>
      <c r="DS29" s="414"/>
      <c r="DT29" s="414"/>
      <c r="DU29" s="414"/>
      <c r="DV29" s="414"/>
      <c r="DW29" s="414"/>
      <c r="DX29" s="414"/>
      <c r="DY29" s="414"/>
      <c r="DZ29" s="414"/>
      <c r="EA29" s="414"/>
      <c r="EB29" s="414"/>
      <c r="EC29" s="414"/>
      <c r="ED29" s="414"/>
      <c r="EE29" s="414"/>
      <c r="EF29" s="414"/>
      <c r="EG29" s="414"/>
      <c r="EH29" s="414"/>
      <c r="EI29" s="414"/>
      <c r="EJ29" s="414"/>
      <c r="EK29" s="414"/>
      <c r="EL29" s="414"/>
      <c r="EM29" s="414"/>
      <c r="EN29" s="414"/>
      <c r="EO29" s="414"/>
      <c r="EP29" s="414"/>
      <c r="EQ29" s="414"/>
      <c r="ER29" s="414"/>
      <c r="ES29" s="414"/>
      <c r="ET29" s="414"/>
      <c r="EU29" s="414"/>
      <c r="EV29" s="414"/>
      <c r="EW29" s="414"/>
      <c r="EX29" s="414"/>
      <c r="EY29" s="414"/>
      <c r="EZ29" s="414"/>
      <c r="FA29" s="414"/>
      <c r="FB29" s="414"/>
      <c r="FC29" s="414"/>
      <c r="FD29" s="414"/>
      <c r="FE29" s="414"/>
      <c r="FF29" s="414"/>
      <c r="FG29" s="414"/>
      <c r="FH29" s="414"/>
      <c r="FI29" s="414"/>
      <c r="FJ29" s="414"/>
      <c r="FK29" s="414"/>
      <c r="FL29" s="414"/>
      <c r="FM29" s="414"/>
      <c r="FN29" s="414"/>
      <c r="FO29" s="414"/>
      <c r="FP29" s="414"/>
      <c r="FQ29" s="414"/>
      <c r="FR29" s="414"/>
      <c r="FS29" s="414"/>
      <c r="FT29" s="414"/>
      <c r="FU29" s="414"/>
      <c r="FV29" s="414"/>
      <c r="FW29" s="414"/>
      <c r="FX29" s="414"/>
      <c r="FY29" s="414"/>
      <c r="FZ29" s="414"/>
      <c r="GA29" s="414"/>
      <c r="GB29" s="414"/>
      <c r="GC29" s="414"/>
      <c r="GD29" s="414"/>
      <c r="GE29" s="414"/>
      <c r="GF29" s="414"/>
      <c r="GG29" s="414"/>
      <c r="GH29" s="414"/>
      <c r="GI29" s="414"/>
      <c r="GJ29" s="414"/>
      <c r="GK29" s="414"/>
      <c r="GL29" s="414"/>
      <c r="GM29" s="414"/>
      <c r="GN29" s="414"/>
      <c r="GO29" s="414"/>
      <c r="GP29" s="414"/>
      <c r="GQ29" s="414"/>
      <c r="GR29" s="414"/>
      <c r="GS29" s="414"/>
      <c r="GT29" s="414"/>
      <c r="GU29" s="414"/>
      <c r="GV29" s="414"/>
      <c r="GW29" s="414"/>
      <c r="GX29" s="414"/>
      <c r="GY29" s="414"/>
      <c r="GZ29" s="414"/>
      <c r="HA29" s="414"/>
      <c r="HB29" s="414"/>
      <c r="HC29" s="414"/>
      <c r="HD29" s="414"/>
      <c r="HE29" s="414"/>
      <c r="HF29" s="414"/>
      <c r="HG29" s="414"/>
      <c r="HH29" s="414"/>
      <c r="HI29" s="414"/>
      <c r="HJ29" s="414"/>
      <c r="HK29" s="414"/>
      <c r="HL29" s="414"/>
      <c r="HM29" s="414"/>
      <c r="HN29" s="414"/>
      <c r="HO29" s="414"/>
      <c r="HP29" s="414"/>
      <c r="HQ29" s="414"/>
      <c r="HR29" s="414"/>
      <c r="HS29" s="414"/>
      <c r="HT29" s="414"/>
      <c r="HU29" s="414"/>
      <c r="HV29" s="414"/>
      <c r="HW29" s="414"/>
      <c r="HX29" s="414"/>
      <c r="HY29" s="414"/>
      <c r="HZ29" s="414"/>
      <c r="IA29" s="414"/>
      <c r="IB29" s="414"/>
      <c r="IC29" s="414"/>
      <c r="ID29" s="414"/>
      <c r="IE29" s="414"/>
      <c r="IF29" s="414"/>
      <c r="IG29" s="414"/>
      <c r="IH29" s="414"/>
      <c r="II29" s="414"/>
      <c r="IJ29" s="414"/>
      <c r="IK29" s="414"/>
      <c r="IL29" s="414"/>
      <c r="IM29" s="414"/>
      <c r="IN29" s="414"/>
      <c r="IO29" s="414"/>
      <c r="IP29" s="414"/>
    </row>
    <row r="30" spans="1:250" x14ac:dyDescent="0.3">
      <c r="A30" s="436" t="s">
        <v>187</v>
      </c>
      <c r="B30" s="436" t="s">
        <v>192</v>
      </c>
      <c r="C30" s="436" t="s">
        <v>226</v>
      </c>
      <c r="D30" s="436" t="s">
        <v>231</v>
      </c>
      <c r="E30" s="436" t="s">
        <v>244</v>
      </c>
      <c r="F30" s="480"/>
      <c r="G30" s="436"/>
      <c r="H30" s="438"/>
      <c r="I30" s="438"/>
      <c r="J30" s="436"/>
      <c r="K30" s="439" t="s">
        <v>245</v>
      </c>
      <c r="L30" s="439"/>
      <c r="M30" s="440"/>
      <c r="N30" s="439"/>
      <c r="O30" s="439"/>
      <c r="P30" s="439"/>
      <c r="Q30" s="440"/>
      <c r="R30" s="440"/>
      <c r="S30" s="440"/>
      <c r="T30" s="440"/>
      <c r="U30" s="439"/>
      <c r="V30" s="440"/>
      <c r="W30" s="440"/>
      <c r="X30" s="440"/>
      <c r="Y30" s="441"/>
      <c r="Z30" s="440"/>
      <c r="AA30" s="440"/>
      <c r="AB30" s="440"/>
      <c r="AC30" s="440"/>
      <c r="AD30" s="440"/>
      <c r="AE30" s="430">
        <f t="shared" si="2"/>
        <v>0</v>
      </c>
      <c r="AF30" s="411"/>
      <c r="AG30" s="411"/>
      <c r="AH30" s="430"/>
      <c r="AI30" s="430"/>
      <c r="AJ30" s="430"/>
      <c r="AK30" s="430"/>
      <c r="AL30" s="430"/>
      <c r="AM30" s="430"/>
      <c r="AN30" s="430"/>
      <c r="AO30" s="430"/>
      <c r="AP30" s="430"/>
      <c r="AQ30" s="430"/>
      <c r="AR30" s="430"/>
      <c r="AS30" s="430"/>
      <c r="AT30" s="430"/>
      <c r="AU30" s="430"/>
      <c r="AV30" s="430"/>
      <c r="AW30" s="430"/>
      <c r="AX30" s="430"/>
      <c r="AY30" s="430"/>
      <c r="AZ30" s="430"/>
      <c r="BA30" s="430"/>
      <c r="BB30" s="430"/>
      <c r="BC30" s="430"/>
      <c r="BD30" s="430"/>
      <c r="BE30" s="430"/>
      <c r="BF30" s="430"/>
      <c r="BG30" s="430"/>
      <c r="BH30" s="430"/>
      <c r="BI30" s="430"/>
      <c r="BJ30" s="430"/>
      <c r="BK30" s="430"/>
      <c r="BL30" s="430"/>
      <c r="BM30" s="430"/>
      <c r="BN30" s="430"/>
      <c r="BO30" s="430"/>
      <c r="BP30" s="430"/>
      <c r="BQ30" s="430"/>
      <c r="BR30" s="430"/>
      <c r="BS30" s="430"/>
      <c r="BT30" s="430"/>
      <c r="BU30" s="430"/>
      <c r="BV30" s="430"/>
      <c r="BW30" s="430"/>
      <c r="BX30" s="430"/>
      <c r="BY30" s="430"/>
      <c r="BZ30" s="430"/>
      <c r="CA30" s="430"/>
      <c r="CB30" s="430"/>
      <c r="CC30" s="430"/>
      <c r="CD30" s="430"/>
      <c r="CE30" s="430"/>
      <c r="CF30" s="430"/>
      <c r="CG30" s="430"/>
      <c r="CH30" s="430"/>
      <c r="CI30" s="430"/>
      <c r="CJ30" s="430"/>
      <c r="CK30" s="430"/>
      <c r="CL30" s="430"/>
      <c r="CM30" s="430"/>
      <c r="CN30" s="430"/>
      <c r="CO30" s="430"/>
      <c r="CP30" s="430"/>
      <c r="CQ30" s="430"/>
      <c r="CR30" s="430"/>
      <c r="CS30" s="430"/>
      <c r="CT30" s="430"/>
      <c r="CU30" s="430"/>
      <c r="CV30" s="430"/>
      <c r="CW30" s="430"/>
      <c r="CX30" s="430"/>
      <c r="CY30" s="430"/>
      <c r="CZ30" s="430"/>
      <c r="DA30" s="430"/>
      <c r="DB30" s="430"/>
      <c r="DC30" s="430"/>
      <c r="DD30" s="430"/>
      <c r="DE30" s="430"/>
      <c r="DF30" s="430"/>
      <c r="DG30" s="430"/>
      <c r="DH30" s="430"/>
      <c r="DI30" s="430"/>
      <c r="DJ30" s="430"/>
      <c r="DK30" s="430"/>
    </row>
    <row r="31" spans="1:250" ht="51" x14ac:dyDescent="0.3">
      <c r="A31" s="430" t="s">
        <v>187</v>
      </c>
      <c r="B31" s="411" t="s">
        <v>192</v>
      </c>
      <c r="C31" s="430" t="s">
        <v>226</v>
      </c>
      <c r="D31" s="411" t="s">
        <v>231</v>
      </c>
      <c r="E31" s="430" t="s">
        <v>244</v>
      </c>
      <c r="F31" s="457" t="s">
        <v>250</v>
      </c>
      <c r="G31" s="430"/>
      <c r="H31" s="449" t="s">
        <v>1289</v>
      </c>
      <c r="I31" s="430" t="s">
        <v>208</v>
      </c>
      <c r="J31" s="404" t="s">
        <v>1199</v>
      </c>
      <c r="K31" s="458" t="s">
        <v>251</v>
      </c>
      <c r="L31" s="373" t="s">
        <v>1828</v>
      </c>
      <c r="M31" s="374" t="s">
        <v>1829</v>
      </c>
      <c r="N31" s="373" t="s">
        <v>1842</v>
      </c>
      <c r="O31" s="373" t="s">
        <v>1843</v>
      </c>
      <c r="P31" s="375" t="s">
        <v>1844</v>
      </c>
      <c r="Q31" s="374" t="s">
        <v>1199</v>
      </c>
      <c r="R31" s="374" t="s">
        <v>1845</v>
      </c>
      <c r="S31" s="374">
        <v>4</v>
      </c>
      <c r="T31" s="460" t="s">
        <v>1846</v>
      </c>
      <c r="U31" s="458" t="s">
        <v>1847</v>
      </c>
      <c r="V31" s="460">
        <v>4</v>
      </c>
      <c r="W31" s="460" t="s">
        <v>1848</v>
      </c>
      <c r="X31" s="460" t="s">
        <v>1849</v>
      </c>
      <c r="Y31" s="463">
        <v>100000000</v>
      </c>
      <c r="Z31" s="374" t="s">
        <v>1837</v>
      </c>
      <c r="AA31" s="374" t="s">
        <v>1838</v>
      </c>
      <c r="AB31" s="374" t="s">
        <v>1839</v>
      </c>
      <c r="AC31" s="482" t="s">
        <v>1840</v>
      </c>
      <c r="AD31" s="460"/>
      <c r="AE31" s="430">
        <f t="shared" si="2"/>
        <v>100000000</v>
      </c>
      <c r="AF31" s="411">
        <f>AG31</f>
        <v>100000000</v>
      </c>
      <c r="AG31" s="411">
        <f>SUM(AH31:DK31)</f>
        <v>100000000</v>
      </c>
      <c r="AH31" s="411">
        <v>50000000</v>
      </c>
      <c r="AI31" s="411"/>
      <c r="AJ31" s="411"/>
      <c r="AK31" s="411"/>
      <c r="AL31" s="411"/>
      <c r="AM31" s="411"/>
      <c r="AN31" s="411"/>
      <c r="AO31" s="411"/>
      <c r="AP31" s="411"/>
      <c r="AQ31" s="411"/>
      <c r="AR31" s="411"/>
      <c r="AS31" s="411"/>
      <c r="AT31" s="411"/>
      <c r="AU31" s="411"/>
      <c r="AV31" s="411"/>
      <c r="AW31" s="411"/>
      <c r="AX31" s="411"/>
      <c r="AY31" s="411"/>
      <c r="AZ31" s="411"/>
      <c r="BA31" s="411"/>
      <c r="BB31" s="411"/>
      <c r="BC31" s="411"/>
      <c r="BD31" s="411"/>
      <c r="BE31" s="411"/>
      <c r="BF31" s="411"/>
      <c r="BG31" s="411"/>
      <c r="BH31" s="411"/>
      <c r="BI31" s="411"/>
      <c r="BJ31" s="411"/>
      <c r="BK31" s="411"/>
      <c r="BL31" s="411"/>
      <c r="BM31" s="411">
        <v>50000000</v>
      </c>
      <c r="BN31" s="411"/>
      <c r="BO31" s="411"/>
      <c r="BP31" s="411"/>
      <c r="BQ31" s="411"/>
      <c r="BR31" s="411"/>
      <c r="BS31" s="411"/>
      <c r="BT31" s="411"/>
      <c r="BU31" s="411"/>
      <c r="BV31" s="411"/>
      <c r="BW31" s="411"/>
      <c r="BX31" s="411"/>
      <c r="BY31" s="411"/>
      <c r="BZ31" s="411"/>
      <c r="CA31" s="411"/>
      <c r="CB31" s="411"/>
      <c r="CC31" s="411"/>
      <c r="CD31" s="411"/>
      <c r="CE31" s="411"/>
      <c r="CF31" s="411"/>
      <c r="CG31" s="411"/>
      <c r="CH31" s="411"/>
      <c r="CI31" s="411"/>
      <c r="CJ31" s="411"/>
      <c r="CK31" s="411"/>
      <c r="CL31" s="411"/>
      <c r="CM31" s="411"/>
      <c r="CN31" s="411"/>
      <c r="CO31" s="411"/>
      <c r="CP31" s="411"/>
      <c r="CQ31" s="411"/>
      <c r="CR31" s="411"/>
      <c r="CS31" s="411"/>
      <c r="CT31" s="411"/>
      <c r="CU31" s="411"/>
      <c r="CV31" s="411"/>
      <c r="CW31" s="411"/>
      <c r="CX31" s="411"/>
      <c r="CY31" s="411"/>
      <c r="CZ31" s="411"/>
      <c r="DA31" s="411"/>
      <c r="DB31" s="411"/>
      <c r="DC31" s="411"/>
      <c r="DD31" s="411"/>
      <c r="DE31" s="411"/>
      <c r="DF31" s="411"/>
      <c r="DG31" s="411"/>
      <c r="DH31" s="411"/>
      <c r="DI31" s="411"/>
      <c r="DJ31" s="411"/>
      <c r="DK31" s="411"/>
      <c r="DL31" s="414"/>
      <c r="DM31" s="414"/>
      <c r="DN31" s="414"/>
      <c r="DO31" s="414"/>
      <c r="DP31" s="414"/>
      <c r="DQ31" s="414"/>
      <c r="DR31" s="414"/>
      <c r="DS31" s="414"/>
      <c r="DT31" s="414"/>
      <c r="DU31" s="414"/>
      <c r="DV31" s="414"/>
      <c r="DW31" s="414"/>
      <c r="DX31" s="414"/>
      <c r="DY31" s="414"/>
      <c r="DZ31" s="414"/>
      <c r="EA31" s="414"/>
      <c r="EB31" s="414"/>
      <c r="EC31" s="414"/>
      <c r="ED31" s="414"/>
      <c r="EE31" s="414"/>
      <c r="EF31" s="414"/>
      <c r="EG31" s="414"/>
      <c r="EH31" s="414"/>
      <c r="EI31" s="414"/>
      <c r="EJ31" s="414"/>
      <c r="EK31" s="414"/>
      <c r="EL31" s="414"/>
      <c r="EM31" s="414"/>
      <c r="EN31" s="414"/>
      <c r="EO31" s="414"/>
      <c r="EP31" s="414"/>
      <c r="EQ31" s="414"/>
      <c r="ER31" s="414"/>
      <c r="ES31" s="414"/>
      <c r="ET31" s="414"/>
      <c r="EU31" s="414"/>
      <c r="EV31" s="414"/>
      <c r="EW31" s="414"/>
      <c r="EX31" s="414"/>
      <c r="EY31" s="414"/>
      <c r="EZ31" s="414"/>
      <c r="FA31" s="414"/>
      <c r="FB31" s="414"/>
      <c r="FC31" s="414"/>
      <c r="FD31" s="414"/>
      <c r="FE31" s="414"/>
      <c r="FF31" s="414"/>
      <c r="FG31" s="414"/>
      <c r="FH31" s="414"/>
      <c r="FI31" s="414"/>
      <c r="FJ31" s="414"/>
      <c r="FK31" s="414"/>
      <c r="FL31" s="414"/>
      <c r="FM31" s="414"/>
      <c r="FN31" s="414"/>
      <c r="FO31" s="414"/>
      <c r="FP31" s="414"/>
      <c r="FQ31" s="414"/>
      <c r="FR31" s="414"/>
      <c r="FS31" s="414"/>
      <c r="FT31" s="414"/>
      <c r="FU31" s="414"/>
      <c r="FV31" s="414"/>
      <c r="FW31" s="414"/>
      <c r="FX31" s="414"/>
      <c r="FY31" s="414"/>
      <c r="FZ31" s="414"/>
      <c r="GA31" s="414"/>
      <c r="GB31" s="414"/>
      <c r="GC31" s="414"/>
      <c r="GD31" s="414"/>
      <c r="GE31" s="414"/>
      <c r="GF31" s="414"/>
      <c r="GG31" s="414"/>
      <c r="GH31" s="414"/>
      <c r="GI31" s="414"/>
      <c r="GJ31" s="414"/>
      <c r="GK31" s="414"/>
      <c r="GL31" s="414"/>
      <c r="GM31" s="414"/>
      <c r="GN31" s="414"/>
      <c r="GO31" s="414"/>
      <c r="GP31" s="414"/>
      <c r="GQ31" s="414"/>
      <c r="GR31" s="414"/>
      <c r="GS31" s="414"/>
      <c r="GT31" s="414"/>
      <c r="GU31" s="414"/>
      <c r="GV31" s="414"/>
      <c r="GW31" s="414"/>
      <c r="GX31" s="414"/>
      <c r="GY31" s="414"/>
      <c r="GZ31" s="414"/>
      <c r="HA31" s="414"/>
      <c r="HB31" s="414"/>
      <c r="HC31" s="414"/>
      <c r="HD31" s="414"/>
      <c r="HE31" s="414"/>
      <c r="HF31" s="414"/>
      <c r="HG31" s="414"/>
      <c r="HH31" s="414"/>
      <c r="HI31" s="414"/>
      <c r="HJ31" s="414"/>
      <c r="HK31" s="414"/>
      <c r="HL31" s="414"/>
      <c r="HM31" s="414"/>
      <c r="HN31" s="414"/>
      <c r="HO31" s="414"/>
      <c r="HP31" s="414"/>
      <c r="HQ31" s="414"/>
      <c r="HR31" s="414"/>
      <c r="HS31" s="414"/>
      <c r="HT31" s="414"/>
      <c r="HU31" s="414"/>
      <c r="HV31" s="414"/>
      <c r="HW31" s="414"/>
      <c r="HX31" s="414"/>
      <c r="HY31" s="414"/>
      <c r="HZ31" s="414"/>
      <c r="IA31" s="414"/>
      <c r="IB31" s="414"/>
      <c r="IC31" s="414"/>
      <c r="ID31" s="414"/>
      <c r="IE31" s="414"/>
      <c r="IF31" s="414"/>
      <c r="IG31" s="414"/>
      <c r="IH31" s="414"/>
      <c r="II31" s="414"/>
      <c r="IJ31" s="414"/>
      <c r="IK31" s="414"/>
      <c r="IL31" s="414"/>
      <c r="IM31" s="414"/>
      <c r="IN31" s="414"/>
      <c r="IO31" s="414"/>
      <c r="IP31" s="414"/>
    </row>
    <row r="32" spans="1:250" ht="30.6" x14ac:dyDescent="0.3">
      <c r="A32" s="816" t="s">
        <v>187</v>
      </c>
      <c r="B32" s="96" t="s">
        <v>192</v>
      </c>
      <c r="C32" s="816" t="s">
        <v>226</v>
      </c>
      <c r="D32" s="96" t="s">
        <v>231</v>
      </c>
      <c r="E32" s="816" t="s">
        <v>244</v>
      </c>
      <c r="F32" s="55" t="s">
        <v>3089</v>
      </c>
      <c r="G32" s="816" t="s">
        <v>3085</v>
      </c>
      <c r="H32" s="825" t="s">
        <v>3090</v>
      </c>
      <c r="I32" s="822" t="s">
        <v>208</v>
      </c>
      <c r="J32" s="823" t="s">
        <v>3091</v>
      </c>
      <c r="K32" s="824" t="s">
        <v>3092</v>
      </c>
      <c r="L32" s="373"/>
      <c r="M32" s="374"/>
      <c r="N32" s="373"/>
      <c r="O32" s="373"/>
      <c r="P32" s="375"/>
      <c r="Q32" s="374"/>
      <c r="R32" s="374"/>
      <c r="S32" s="374"/>
      <c r="T32" s="460"/>
      <c r="U32" s="458"/>
      <c r="V32" s="460"/>
      <c r="W32" s="460"/>
      <c r="X32" s="460"/>
      <c r="Y32" s="463"/>
      <c r="Z32" s="374"/>
      <c r="AA32" s="374"/>
      <c r="AB32" s="374"/>
      <c r="AC32" s="482"/>
      <c r="AD32" s="460"/>
      <c r="AE32" s="430">
        <f t="shared" ref="AE32" si="4">AF32</f>
        <v>79961992</v>
      </c>
      <c r="AF32" s="411">
        <f>AG32</f>
        <v>79961992</v>
      </c>
      <c r="AG32" s="411">
        <f>SUM(AH32:DK32)</f>
        <v>79961992</v>
      </c>
      <c r="AH32" s="411"/>
      <c r="AI32" s="411"/>
      <c r="AJ32" s="411"/>
      <c r="AK32" s="411"/>
      <c r="AL32" s="411"/>
      <c r="AM32" s="411"/>
      <c r="AN32" s="411"/>
      <c r="AO32" s="411"/>
      <c r="AP32" s="411"/>
      <c r="AQ32" s="411"/>
      <c r="AR32" s="411"/>
      <c r="AS32" s="411"/>
      <c r="AT32" s="411"/>
      <c r="AU32" s="411"/>
      <c r="AV32" s="411"/>
      <c r="AW32" s="411"/>
      <c r="AX32" s="411"/>
      <c r="AY32" s="411"/>
      <c r="AZ32" s="411"/>
      <c r="BA32" s="411"/>
      <c r="BB32" s="411"/>
      <c r="BC32" s="411"/>
      <c r="BD32" s="411"/>
      <c r="BE32" s="411"/>
      <c r="BF32" s="411"/>
      <c r="BG32" s="411"/>
      <c r="BH32" s="826">
        <v>21447992</v>
      </c>
      <c r="BI32" s="411"/>
      <c r="BJ32" s="826">
        <v>8514000</v>
      </c>
      <c r="BK32" s="411"/>
      <c r="BL32" s="411"/>
      <c r="BM32" s="411"/>
      <c r="BN32" s="826">
        <v>50000000</v>
      </c>
      <c r="BO32" s="411"/>
      <c r="BP32" s="411"/>
      <c r="BQ32" s="411"/>
      <c r="BR32" s="411"/>
      <c r="BS32" s="411"/>
      <c r="BT32" s="411"/>
      <c r="BU32" s="411"/>
      <c r="BV32" s="411"/>
      <c r="BW32" s="411"/>
      <c r="BX32" s="411"/>
      <c r="BY32" s="411"/>
      <c r="BZ32" s="411"/>
      <c r="CA32" s="411"/>
      <c r="CB32" s="411"/>
      <c r="CC32" s="411"/>
      <c r="CD32" s="411"/>
      <c r="CE32" s="411"/>
      <c r="CF32" s="411"/>
      <c r="CG32" s="411"/>
      <c r="CH32" s="411"/>
      <c r="CI32" s="411"/>
      <c r="CJ32" s="411"/>
      <c r="CK32" s="411"/>
      <c r="CL32" s="411"/>
      <c r="CM32" s="411"/>
      <c r="CN32" s="411"/>
      <c r="CO32" s="411"/>
      <c r="CP32" s="411"/>
      <c r="CQ32" s="411"/>
      <c r="CR32" s="411"/>
      <c r="CS32" s="411"/>
      <c r="CT32" s="411"/>
      <c r="CU32" s="411"/>
      <c r="CV32" s="411"/>
      <c r="CW32" s="411"/>
      <c r="CX32" s="411"/>
      <c r="CY32" s="411"/>
      <c r="CZ32" s="411"/>
      <c r="DA32" s="411"/>
      <c r="DB32" s="411"/>
      <c r="DC32" s="411"/>
      <c r="DD32" s="411"/>
      <c r="DE32" s="411"/>
      <c r="DF32" s="411"/>
      <c r="DG32" s="411"/>
      <c r="DH32" s="411"/>
      <c r="DI32" s="411"/>
      <c r="DJ32" s="411"/>
      <c r="DK32" s="411"/>
      <c r="DL32" s="775"/>
      <c r="DM32" s="775"/>
      <c r="DN32" s="775"/>
      <c r="DO32" s="775"/>
      <c r="DP32" s="775"/>
      <c r="DQ32" s="775"/>
      <c r="DR32" s="775"/>
      <c r="DS32" s="775"/>
      <c r="DT32" s="775"/>
      <c r="DU32" s="775"/>
      <c r="DV32" s="775"/>
      <c r="DW32" s="775"/>
      <c r="DX32" s="775"/>
      <c r="DY32" s="775"/>
      <c r="DZ32" s="775"/>
      <c r="EA32" s="775"/>
      <c r="EB32" s="775"/>
      <c r="EC32" s="775"/>
      <c r="ED32" s="775"/>
      <c r="EE32" s="775"/>
      <c r="EF32" s="775"/>
      <c r="EG32" s="775"/>
      <c r="EH32" s="775"/>
      <c r="EI32" s="775"/>
      <c r="EJ32" s="775"/>
      <c r="EK32" s="775"/>
      <c r="EL32" s="775"/>
      <c r="EM32" s="775"/>
      <c r="EN32" s="775"/>
      <c r="EO32" s="775"/>
      <c r="EP32" s="775"/>
      <c r="EQ32" s="775"/>
      <c r="ER32" s="775"/>
      <c r="ES32" s="775"/>
      <c r="ET32" s="775"/>
      <c r="EU32" s="775"/>
      <c r="EV32" s="775"/>
      <c r="EW32" s="775"/>
      <c r="EX32" s="775"/>
      <c r="EY32" s="775"/>
      <c r="EZ32" s="775"/>
      <c r="FA32" s="775"/>
      <c r="FB32" s="775"/>
      <c r="FC32" s="775"/>
      <c r="FD32" s="775"/>
      <c r="FE32" s="775"/>
      <c r="FF32" s="775"/>
      <c r="FG32" s="775"/>
      <c r="FH32" s="775"/>
      <c r="FI32" s="775"/>
      <c r="FJ32" s="775"/>
      <c r="FK32" s="775"/>
      <c r="FL32" s="775"/>
      <c r="FM32" s="775"/>
      <c r="FN32" s="775"/>
      <c r="FO32" s="775"/>
      <c r="FP32" s="775"/>
      <c r="FQ32" s="775"/>
      <c r="FR32" s="775"/>
      <c r="FS32" s="775"/>
      <c r="FT32" s="775"/>
      <c r="FU32" s="775"/>
      <c r="FV32" s="775"/>
      <c r="FW32" s="775"/>
      <c r="FX32" s="775"/>
      <c r="FY32" s="775"/>
      <c r="FZ32" s="775"/>
      <c r="GA32" s="775"/>
      <c r="GB32" s="775"/>
      <c r="GC32" s="775"/>
      <c r="GD32" s="775"/>
      <c r="GE32" s="775"/>
      <c r="GF32" s="775"/>
      <c r="GG32" s="775"/>
      <c r="GH32" s="775"/>
      <c r="GI32" s="775"/>
      <c r="GJ32" s="775"/>
      <c r="GK32" s="775"/>
      <c r="GL32" s="775"/>
      <c r="GM32" s="775"/>
      <c r="GN32" s="775"/>
      <c r="GO32" s="775"/>
      <c r="GP32" s="775"/>
      <c r="GQ32" s="775"/>
      <c r="GR32" s="775"/>
      <c r="GS32" s="775"/>
      <c r="GT32" s="775"/>
      <c r="GU32" s="775"/>
      <c r="GV32" s="775"/>
      <c r="GW32" s="775"/>
      <c r="GX32" s="775"/>
      <c r="GY32" s="775"/>
      <c r="GZ32" s="775"/>
      <c r="HA32" s="775"/>
      <c r="HB32" s="775"/>
      <c r="HC32" s="775"/>
      <c r="HD32" s="775"/>
      <c r="HE32" s="775"/>
      <c r="HF32" s="775"/>
      <c r="HG32" s="775"/>
      <c r="HH32" s="775"/>
      <c r="HI32" s="775"/>
      <c r="HJ32" s="775"/>
      <c r="HK32" s="775"/>
      <c r="HL32" s="775"/>
      <c r="HM32" s="775"/>
      <c r="HN32" s="775"/>
      <c r="HO32" s="775"/>
      <c r="HP32" s="775"/>
      <c r="HQ32" s="775"/>
      <c r="HR32" s="775"/>
      <c r="HS32" s="775"/>
      <c r="HT32" s="775"/>
      <c r="HU32" s="775"/>
      <c r="HV32" s="775"/>
      <c r="HW32" s="775"/>
      <c r="HX32" s="775"/>
      <c r="HY32" s="775"/>
      <c r="HZ32" s="775"/>
      <c r="IA32" s="775"/>
      <c r="IB32" s="775"/>
      <c r="IC32" s="775"/>
      <c r="ID32" s="775"/>
      <c r="IE32" s="775"/>
      <c r="IF32" s="775"/>
      <c r="IG32" s="775"/>
      <c r="IH32" s="775"/>
      <c r="II32" s="775"/>
      <c r="IJ32" s="775"/>
      <c r="IK32" s="775"/>
      <c r="IL32" s="775"/>
      <c r="IM32" s="775"/>
      <c r="IN32" s="775"/>
      <c r="IO32" s="775"/>
      <c r="IP32" s="775"/>
    </row>
    <row r="33" spans="1:250" x14ac:dyDescent="0.3">
      <c r="A33" s="442" t="s">
        <v>187</v>
      </c>
      <c r="B33" s="442" t="s">
        <v>192</v>
      </c>
      <c r="C33" s="442" t="s">
        <v>226</v>
      </c>
      <c r="D33" s="442" t="s">
        <v>247</v>
      </c>
      <c r="E33" s="442"/>
      <c r="F33" s="479"/>
      <c r="G33" s="442"/>
      <c r="H33" s="444"/>
      <c r="I33" s="444"/>
      <c r="J33" s="442"/>
      <c r="K33" s="445" t="s">
        <v>248</v>
      </c>
      <c r="L33" s="445"/>
      <c r="M33" s="446"/>
      <c r="N33" s="445"/>
      <c r="O33" s="445"/>
      <c r="P33" s="445"/>
      <c r="Q33" s="446"/>
      <c r="R33" s="446"/>
      <c r="S33" s="446"/>
      <c r="T33" s="446"/>
      <c r="U33" s="445"/>
      <c r="V33" s="446"/>
      <c r="W33" s="446"/>
      <c r="X33" s="446"/>
      <c r="Y33" s="447"/>
      <c r="Z33" s="446"/>
      <c r="AA33" s="446"/>
      <c r="AB33" s="446"/>
      <c r="AC33" s="446"/>
      <c r="AD33" s="446"/>
      <c r="AE33" s="430">
        <f t="shared" si="2"/>
        <v>0</v>
      </c>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1"/>
      <c r="BK33" s="411"/>
      <c r="BL33" s="411"/>
      <c r="BM33" s="411"/>
      <c r="BN33" s="411"/>
      <c r="BO33" s="411"/>
      <c r="BP33" s="411"/>
      <c r="BQ33" s="411"/>
      <c r="BR33" s="411"/>
      <c r="BS33" s="411"/>
      <c r="BT33" s="411"/>
      <c r="BU33" s="411"/>
      <c r="BV33" s="411"/>
      <c r="BW33" s="411"/>
      <c r="BX33" s="411"/>
      <c r="BY33" s="411"/>
      <c r="BZ33" s="411"/>
      <c r="CA33" s="411"/>
      <c r="CB33" s="411"/>
      <c r="CC33" s="411"/>
      <c r="CD33" s="411"/>
      <c r="CE33" s="411"/>
      <c r="CF33" s="411"/>
      <c r="CG33" s="411"/>
      <c r="CH33" s="411"/>
      <c r="CI33" s="411"/>
      <c r="CJ33" s="411"/>
      <c r="CK33" s="411"/>
      <c r="CL33" s="411"/>
      <c r="CM33" s="411"/>
      <c r="CN33" s="411"/>
      <c r="CO33" s="411"/>
      <c r="CP33" s="411"/>
      <c r="CQ33" s="411"/>
      <c r="CR33" s="411"/>
      <c r="CS33" s="411"/>
      <c r="CT33" s="411"/>
      <c r="CU33" s="411"/>
      <c r="CV33" s="411"/>
      <c r="CW33" s="411"/>
      <c r="CX33" s="411"/>
      <c r="CY33" s="411"/>
      <c r="CZ33" s="411"/>
      <c r="DA33" s="411"/>
      <c r="DB33" s="411"/>
      <c r="DC33" s="411"/>
      <c r="DD33" s="411"/>
      <c r="DE33" s="411"/>
      <c r="DF33" s="411"/>
      <c r="DG33" s="411"/>
      <c r="DH33" s="411"/>
      <c r="DI33" s="411"/>
      <c r="DJ33" s="411"/>
      <c r="DK33" s="411"/>
      <c r="DL33" s="414"/>
      <c r="DM33" s="414"/>
      <c r="DN33" s="414"/>
      <c r="DO33" s="414"/>
      <c r="DP33" s="414"/>
      <c r="DQ33" s="414"/>
      <c r="DR33" s="414"/>
      <c r="DS33" s="414"/>
      <c r="DT33" s="414"/>
      <c r="DU33" s="414"/>
      <c r="DV33" s="414"/>
      <c r="DW33" s="414"/>
      <c r="DX33" s="414"/>
      <c r="DY33" s="414"/>
      <c r="DZ33" s="414"/>
      <c r="EA33" s="414"/>
      <c r="EB33" s="414"/>
      <c r="EC33" s="414"/>
      <c r="ED33" s="414"/>
      <c r="EE33" s="414"/>
      <c r="EF33" s="414"/>
      <c r="EG33" s="414"/>
      <c r="EH33" s="414"/>
      <c r="EI33" s="414"/>
      <c r="EJ33" s="414"/>
      <c r="EK33" s="414"/>
      <c r="EL33" s="414"/>
      <c r="EM33" s="414"/>
      <c r="EN33" s="414"/>
      <c r="EO33" s="414"/>
      <c r="EP33" s="414"/>
      <c r="EQ33" s="414"/>
      <c r="ER33" s="414"/>
      <c r="ES33" s="414"/>
      <c r="ET33" s="414"/>
      <c r="EU33" s="414"/>
      <c r="EV33" s="414"/>
      <c r="EW33" s="414"/>
      <c r="EX33" s="414"/>
      <c r="EY33" s="414"/>
      <c r="EZ33" s="414"/>
      <c r="FA33" s="414"/>
      <c r="FB33" s="414"/>
      <c r="FC33" s="414"/>
      <c r="FD33" s="414"/>
      <c r="FE33" s="414"/>
      <c r="FF33" s="414"/>
      <c r="FG33" s="414"/>
      <c r="FH33" s="414"/>
      <c r="FI33" s="414"/>
      <c r="FJ33" s="414"/>
      <c r="FK33" s="414"/>
      <c r="FL33" s="414"/>
      <c r="FM33" s="414"/>
      <c r="FN33" s="414"/>
      <c r="FO33" s="414"/>
      <c r="FP33" s="414"/>
      <c r="FQ33" s="414"/>
      <c r="FR33" s="414"/>
      <c r="FS33" s="414"/>
      <c r="FT33" s="414"/>
      <c r="FU33" s="414"/>
      <c r="FV33" s="414"/>
      <c r="FW33" s="414"/>
      <c r="FX33" s="414"/>
      <c r="FY33" s="414"/>
      <c r="FZ33" s="414"/>
      <c r="GA33" s="414"/>
      <c r="GB33" s="414"/>
      <c r="GC33" s="414"/>
      <c r="GD33" s="414"/>
      <c r="GE33" s="414"/>
      <c r="GF33" s="414"/>
      <c r="GG33" s="414"/>
      <c r="GH33" s="414"/>
      <c r="GI33" s="414"/>
      <c r="GJ33" s="414"/>
      <c r="GK33" s="414"/>
      <c r="GL33" s="414"/>
      <c r="GM33" s="414"/>
      <c r="GN33" s="414"/>
      <c r="GO33" s="414"/>
      <c r="GP33" s="414"/>
      <c r="GQ33" s="414"/>
      <c r="GR33" s="414"/>
      <c r="GS33" s="414"/>
      <c r="GT33" s="414"/>
      <c r="GU33" s="414"/>
      <c r="GV33" s="414"/>
      <c r="GW33" s="414"/>
      <c r="GX33" s="414"/>
      <c r="GY33" s="414"/>
      <c r="GZ33" s="414"/>
      <c r="HA33" s="414"/>
      <c r="HB33" s="414"/>
      <c r="HC33" s="414"/>
      <c r="HD33" s="414"/>
      <c r="HE33" s="414"/>
      <c r="HF33" s="414"/>
      <c r="HG33" s="414"/>
      <c r="HH33" s="414"/>
      <c r="HI33" s="414"/>
      <c r="HJ33" s="414"/>
      <c r="HK33" s="414"/>
      <c r="HL33" s="414"/>
      <c r="HM33" s="414"/>
      <c r="HN33" s="414"/>
      <c r="HO33" s="414"/>
      <c r="HP33" s="414"/>
      <c r="HQ33" s="414"/>
      <c r="HR33" s="414"/>
      <c r="HS33" s="414"/>
      <c r="HT33" s="414"/>
      <c r="HU33" s="414"/>
      <c r="HV33" s="414"/>
      <c r="HW33" s="414"/>
      <c r="HX33" s="414"/>
      <c r="HY33" s="414"/>
      <c r="HZ33" s="414"/>
      <c r="IA33" s="414"/>
      <c r="IB33" s="414"/>
      <c r="IC33" s="414"/>
      <c r="ID33" s="414"/>
      <c r="IE33" s="414"/>
      <c r="IF33" s="414"/>
      <c r="IG33" s="414"/>
      <c r="IH33" s="414"/>
      <c r="II33" s="414"/>
      <c r="IJ33" s="414"/>
      <c r="IK33" s="414"/>
      <c r="IL33" s="414"/>
      <c r="IM33" s="414"/>
      <c r="IN33" s="414"/>
      <c r="IO33" s="414"/>
      <c r="IP33" s="414"/>
    </row>
    <row r="34" spans="1:250" x14ac:dyDescent="0.3">
      <c r="A34" s="436" t="s">
        <v>187</v>
      </c>
      <c r="B34" s="436" t="s">
        <v>192</v>
      </c>
      <c r="C34" s="436" t="s">
        <v>226</v>
      </c>
      <c r="D34" s="436" t="s">
        <v>247</v>
      </c>
      <c r="E34" s="436" t="s">
        <v>249</v>
      </c>
      <c r="F34" s="480"/>
      <c r="G34" s="436"/>
      <c r="H34" s="438"/>
      <c r="I34" s="438"/>
      <c r="J34" s="436"/>
      <c r="K34" s="439" t="s">
        <v>254</v>
      </c>
      <c r="L34" s="439"/>
      <c r="M34" s="440"/>
      <c r="N34" s="439"/>
      <c r="O34" s="439"/>
      <c r="P34" s="439"/>
      <c r="Q34" s="440"/>
      <c r="R34" s="440"/>
      <c r="S34" s="440"/>
      <c r="T34" s="440"/>
      <c r="U34" s="439"/>
      <c r="V34" s="440"/>
      <c r="W34" s="440"/>
      <c r="X34" s="440"/>
      <c r="Y34" s="441"/>
      <c r="Z34" s="440"/>
      <c r="AA34" s="440"/>
      <c r="AB34" s="440"/>
      <c r="AC34" s="440"/>
      <c r="AD34" s="440"/>
      <c r="AE34" s="430">
        <f t="shared" si="2"/>
        <v>0</v>
      </c>
      <c r="AF34" s="411"/>
      <c r="AG34" s="411"/>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30"/>
      <c r="BR34" s="430"/>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c r="CX34" s="430"/>
      <c r="CY34" s="430"/>
      <c r="CZ34" s="430"/>
      <c r="DA34" s="430"/>
      <c r="DB34" s="430"/>
      <c r="DC34" s="430"/>
      <c r="DD34" s="430"/>
      <c r="DE34" s="430"/>
      <c r="DF34" s="430"/>
      <c r="DG34" s="430"/>
      <c r="DH34" s="430"/>
      <c r="DI34" s="430"/>
      <c r="DJ34" s="430"/>
      <c r="DK34" s="430"/>
    </row>
    <row r="35" spans="1:250" ht="30.6" x14ac:dyDescent="0.3">
      <c r="A35" s="430" t="s">
        <v>187</v>
      </c>
      <c r="B35" s="411" t="s">
        <v>192</v>
      </c>
      <c r="C35" s="430" t="s">
        <v>226</v>
      </c>
      <c r="D35" s="411" t="s">
        <v>247</v>
      </c>
      <c r="E35" s="430" t="s">
        <v>249</v>
      </c>
      <c r="F35" s="457" t="s">
        <v>255</v>
      </c>
      <c r="G35" s="430"/>
      <c r="H35" s="449" t="s">
        <v>1290</v>
      </c>
      <c r="I35" s="430" t="s">
        <v>208</v>
      </c>
      <c r="J35" s="404" t="s">
        <v>1200</v>
      </c>
      <c r="K35" s="458" t="s">
        <v>256</v>
      </c>
      <c r="L35" s="373" t="s">
        <v>1850</v>
      </c>
      <c r="M35" s="374" t="s">
        <v>1851</v>
      </c>
      <c r="N35" s="458" t="s">
        <v>1852</v>
      </c>
      <c r="O35" s="373" t="s">
        <v>1853</v>
      </c>
      <c r="P35" s="375" t="s">
        <v>1854</v>
      </c>
      <c r="Q35" s="374" t="s">
        <v>1855</v>
      </c>
      <c r="R35" s="374" t="s">
        <v>1856</v>
      </c>
      <c r="S35" s="374">
        <v>1</v>
      </c>
      <c r="T35" s="460" t="s">
        <v>1857</v>
      </c>
      <c r="U35" s="458" t="s">
        <v>1858</v>
      </c>
      <c r="V35" s="460">
        <v>1</v>
      </c>
      <c r="W35" s="460" t="s">
        <v>1848</v>
      </c>
      <c r="X35" s="460" t="s">
        <v>1859</v>
      </c>
      <c r="Y35" s="463">
        <v>100000000</v>
      </c>
      <c r="Z35" s="374" t="s">
        <v>1807</v>
      </c>
      <c r="AA35" s="374" t="s">
        <v>1798</v>
      </c>
      <c r="AB35" s="374" t="s">
        <v>1839</v>
      </c>
      <c r="AC35" s="482" t="s">
        <v>1840</v>
      </c>
      <c r="AD35" s="460"/>
      <c r="AE35" s="430">
        <f t="shared" si="2"/>
        <v>100000000</v>
      </c>
      <c r="AF35" s="411">
        <f>AG35</f>
        <v>100000000</v>
      </c>
      <c r="AG35" s="411">
        <f>SUM(AH35:DK35)</f>
        <v>100000000</v>
      </c>
      <c r="AH35" s="411">
        <v>100000000</v>
      </c>
      <c r="AI35" s="411"/>
      <c r="AJ35" s="411"/>
      <c r="AK35" s="411"/>
      <c r="AL35" s="411"/>
      <c r="AM35" s="411"/>
      <c r="AN35" s="411"/>
      <c r="AO35" s="411"/>
      <c r="AP35" s="411"/>
      <c r="AQ35" s="411"/>
      <c r="AR35" s="411"/>
      <c r="AS35" s="411"/>
      <c r="AT35" s="411"/>
      <c r="AU35" s="411"/>
      <c r="AV35" s="411"/>
      <c r="AW35" s="411"/>
      <c r="AX35" s="411"/>
      <c r="AY35" s="411"/>
      <c r="AZ35" s="411"/>
      <c r="BA35" s="411"/>
      <c r="BB35" s="411"/>
      <c r="BC35" s="411"/>
      <c r="BD35" s="411"/>
      <c r="BE35" s="411"/>
      <c r="BF35" s="411"/>
      <c r="BG35" s="411"/>
      <c r="BH35" s="411"/>
      <c r="BI35" s="411"/>
      <c r="BJ35" s="411"/>
      <c r="BK35" s="411"/>
      <c r="BL35" s="411"/>
      <c r="BM35" s="411">
        <v>0</v>
      </c>
      <c r="BN35" s="411"/>
      <c r="BO35" s="411"/>
      <c r="BP35" s="411"/>
      <c r="BQ35" s="411"/>
      <c r="BR35" s="411"/>
      <c r="BS35" s="411"/>
      <c r="BT35" s="411"/>
      <c r="BU35" s="411"/>
      <c r="BV35" s="411"/>
      <c r="BW35" s="411"/>
      <c r="BX35" s="411"/>
      <c r="BY35" s="411"/>
      <c r="BZ35" s="411"/>
      <c r="CA35" s="411"/>
      <c r="CB35" s="411"/>
      <c r="CC35" s="411"/>
      <c r="CD35" s="411"/>
      <c r="CE35" s="411"/>
      <c r="CF35" s="411"/>
      <c r="CG35" s="411"/>
      <c r="CH35" s="411"/>
      <c r="CI35" s="411"/>
      <c r="CJ35" s="411"/>
      <c r="CK35" s="411"/>
      <c r="CL35" s="411"/>
      <c r="CM35" s="411"/>
      <c r="CN35" s="411"/>
      <c r="CO35" s="411"/>
      <c r="CP35" s="411"/>
      <c r="CQ35" s="411"/>
      <c r="CR35" s="411"/>
      <c r="CS35" s="411"/>
      <c r="CT35" s="411"/>
      <c r="CU35" s="411"/>
      <c r="CV35" s="411"/>
      <c r="CW35" s="411"/>
      <c r="CX35" s="411"/>
      <c r="CY35" s="411"/>
      <c r="CZ35" s="411"/>
      <c r="DA35" s="411"/>
      <c r="DB35" s="411"/>
      <c r="DC35" s="411"/>
      <c r="DD35" s="411"/>
      <c r="DE35" s="411"/>
      <c r="DF35" s="411"/>
      <c r="DG35" s="411"/>
      <c r="DH35" s="411"/>
      <c r="DI35" s="411"/>
      <c r="DJ35" s="411"/>
      <c r="DK35" s="411"/>
      <c r="DL35" s="414"/>
      <c r="DM35" s="414"/>
      <c r="DN35" s="414"/>
      <c r="DO35" s="414"/>
      <c r="DP35" s="414"/>
      <c r="DQ35" s="414"/>
      <c r="DR35" s="414"/>
      <c r="DS35" s="414"/>
      <c r="DT35" s="414"/>
      <c r="DU35" s="414"/>
      <c r="DV35" s="414"/>
      <c r="DW35" s="414"/>
      <c r="DX35" s="414"/>
      <c r="DY35" s="414"/>
      <c r="DZ35" s="414"/>
      <c r="EA35" s="414"/>
      <c r="EB35" s="414"/>
      <c r="EC35" s="414"/>
      <c r="ED35" s="414"/>
      <c r="EE35" s="414"/>
      <c r="EF35" s="414"/>
      <c r="EG35" s="414"/>
      <c r="EH35" s="414"/>
      <c r="EI35" s="414"/>
      <c r="EJ35" s="414"/>
      <c r="EK35" s="414"/>
      <c r="EL35" s="414"/>
      <c r="EM35" s="414"/>
      <c r="EN35" s="414"/>
      <c r="EO35" s="414"/>
      <c r="EP35" s="414"/>
      <c r="EQ35" s="414"/>
      <c r="ER35" s="414"/>
      <c r="ES35" s="414"/>
      <c r="ET35" s="414"/>
      <c r="EU35" s="414"/>
      <c r="EV35" s="414"/>
      <c r="EW35" s="414"/>
      <c r="EX35" s="414"/>
      <c r="EY35" s="414"/>
      <c r="EZ35" s="414"/>
      <c r="FA35" s="414"/>
      <c r="FB35" s="414"/>
      <c r="FC35" s="414"/>
      <c r="FD35" s="414"/>
      <c r="FE35" s="414"/>
      <c r="FF35" s="414"/>
      <c r="FG35" s="414"/>
      <c r="FH35" s="414"/>
      <c r="FI35" s="414"/>
      <c r="FJ35" s="414"/>
      <c r="FK35" s="414"/>
      <c r="FL35" s="414"/>
      <c r="FM35" s="414"/>
      <c r="FN35" s="414"/>
      <c r="FO35" s="414"/>
      <c r="FP35" s="414"/>
      <c r="FQ35" s="414"/>
      <c r="FR35" s="414"/>
      <c r="FS35" s="414"/>
      <c r="FT35" s="414"/>
      <c r="FU35" s="414"/>
      <c r="FV35" s="414"/>
      <c r="FW35" s="414"/>
      <c r="FX35" s="414"/>
      <c r="FY35" s="414"/>
      <c r="FZ35" s="414"/>
      <c r="GA35" s="414"/>
      <c r="GB35" s="414"/>
      <c r="GC35" s="414"/>
      <c r="GD35" s="414"/>
      <c r="GE35" s="414"/>
      <c r="GF35" s="414"/>
      <c r="GG35" s="414"/>
      <c r="GH35" s="414"/>
      <c r="GI35" s="414"/>
      <c r="GJ35" s="414"/>
      <c r="GK35" s="414"/>
      <c r="GL35" s="414"/>
      <c r="GM35" s="414"/>
      <c r="GN35" s="414"/>
      <c r="GO35" s="414"/>
      <c r="GP35" s="414"/>
      <c r="GQ35" s="414"/>
      <c r="GR35" s="414"/>
      <c r="GS35" s="414"/>
      <c r="GT35" s="414"/>
      <c r="GU35" s="414"/>
      <c r="GV35" s="414"/>
      <c r="GW35" s="414"/>
      <c r="GX35" s="414"/>
      <c r="GY35" s="414"/>
      <c r="GZ35" s="414"/>
      <c r="HA35" s="414"/>
      <c r="HB35" s="414"/>
      <c r="HC35" s="414"/>
      <c r="HD35" s="414"/>
      <c r="HE35" s="414"/>
      <c r="HF35" s="414"/>
      <c r="HG35" s="414"/>
      <c r="HH35" s="414"/>
      <c r="HI35" s="414"/>
      <c r="HJ35" s="414"/>
      <c r="HK35" s="414"/>
      <c r="HL35" s="414"/>
      <c r="HM35" s="414"/>
      <c r="HN35" s="414"/>
      <c r="HO35" s="414"/>
      <c r="HP35" s="414"/>
      <c r="HQ35" s="414"/>
      <c r="HR35" s="414"/>
      <c r="HS35" s="414"/>
      <c r="HT35" s="414"/>
      <c r="HU35" s="414"/>
      <c r="HV35" s="414"/>
      <c r="HW35" s="414"/>
      <c r="HX35" s="414"/>
      <c r="HY35" s="414"/>
      <c r="HZ35" s="414"/>
      <c r="IA35" s="414"/>
      <c r="IB35" s="414"/>
      <c r="IC35" s="414"/>
      <c r="ID35" s="414"/>
      <c r="IE35" s="414"/>
      <c r="IF35" s="414"/>
      <c r="IG35" s="414"/>
      <c r="IH35" s="414"/>
      <c r="II35" s="414"/>
      <c r="IJ35" s="414"/>
      <c r="IK35" s="414"/>
      <c r="IL35" s="414"/>
      <c r="IM35" s="414"/>
      <c r="IN35" s="414"/>
      <c r="IO35" s="414"/>
      <c r="IP35" s="414"/>
    </row>
    <row r="36" spans="1:250" x14ac:dyDescent="0.3">
      <c r="A36" s="436" t="s">
        <v>187</v>
      </c>
      <c r="B36" s="436" t="s">
        <v>192</v>
      </c>
      <c r="C36" s="436" t="s">
        <v>226</v>
      </c>
      <c r="D36" s="436" t="s">
        <v>247</v>
      </c>
      <c r="E36" s="436" t="s">
        <v>252</v>
      </c>
      <c r="F36" s="480"/>
      <c r="G36" s="436"/>
      <c r="H36" s="438"/>
      <c r="I36" s="438"/>
      <c r="J36" s="436"/>
      <c r="K36" s="439" t="s">
        <v>258</v>
      </c>
      <c r="L36" s="439"/>
      <c r="M36" s="440"/>
      <c r="N36" s="439"/>
      <c r="O36" s="439"/>
      <c r="P36" s="439"/>
      <c r="Q36" s="440"/>
      <c r="R36" s="440"/>
      <c r="S36" s="440"/>
      <c r="T36" s="440"/>
      <c r="U36" s="439"/>
      <c r="V36" s="440"/>
      <c r="W36" s="440"/>
      <c r="X36" s="440"/>
      <c r="Y36" s="441"/>
      <c r="Z36" s="440"/>
      <c r="AA36" s="440"/>
      <c r="AB36" s="440"/>
      <c r="AC36" s="440"/>
      <c r="AD36" s="440"/>
      <c r="AE36" s="430">
        <f t="shared" si="2"/>
        <v>0</v>
      </c>
      <c r="AF36" s="411">
        <f>AG36</f>
        <v>0</v>
      </c>
      <c r="AG36" s="411">
        <f>SUM(AH36:DK36)</f>
        <v>0</v>
      </c>
      <c r="AH36" s="430"/>
      <c r="AI36" s="430"/>
      <c r="AJ36" s="430"/>
      <c r="AK36" s="430"/>
      <c r="AL36" s="430"/>
      <c r="AM36" s="430"/>
      <c r="AN36" s="430"/>
      <c r="AO36" s="430"/>
      <c r="AP36" s="430"/>
      <c r="AQ36" s="430"/>
      <c r="AR36" s="430"/>
      <c r="AS36" s="430"/>
      <c r="AT36" s="430"/>
      <c r="AU36" s="430"/>
      <c r="AV36" s="430"/>
      <c r="AW36" s="430"/>
      <c r="AX36" s="430"/>
      <c r="AY36" s="430"/>
      <c r="AZ36" s="430"/>
      <c r="BA36" s="430"/>
      <c r="BB36" s="430"/>
      <c r="BC36" s="430"/>
      <c r="BD36" s="430"/>
      <c r="BE36" s="430"/>
      <c r="BF36" s="430"/>
      <c r="BG36" s="430"/>
      <c r="BH36" s="430"/>
      <c r="BI36" s="430"/>
      <c r="BJ36" s="430"/>
      <c r="BK36" s="430"/>
      <c r="BL36" s="430"/>
      <c r="BM36" s="430"/>
      <c r="BN36" s="430"/>
      <c r="BO36" s="430"/>
      <c r="BP36" s="430"/>
      <c r="BQ36" s="430"/>
      <c r="BR36" s="430"/>
      <c r="BS36" s="430"/>
      <c r="BT36" s="430"/>
      <c r="BU36" s="430"/>
      <c r="BV36" s="430"/>
      <c r="BW36" s="430"/>
      <c r="BX36" s="430"/>
      <c r="BY36" s="430"/>
      <c r="BZ36" s="430"/>
      <c r="CA36" s="430"/>
      <c r="CB36" s="430"/>
      <c r="CC36" s="430"/>
      <c r="CD36" s="430"/>
      <c r="CE36" s="430"/>
      <c r="CF36" s="430"/>
      <c r="CG36" s="430"/>
      <c r="CH36" s="430"/>
      <c r="CI36" s="430"/>
      <c r="CJ36" s="430"/>
      <c r="CK36" s="430"/>
      <c r="CL36" s="430"/>
      <c r="CM36" s="430"/>
      <c r="CN36" s="430"/>
      <c r="CO36" s="430"/>
      <c r="CP36" s="430"/>
      <c r="CQ36" s="430"/>
      <c r="CR36" s="430"/>
      <c r="CS36" s="430"/>
      <c r="CT36" s="430"/>
      <c r="CU36" s="430"/>
      <c r="CV36" s="430"/>
      <c r="CW36" s="430"/>
      <c r="CX36" s="430"/>
      <c r="CY36" s="430"/>
      <c r="CZ36" s="430"/>
      <c r="DA36" s="430"/>
      <c r="DB36" s="430"/>
      <c r="DC36" s="430"/>
      <c r="DD36" s="430"/>
      <c r="DE36" s="430"/>
      <c r="DF36" s="430"/>
      <c r="DG36" s="430"/>
      <c r="DH36" s="430"/>
      <c r="DI36" s="430"/>
      <c r="DJ36" s="430"/>
      <c r="DK36" s="430"/>
    </row>
    <row r="37" spans="1:250" ht="30.6" x14ac:dyDescent="0.3">
      <c r="A37" s="430" t="s">
        <v>187</v>
      </c>
      <c r="B37" s="411" t="s">
        <v>192</v>
      </c>
      <c r="C37" s="430" t="s">
        <v>226</v>
      </c>
      <c r="D37" s="411" t="s">
        <v>247</v>
      </c>
      <c r="E37" s="380">
        <v>60</v>
      </c>
      <c r="F37" s="457" t="s">
        <v>259</v>
      </c>
      <c r="G37" s="430"/>
      <c r="H37" s="449" t="s">
        <v>1291</v>
      </c>
      <c r="I37" s="430" t="s">
        <v>208</v>
      </c>
      <c r="J37" s="404" t="s">
        <v>1201</v>
      </c>
      <c r="K37" s="464" t="s">
        <v>260</v>
      </c>
      <c r="L37" s="373" t="s">
        <v>1860</v>
      </c>
      <c r="M37" s="374" t="s">
        <v>1861</v>
      </c>
      <c r="N37" s="464" t="s">
        <v>1862</v>
      </c>
      <c r="O37" s="373" t="s">
        <v>1863</v>
      </c>
      <c r="P37" s="375" t="s">
        <v>1864</v>
      </c>
      <c r="Q37" s="374" t="s">
        <v>1201</v>
      </c>
      <c r="R37" s="374" t="s">
        <v>1865</v>
      </c>
      <c r="S37" s="374">
        <v>2</v>
      </c>
      <c r="T37" s="376" t="s">
        <v>1866</v>
      </c>
      <c r="U37" s="464" t="s">
        <v>1867</v>
      </c>
      <c r="V37" s="376">
        <v>1</v>
      </c>
      <c r="W37" s="376" t="s">
        <v>1868</v>
      </c>
      <c r="X37" s="376" t="s">
        <v>1869</v>
      </c>
      <c r="Y37" s="456">
        <v>200000000</v>
      </c>
      <c r="Z37" s="374" t="s">
        <v>1807</v>
      </c>
      <c r="AA37" s="374" t="s">
        <v>1798</v>
      </c>
      <c r="AB37" s="374" t="s">
        <v>1839</v>
      </c>
      <c r="AC37" s="482" t="s">
        <v>1840</v>
      </c>
      <c r="AD37" s="376"/>
      <c r="AE37" s="430">
        <f t="shared" si="2"/>
        <v>200000000</v>
      </c>
      <c r="AF37" s="411">
        <f>AG37</f>
        <v>200000000</v>
      </c>
      <c r="AG37" s="411">
        <f>SUM(AH37:DK37)</f>
        <v>200000000</v>
      </c>
      <c r="AH37" s="411">
        <v>200000000</v>
      </c>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c r="BF37" s="411"/>
      <c r="BG37" s="411"/>
      <c r="BH37" s="411"/>
      <c r="BI37" s="411"/>
      <c r="BJ37" s="411"/>
      <c r="BK37" s="411"/>
      <c r="BL37" s="411"/>
      <c r="BM37" s="411">
        <v>0</v>
      </c>
      <c r="BN37" s="411"/>
      <c r="BO37" s="411"/>
      <c r="BP37" s="411"/>
      <c r="BQ37" s="411"/>
      <c r="BR37" s="411"/>
      <c r="BS37" s="411"/>
      <c r="BT37" s="411"/>
      <c r="BU37" s="411"/>
      <c r="BV37" s="411"/>
      <c r="BW37" s="411"/>
      <c r="BX37" s="411"/>
      <c r="BY37" s="411"/>
      <c r="BZ37" s="411"/>
      <c r="CA37" s="411"/>
      <c r="CB37" s="411"/>
      <c r="CC37" s="411"/>
      <c r="CD37" s="411"/>
      <c r="CE37" s="411"/>
      <c r="CF37" s="411"/>
      <c r="CG37" s="411"/>
      <c r="CH37" s="411"/>
      <c r="CI37" s="411"/>
      <c r="CJ37" s="411"/>
      <c r="CK37" s="411"/>
      <c r="CL37" s="411"/>
      <c r="CM37" s="411"/>
      <c r="CN37" s="411"/>
      <c r="CO37" s="411"/>
      <c r="CP37" s="411"/>
      <c r="CQ37" s="411"/>
      <c r="CR37" s="411"/>
      <c r="CS37" s="411"/>
      <c r="CT37" s="411"/>
      <c r="CU37" s="411"/>
      <c r="CV37" s="411"/>
      <c r="CW37" s="411"/>
      <c r="CX37" s="411"/>
      <c r="CY37" s="411"/>
      <c r="CZ37" s="411"/>
      <c r="DA37" s="411"/>
      <c r="DB37" s="411"/>
      <c r="DC37" s="411"/>
      <c r="DD37" s="411"/>
      <c r="DE37" s="411"/>
      <c r="DF37" s="411"/>
      <c r="DG37" s="411"/>
      <c r="DH37" s="411"/>
      <c r="DI37" s="411"/>
      <c r="DJ37" s="411"/>
      <c r="DK37" s="411"/>
      <c r="DL37" s="414"/>
      <c r="DM37" s="414"/>
      <c r="DN37" s="414"/>
      <c r="DO37" s="414"/>
      <c r="DP37" s="414"/>
      <c r="DQ37" s="414"/>
      <c r="DR37" s="414"/>
      <c r="DS37" s="414"/>
      <c r="DT37" s="414"/>
      <c r="DU37" s="414"/>
      <c r="DV37" s="414"/>
      <c r="DW37" s="414"/>
      <c r="DX37" s="414"/>
      <c r="DY37" s="414"/>
      <c r="DZ37" s="414"/>
      <c r="EA37" s="414"/>
      <c r="EB37" s="414"/>
      <c r="EC37" s="414"/>
      <c r="ED37" s="414"/>
      <c r="EE37" s="414"/>
      <c r="EF37" s="414"/>
      <c r="EG37" s="414"/>
      <c r="EH37" s="414"/>
      <c r="EI37" s="414"/>
      <c r="EJ37" s="414"/>
      <c r="EK37" s="414"/>
      <c r="EL37" s="414"/>
      <c r="EM37" s="414"/>
      <c r="EN37" s="414"/>
      <c r="EO37" s="414"/>
      <c r="EP37" s="414"/>
      <c r="EQ37" s="414"/>
      <c r="ER37" s="414"/>
      <c r="ES37" s="414"/>
      <c r="ET37" s="414"/>
      <c r="EU37" s="414"/>
      <c r="EV37" s="414"/>
      <c r="EW37" s="414"/>
      <c r="EX37" s="414"/>
      <c r="EY37" s="414"/>
      <c r="EZ37" s="414"/>
      <c r="FA37" s="414"/>
      <c r="FB37" s="414"/>
      <c r="FC37" s="414"/>
      <c r="FD37" s="414"/>
      <c r="FE37" s="414"/>
      <c r="FF37" s="414"/>
      <c r="FG37" s="414"/>
      <c r="FH37" s="414"/>
      <c r="FI37" s="414"/>
      <c r="FJ37" s="414"/>
      <c r="FK37" s="414"/>
      <c r="FL37" s="414"/>
      <c r="FM37" s="414"/>
      <c r="FN37" s="414"/>
      <c r="FO37" s="414"/>
      <c r="FP37" s="414"/>
      <c r="FQ37" s="414"/>
      <c r="FR37" s="414"/>
      <c r="FS37" s="414"/>
      <c r="FT37" s="414"/>
      <c r="FU37" s="414"/>
      <c r="FV37" s="414"/>
      <c r="FW37" s="414"/>
      <c r="FX37" s="414"/>
      <c r="FY37" s="414"/>
      <c r="FZ37" s="414"/>
      <c r="GA37" s="414"/>
      <c r="GB37" s="414"/>
      <c r="GC37" s="414"/>
      <c r="GD37" s="414"/>
      <c r="GE37" s="414"/>
      <c r="GF37" s="414"/>
      <c r="GG37" s="414"/>
      <c r="GH37" s="414"/>
      <c r="GI37" s="414"/>
      <c r="GJ37" s="414"/>
      <c r="GK37" s="414"/>
      <c r="GL37" s="414"/>
      <c r="GM37" s="414"/>
      <c r="GN37" s="414"/>
      <c r="GO37" s="414"/>
      <c r="GP37" s="414"/>
      <c r="GQ37" s="414"/>
      <c r="GR37" s="414"/>
      <c r="GS37" s="414"/>
      <c r="GT37" s="414"/>
      <c r="GU37" s="414"/>
      <c r="GV37" s="414"/>
      <c r="GW37" s="414"/>
      <c r="GX37" s="414"/>
      <c r="GY37" s="414"/>
      <c r="GZ37" s="414"/>
      <c r="HA37" s="414"/>
      <c r="HB37" s="414"/>
      <c r="HC37" s="414"/>
      <c r="HD37" s="414"/>
      <c r="HE37" s="414"/>
      <c r="HF37" s="414"/>
      <c r="HG37" s="414"/>
      <c r="HH37" s="414"/>
      <c r="HI37" s="414"/>
      <c r="HJ37" s="414"/>
      <c r="HK37" s="414"/>
      <c r="HL37" s="414"/>
      <c r="HM37" s="414"/>
      <c r="HN37" s="414"/>
      <c r="HO37" s="414"/>
      <c r="HP37" s="414"/>
      <c r="HQ37" s="414"/>
      <c r="HR37" s="414"/>
      <c r="HS37" s="414"/>
      <c r="HT37" s="414"/>
      <c r="HU37" s="414"/>
      <c r="HV37" s="414"/>
      <c r="HW37" s="414"/>
      <c r="HX37" s="414"/>
      <c r="HY37" s="414"/>
      <c r="HZ37" s="414"/>
      <c r="IA37" s="414"/>
      <c r="IB37" s="414"/>
      <c r="IC37" s="414"/>
      <c r="ID37" s="414"/>
      <c r="IE37" s="414"/>
      <c r="IF37" s="414"/>
      <c r="IG37" s="414"/>
      <c r="IH37" s="414"/>
      <c r="II37" s="414"/>
      <c r="IJ37" s="414"/>
      <c r="IK37" s="414"/>
      <c r="IL37" s="414"/>
      <c r="IM37" s="414"/>
      <c r="IN37" s="414"/>
      <c r="IO37" s="414"/>
      <c r="IP37" s="414"/>
    </row>
    <row r="38" spans="1:250" x14ac:dyDescent="0.3">
      <c r="A38" s="415" t="s">
        <v>189</v>
      </c>
      <c r="B38" s="415"/>
      <c r="C38" s="415"/>
      <c r="D38" s="415"/>
      <c r="E38" s="415"/>
      <c r="F38" s="484"/>
      <c r="G38" s="417" t="s">
        <v>189</v>
      </c>
      <c r="H38" s="417"/>
      <c r="I38" s="417"/>
      <c r="J38" s="415"/>
      <c r="K38" s="418" t="s">
        <v>253</v>
      </c>
      <c r="L38" s="418"/>
      <c r="M38" s="419"/>
      <c r="N38" s="418"/>
      <c r="O38" s="418"/>
      <c r="P38" s="418"/>
      <c r="Q38" s="419"/>
      <c r="R38" s="419"/>
      <c r="S38" s="419"/>
      <c r="T38" s="419"/>
      <c r="U38" s="418"/>
      <c r="V38" s="419"/>
      <c r="W38" s="419"/>
      <c r="X38" s="419"/>
      <c r="Y38" s="420"/>
      <c r="Z38" s="419"/>
      <c r="AA38" s="419"/>
      <c r="AB38" s="419"/>
      <c r="AC38" s="419"/>
      <c r="AD38" s="419"/>
      <c r="AE38" s="430">
        <f t="shared" si="2"/>
        <v>0</v>
      </c>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411"/>
      <c r="BB38" s="411"/>
      <c r="BC38" s="411"/>
      <c r="BD38" s="411"/>
      <c r="BE38" s="411"/>
      <c r="BF38" s="411"/>
      <c r="BG38" s="411"/>
      <c r="BH38" s="411"/>
      <c r="BI38" s="411"/>
      <c r="BJ38" s="411"/>
      <c r="BK38" s="411"/>
      <c r="BL38" s="411"/>
      <c r="BM38" s="411"/>
      <c r="BN38" s="411"/>
      <c r="BO38" s="411"/>
      <c r="BP38" s="411"/>
      <c r="BQ38" s="411"/>
      <c r="BR38" s="411"/>
      <c r="BS38" s="411"/>
      <c r="BT38" s="411"/>
      <c r="BU38" s="411"/>
      <c r="BV38" s="411"/>
      <c r="BW38" s="411"/>
      <c r="BX38" s="411"/>
      <c r="BY38" s="411"/>
      <c r="BZ38" s="411"/>
      <c r="CA38" s="411"/>
      <c r="CB38" s="411"/>
      <c r="CC38" s="411"/>
      <c r="CD38" s="411"/>
      <c r="CE38" s="411"/>
      <c r="CF38" s="411"/>
      <c r="CG38" s="411"/>
      <c r="CH38" s="411"/>
      <c r="CI38" s="411"/>
      <c r="CJ38" s="411"/>
      <c r="CK38" s="411"/>
      <c r="CL38" s="411"/>
      <c r="CM38" s="411"/>
      <c r="CN38" s="411"/>
      <c r="CO38" s="411"/>
      <c r="CP38" s="411"/>
      <c r="CQ38" s="411"/>
      <c r="CR38" s="411"/>
      <c r="CS38" s="411"/>
      <c r="CT38" s="411"/>
      <c r="CU38" s="411"/>
      <c r="CV38" s="411"/>
      <c r="CW38" s="411"/>
      <c r="CX38" s="411"/>
      <c r="CY38" s="411"/>
      <c r="CZ38" s="411"/>
      <c r="DA38" s="411"/>
      <c r="DB38" s="411"/>
      <c r="DC38" s="411"/>
      <c r="DD38" s="411"/>
      <c r="DE38" s="411"/>
      <c r="DF38" s="411"/>
      <c r="DG38" s="411"/>
      <c r="DH38" s="411"/>
      <c r="DI38" s="411"/>
      <c r="DJ38" s="411"/>
      <c r="DK38" s="411"/>
      <c r="DL38" s="414"/>
      <c r="DM38" s="414"/>
      <c r="DN38" s="414"/>
      <c r="DO38" s="414"/>
      <c r="DP38" s="414"/>
      <c r="DQ38" s="414"/>
      <c r="DR38" s="414"/>
      <c r="DS38" s="414"/>
      <c r="DT38" s="414"/>
      <c r="DU38" s="414"/>
      <c r="DV38" s="414"/>
      <c r="DW38" s="414"/>
      <c r="DX38" s="414"/>
      <c r="DY38" s="414"/>
      <c r="DZ38" s="414"/>
      <c r="EA38" s="414"/>
      <c r="EB38" s="414"/>
      <c r="EC38" s="414"/>
      <c r="ED38" s="414"/>
      <c r="EE38" s="414"/>
      <c r="EF38" s="414"/>
      <c r="EG38" s="414"/>
      <c r="EH38" s="414"/>
      <c r="EI38" s="414"/>
      <c r="EJ38" s="414"/>
      <c r="EK38" s="414"/>
      <c r="EL38" s="414"/>
      <c r="EM38" s="414"/>
      <c r="EN38" s="414"/>
      <c r="EO38" s="414"/>
      <c r="EP38" s="414"/>
      <c r="EQ38" s="414"/>
      <c r="ER38" s="414"/>
      <c r="ES38" s="414"/>
      <c r="ET38" s="414"/>
      <c r="EU38" s="414"/>
      <c r="EV38" s="414"/>
      <c r="EW38" s="414"/>
      <c r="EX38" s="414"/>
      <c r="EY38" s="414"/>
      <c r="EZ38" s="414"/>
      <c r="FA38" s="414"/>
      <c r="FB38" s="414"/>
      <c r="FC38" s="414"/>
      <c r="FD38" s="414"/>
      <c r="FE38" s="414"/>
      <c r="FF38" s="414"/>
      <c r="FG38" s="414"/>
      <c r="FH38" s="414"/>
      <c r="FI38" s="414"/>
      <c r="FJ38" s="414"/>
      <c r="FK38" s="414"/>
      <c r="FL38" s="414"/>
      <c r="FM38" s="414"/>
      <c r="FN38" s="414"/>
      <c r="FO38" s="414"/>
      <c r="FP38" s="414"/>
      <c r="FQ38" s="414"/>
      <c r="FR38" s="414"/>
      <c r="FS38" s="414"/>
      <c r="FT38" s="414"/>
      <c r="FU38" s="414"/>
      <c r="FV38" s="414"/>
      <c r="FW38" s="414"/>
      <c r="FX38" s="414"/>
      <c r="FY38" s="414"/>
      <c r="FZ38" s="414"/>
      <c r="GA38" s="414"/>
      <c r="GB38" s="414"/>
      <c r="GC38" s="414"/>
      <c r="GD38" s="414"/>
      <c r="GE38" s="414"/>
      <c r="GF38" s="414"/>
      <c r="GG38" s="414"/>
      <c r="GH38" s="414"/>
      <c r="GI38" s="414"/>
      <c r="GJ38" s="414"/>
      <c r="GK38" s="414"/>
      <c r="GL38" s="414"/>
      <c r="GM38" s="414"/>
      <c r="GN38" s="414"/>
      <c r="GO38" s="414"/>
      <c r="GP38" s="414"/>
      <c r="GQ38" s="414"/>
      <c r="GR38" s="414"/>
      <c r="GS38" s="414"/>
      <c r="GT38" s="414"/>
      <c r="GU38" s="414"/>
      <c r="GV38" s="414"/>
      <c r="GW38" s="414"/>
      <c r="GX38" s="414"/>
      <c r="GY38" s="414"/>
      <c r="GZ38" s="414"/>
      <c r="HA38" s="414"/>
      <c r="HB38" s="414"/>
      <c r="HC38" s="414"/>
      <c r="HD38" s="414"/>
      <c r="HE38" s="414"/>
      <c r="HF38" s="414"/>
      <c r="HG38" s="414"/>
      <c r="HH38" s="414"/>
      <c r="HI38" s="414"/>
      <c r="HJ38" s="414"/>
      <c r="HK38" s="414"/>
      <c r="HL38" s="414"/>
      <c r="HM38" s="414"/>
      <c r="HN38" s="414"/>
      <c r="HO38" s="414"/>
      <c r="HP38" s="414"/>
      <c r="HQ38" s="414"/>
      <c r="HR38" s="414"/>
      <c r="HS38" s="414"/>
      <c r="HT38" s="414"/>
      <c r="HU38" s="414"/>
      <c r="HV38" s="414"/>
      <c r="HW38" s="414"/>
      <c r="HX38" s="414"/>
      <c r="HY38" s="414"/>
      <c r="HZ38" s="414"/>
      <c r="IA38" s="414"/>
      <c r="IB38" s="414"/>
      <c r="IC38" s="414"/>
      <c r="ID38" s="414"/>
      <c r="IE38" s="414"/>
      <c r="IF38" s="414"/>
      <c r="IG38" s="414"/>
      <c r="IH38" s="414"/>
      <c r="II38" s="414"/>
      <c r="IJ38" s="414"/>
      <c r="IK38" s="414"/>
      <c r="IL38" s="414"/>
      <c r="IM38" s="414"/>
      <c r="IN38" s="414"/>
      <c r="IO38" s="414"/>
      <c r="IP38" s="414"/>
    </row>
    <row r="39" spans="1:250" x14ac:dyDescent="0.3">
      <c r="A39" s="424" t="s">
        <v>189</v>
      </c>
      <c r="B39" s="424" t="s">
        <v>192</v>
      </c>
      <c r="C39" s="424"/>
      <c r="D39" s="424"/>
      <c r="E39" s="424"/>
      <c r="F39" s="425"/>
      <c r="G39" s="426"/>
      <c r="H39" s="426"/>
      <c r="I39" s="426"/>
      <c r="J39" s="424"/>
      <c r="K39" s="427" t="s">
        <v>257</v>
      </c>
      <c r="L39" s="427"/>
      <c r="M39" s="428"/>
      <c r="N39" s="427"/>
      <c r="O39" s="427"/>
      <c r="P39" s="427"/>
      <c r="Q39" s="428"/>
      <c r="R39" s="428"/>
      <c r="S39" s="428"/>
      <c r="T39" s="428"/>
      <c r="U39" s="427"/>
      <c r="V39" s="428"/>
      <c r="W39" s="428"/>
      <c r="X39" s="428"/>
      <c r="Y39" s="429"/>
      <c r="Z39" s="428"/>
      <c r="AA39" s="428"/>
      <c r="AB39" s="428"/>
      <c r="AC39" s="428"/>
      <c r="AD39" s="428"/>
      <c r="AE39" s="430">
        <f t="shared" si="2"/>
        <v>0</v>
      </c>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1"/>
      <c r="BD39" s="411"/>
      <c r="BE39" s="411"/>
      <c r="BF39" s="411"/>
      <c r="BG39" s="411"/>
      <c r="BH39" s="411"/>
      <c r="BI39" s="411"/>
      <c r="BJ39" s="411"/>
      <c r="BK39" s="411"/>
      <c r="BL39" s="411"/>
      <c r="BM39" s="411"/>
      <c r="BN39" s="411"/>
      <c r="BO39" s="411"/>
      <c r="BP39" s="411"/>
      <c r="BQ39" s="411"/>
      <c r="BR39" s="411"/>
      <c r="BS39" s="411"/>
      <c r="BT39" s="411"/>
      <c r="BU39" s="411"/>
      <c r="BV39" s="411"/>
      <c r="BW39" s="411"/>
      <c r="BX39" s="411"/>
      <c r="BY39" s="411"/>
      <c r="BZ39" s="411"/>
      <c r="CA39" s="411"/>
      <c r="CB39" s="411"/>
      <c r="CC39" s="411"/>
      <c r="CD39" s="411"/>
      <c r="CE39" s="411"/>
      <c r="CF39" s="411"/>
      <c r="CG39" s="411"/>
      <c r="CH39" s="411"/>
      <c r="CI39" s="411"/>
      <c r="CJ39" s="411"/>
      <c r="CK39" s="411"/>
      <c r="CL39" s="411"/>
      <c r="CM39" s="411"/>
      <c r="CN39" s="411"/>
      <c r="CO39" s="411"/>
      <c r="CP39" s="411"/>
      <c r="CQ39" s="411"/>
      <c r="CR39" s="411"/>
      <c r="CS39" s="411"/>
      <c r="CT39" s="411"/>
      <c r="CU39" s="411"/>
      <c r="CV39" s="411"/>
      <c r="CW39" s="411"/>
      <c r="CX39" s="411"/>
      <c r="CY39" s="411"/>
      <c r="CZ39" s="411"/>
      <c r="DA39" s="411"/>
      <c r="DB39" s="411"/>
      <c r="DC39" s="411"/>
      <c r="DD39" s="411"/>
      <c r="DE39" s="411"/>
      <c r="DF39" s="411"/>
      <c r="DG39" s="411"/>
      <c r="DH39" s="411"/>
      <c r="DI39" s="411"/>
      <c r="DJ39" s="411"/>
      <c r="DK39" s="411"/>
      <c r="DL39" s="414"/>
      <c r="DM39" s="414"/>
      <c r="DN39" s="414"/>
      <c r="DO39" s="414"/>
      <c r="DP39" s="414"/>
      <c r="DQ39" s="414"/>
      <c r="DR39" s="414"/>
      <c r="DS39" s="414"/>
      <c r="DT39" s="414"/>
      <c r="DU39" s="414"/>
      <c r="DV39" s="414"/>
      <c r="DW39" s="414"/>
      <c r="DX39" s="414"/>
      <c r="DY39" s="414"/>
      <c r="DZ39" s="414"/>
      <c r="EA39" s="414"/>
      <c r="EB39" s="414"/>
      <c r="EC39" s="414"/>
      <c r="ED39" s="414"/>
      <c r="EE39" s="414"/>
      <c r="EF39" s="414"/>
      <c r="EG39" s="414"/>
      <c r="EH39" s="414"/>
      <c r="EI39" s="414"/>
      <c r="EJ39" s="414"/>
      <c r="EK39" s="414"/>
      <c r="EL39" s="414"/>
      <c r="EM39" s="414"/>
      <c r="EN39" s="414"/>
      <c r="EO39" s="414"/>
      <c r="EP39" s="414"/>
      <c r="EQ39" s="414"/>
      <c r="ER39" s="414"/>
      <c r="ES39" s="414"/>
      <c r="ET39" s="414"/>
      <c r="EU39" s="414"/>
      <c r="EV39" s="414"/>
      <c r="EW39" s="414"/>
      <c r="EX39" s="414"/>
      <c r="EY39" s="414"/>
      <c r="EZ39" s="414"/>
      <c r="FA39" s="414"/>
      <c r="FB39" s="414"/>
      <c r="FC39" s="414"/>
      <c r="FD39" s="414"/>
      <c r="FE39" s="414"/>
      <c r="FF39" s="414"/>
      <c r="FG39" s="414"/>
      <c r="FH39" s="414"/>
      <c r="FI39" s="414"/>
      <c r="FJ39" s="414"/>
      <c r="FK39" s="414"/>
      <c r="FL39" s="414"/>
      <c r="FM39" s="414"/>
      <c r="FN39" s="414"/>
      <c r="FO39" s="414"/>
      <c r="FP39" s="414"/>
      <c r="FQ39" s="414"/>
      <c r="FR39" s="414"/>
      <c r="FS39" s="414"/>
      <c r="FT39" s="414"/>
      <c r="FU39" s="414"/>
      <c r="FV39" s="414"/>
      <c r="FW39" s="414"/>
      <c r="FX39" s="414"/>
      <c r="FY39" s="414"/>
      <c r="FZ39" s="414"/>
      <c r="GA39" s="414"/>
      <c r="GB39" s="414"/>
      <c r="GC39" s="414"/>
      <c r="GD39" s="414"/>
      <c r="GE39" s="414"/>
      <c r="GF39" s="414"/>
      <c r="GG39" s="414"/>
      <c r="GH39" s="414"/>
      <c r="GI39" s="414"/>
      <c r="GJ39" s="414"/>
      <c r="GK39" s="414"/>
      <c r="GL39" s="414"/>
      <c r="GM39" s="414"/>
      <c r="GN39" s="414"/>
      <c r="GO39" s="414"/>
      <c r="GP39" s="414"/>
      <c r="GQ39" s="414"/>
      <c r="GR39" s="414"/>
      <c r="GS39" s="414"/>
      <c r="GT39" s="414"/>
      <c r="GU39" s="414"/>
      <c r="GV39" s="414"/>
      <c r="GW39" s="414"/>
      <c r="GX39" s="414"/>
      <c r="GY39" s="414"/>
      <c r="GZ39" s="414"/>
      <c r="HA39" s="414"/>
      <c r="HB39" s="414"/>
      <c r="HC39" s="414"/>
      <c r="HD39" s="414"/>
      <c r="HE39" s="414"/>
      <c r="HF39" s="414"/>
      <c r="HG39" s="414"/>
      <c r="HH39" s="414"/>
      <c r="HI39" s="414"/>
      <c r="HJ39" s="414"/>
      <c r="HK39" s="414"/>
      <c r="HL39" s="414"/>
      <c r="HM39" s="414"/>
      <c r="HN39" s="414"/>
      <c r="HO39" s="414"/>
      <c r="HP39" s="414"/>
      <c r="HQ39" s="414"/>
      <c r="HR39" s="414"/>
      <c r="HS39" s="414"/>
      <c r="HT39" s="414"/>
      <c r="HU39" s="414"/>
      <c r="HV39" s="414"/>
      <c r="HW39" s="414"/>
      <c r="HX39" s="414"/>
      <c r="HY39" s="414"/>
      <c r="HZ39" s="414"/>
      <c r="IA39" s="414"/>
      <c r="IB39" s="414"/>
      <c r="IC39" s="414"/>
      <c r="ID39" s="414"/>
      <c r="IE39" s="414"/>
      <c r="IF39" s="414"/>
      <c r="IG39" s="414"/>
      <c r="IH39" s="414"/>
      <c r="II39" s="414"/>
      <c r="IJ39" s="414"/>
      <c r="IK39" s="414"/>
      <c r="IL39" s="414"/>
      <c r="IM39" s="414"/>
      <c r="IN39" s="414"/>
      <c r="IO39" s="414"/>
      <c r="IP39" s="414"/>
    </row>
    <row r="40" spans="1:250" x14ac:dyDescent="0.3">
      <c r="A40" s="431" t="s">
        <v>189</v>
      </c>
      <c r="B40" s="431" t="s">
        <v>192</v>
      </c>
      <c r="C40" s="431" t="s">
        <v>197</v>
      </c>
      <c r="D40" s="431"/>
      <c r="E40" s="431"/>
      <c r="F40" s="432"/>
      <c r="G40" s="431"/>
      <c r="H40" s="431"/>
      <c r="I40" s="433"/>
      <c r="J40" s="431"/>
      <c r="K40" s="434" t="s">
        <v>198</v>
      </c>
      <c r="L40" s="434"/>
      <c r="M40" s="431"/>
      <c r="N40" s="434"/>
      <c r="O40" s="434"/>
      <c r="P40" s="434"/>
      <c r="Q40" s="431"/>
      <c r="R40" s="431"/>
      <c r="S40" s="431"/>
      <c r="T40" s="431"/>
      <c r="U40" s="434"/>
      <c r="V40" s="431"/>
      <c r="W40" s="431"/>
      <c r="X40" s="431"/>
      <c r="Y40" s="435"/>
      <c r="Z40" s="431"/>
      <c r="AA40" s="431"/>
      <c r="AB40" s="431"/>
      <c r="AC40" s="431"/>
      <c r="AD40" s="431"/>
      <c r="AE40" s="430">
        <f t="shared" si="2"/>
        <v>0</v>
      </c>
      <c r="AF40" s="411"/>
      <c r="AG40" s="411"/>
      <c r="AH40" s="411"/>
      <c r="AI40" s="411"/>
      <c r="AJ40" s="411"/>
      <c r="AK40" s="411"/>
      <c r="AL40" s="411"/>
      <c r="AM40" s="411"/>
      <c r="AN40" s="411"/>
      <c r="AO40" s="411"/>
      <c r="AP40" s="411"/>
      <c r="AQ40" s="411"/>
      <c r="AR40" s="411"/>
      <c r="AS40" s="411"/>
      <c r="AT40" s="411"/>
      <c r="AU40" s="411"/>
      <c r="AV40" s="411"/>
      <c r="AW40" s="411"/>
      <c r="AX40" s="411"/>
      <c r="AY40" s="411"/>
      <c r="AZ40" s="411"/>
      <c r="BA40" s="411"/>
      <c r="BB40" s="411"/>
      <c r="BC40" s="411"/>
      <c r="BD40" s="411"/>
      <c r="BE40" s="411"/>
      <c r="BF40" s="411"/>
      <c r="BG40" s="411"/>
      <c r="BH40" s="411"/>
      <c r="BI40" s="411"/>
      <c r="BJ40" s="411"/>
      <c r="BK40" s="411"/>
      <c r="BL40" s="411"/>
      <c r="BM40" s="411"/>
      <c r="BN40" s="411"/>
      <c r="BO40" s="411"/>
      <c r="BP40" s="411"/>
      <c r="BQ40" s="411"/>
      <c r="BR40" s="411"/>
      <c r="BS40" s="411"/>
      <c r="BT40" s="411"/>
      <c r="BU40" s="411"/>
      <c r="BV40" s="411"/>
      <c r="BW40" s="411"/>
      <c r="BX40" s="411"/>
      <c r="BY40" s="411"/>
      <c r="BZ40" s="411"/>
      <c r="CA40" s="411"/>
      <c r="CB40" s="411"/>
      <c r="CC40" s="411"/>
      <c r="CD40" s="411"/>
      <c r="CE40" s="411"/>
      <c r="CF40" s="411"/>
      <c r="CG40" s="411"/>
      <c r="CH40" s="411"/>
      <c r="CI40" s="411"/>
      <c r="CJ40" s="411"/>
      <c r="CK40" s="411"/>
      <c r="CL40" s="411"/>
      <c r="CM40" s="411"/>
      <c r="CN40" s="411"/>
      <c r="CO40" s="411"/>
      <c r="CP40" s="411"/>
      <c r="CQ40" s="411"/>
      <c r="CR40" s="411"/>
      <c r="CS40" s="411"/>
      <c r="CT40" s="411"/>
      <c r="CU40" s="411"/>
      <c r="CV40" s="411"/>
      <c r="CW40" s="411"/>
      <c r="CX40" s="411"/>
      <c r="CY40" s="411"/>
      <c r="CZ40" s="411"/>
      <c r="DA40" s="411"/>
      <c r="DB40" s="411"/>
      <c r="DC40" s="411"/>
      <c r="DD40" s="411"/>
      <c r="DE40" s="411"/>
      <c r="DF40" s="411"/>
      <c r="DG40" s="411"/>
      <c r="DH40" s="411"/>
      <c r="DI40" s="411"/>
      <c r="DJ40" s="411"/>
      <c r="DK40" s="411"/>
      <c r="DL40" s="414"/>
      <c r="DM40" s="414"/>
      <c r="DN40" s="414"/>
      <c r="DO40" s="414"/>
      <c r="DP40" s="414"/>
      <c r="DQ40" s="414"/>
      <c r="DR40" s="414"/>
      <c r="DS40" s="414"/>
      <c r="DT40" s="414"/>
      <c r="DU40" s="414"/>
      <c r="DV40" s="414"/>
      <c r="DW40" s="414"/>
      <c r="DX40" s="414"/>
      <c r="DY40" s="414"/>
      <c r="DZ40" s="414"/>
      <c r="EA40" s="414"/>
      <c r="EB40" s="414"/>
      <c r="EC40" s="414"/>
      <c r="ED40" s="414"/>
      <c r="EE40" s="414"/>
      <c r="EF40" s="414"/>
      <c r="EG40" s="414"/>
      <c r="EH40" s="414"/>
      <c r="EI40" s="414"/>
      <c r="EJ40" s="414"/>
      <c r="EK40" s="414"/>
      <c r="EL40" s="414"/>
      <c r="EM40" s="414"/>
      <c r="EN40" s="414"/>
      <c r="EO40" s="414"/>
      <c r="EP40" s="414"/>
      <c r="EQ40" s="414"/>
      <c r="ER40" s="414"/>
      <c r="ES40" s="414"/>
      <c r="ET40" s="414"/>
      <c r="EU40" s="414"/>
      <c r="EV40" s="414"/>
      <c r="EW40" s="414"/>
      <c r="EX40" s="414"/>
      <c r="EY40" s="414"/>
      <c r="EZ40" s="414"/>
      <c r="FA40" s="414"/>
      <c r="FB40" s="414"/>
      <c r="FC40" s="414"/>
      <c r="FD40" s="414"/>
      <c r="FE40" s="414"/>
      <c r="FF40" s="414"/>
      <c r="FG40" s="414"/>
      <c r="FH40" s="414"/>
      <c r="FI40" s="414"/>
      <c r="FJ40" s="414"/>
      <c r="FK40" s="414"/>
      <c r="FL40" s="414"/>
      <c r="FM40" s="414"/>
      <c r="FN40" s="414"/>
      <c r="FO40" s="414"/>
      <c r="FP40" s="414"/>
      <c r="FQ40" s="414"/>
      <c r="FR40" s="414"/>
      <c r="FS40" s="414"/>
      <c r="FT40" s="414"/>
      <c r="FU40" s="414"/>
      <c r="FV40" s="414"/>
      <c r="FW40" s="414"/>
      <c r="FX40" s="414"/>
      <c r="FY40" s="414"/>
      <c r="FZ40" s="414"/>
      <c r="GA40" s="414"/>
      <c r="GB40" s="414"/>
      <c r="GC40" s="414"/>
      <c r="GD40" s="414"/>
      <c r="GE40" s="414"/>
      <c r="GF40" s="414"/>
      <c r="GG40" s="414"/>
      <c r="GH40" s="414"/>
      <c r="GI40" s="414"/>
      <c r="GJ40" s="414"/>
      <c r="GK40" s="414"/>
      <c r="GL40" s="414"/>
      <c r="GM40" s="414"/>
      <c r="GN40" s="414"/>
      <c r="GO40" s="414"/>
      <c r="GP40" s="414"/>
      <c r="GQ40" s="414"/>
      <c r="GR40" s="414"/>
      <c r="GS40" s="414"/>
      <c r="GT40" s="414"/>
      <c r="GU40" s="414"/>
      <c r="GV40" s="414"/>
      <c r="GW40" s="414"/>
      <c r="GX40" s="414"/>
      <c r="GY40" s="414"/>
      <c r="GZ40" s="414"/>
      <c r="HA40" s="414"/>
      <c r="HB40" s="414"/>
      <c r="HC40" s="414"/>
      <c r="HD40" s="414"/>
      <c r="HE40" s="414"/>
      <c r="HF40" s="414"/>
      <c r="HG40" s="414"/>
      <c r="HH40" s="414"/>
      <c r="HI40" s="414"/>
      <c r="HJ40" s="414"/>
      <c r="HK40" s="414"/>
      <c r="HL40" s="414"/>
      <c r="HM40" s="414"/>
      <c r="HN40" s="414"/>
      <c r="HO40" s="414"/>
      <c r="HP40" s="414"/>
      <c r="HQ40" s="414"/>
      <c r="HR40" s="414"/>
      <c r="HS40" s="414"/>
      <c r="HT40" s="414"/>
      <c r="HU40" s="414"/>
      <c r="HV40" s="414"/>
      <c r="HW40" s="414"/>
      <c r="HX40" s="414"/>
      <c r="HY40" s="414"/>
      <c r="HZ40" s="414"/>
      <c r="IA40" s="414"/>
      <c r="IB40" s="414"/>
      <c r="IC40" s="414"/>
      <c r="ID40" s="414"/>
      <c r="IE40" s="414"/>
      <c r="IF40" s="414"/>
      <c r="IG40" s="414"/>
      <c r="IH40" s="414"/>
      <c r="II40" s="414"/>
      <c r="IJ40" s="414"/>
      <c r="IK40" s="414"/>
      <c r="IL40" s="414"/>
      <c r="IM40" s="414"/>
      <c r="IN40" s="414"/>
      <c r="IO40" s="414"/>
      <c r="IP40" s="414"/>
    </row>
    <row r="41" spans="1:250" x14ac:dyDescent="0.3">
      <c r="A41" s="442" t="s">
        <v>189</v>
      </c>
      <c r="B41" s="442" t="s">
        <v>192</v>
      </c>
      <c r="C41" s="442" t="s">
        <v>197</v>
      </c>
      <c r="D41" s="442" t="s">
        <v>201</v>
      </c>
      <c r="E41" s="442"/>
      <c r="F41" s="479"/>
      <c r="G41" s="442"/>
      <c r="H41" s="444"/>
      <c r="I41" s="444"/>
      <c r="J41" s="442"/>
      <c r="K41" s="445" t="s">
        <v>204</v>
      </c>
      <c r="L41" s="445"/>
      <c r="M41" s="446"/>
      <c r="N41" s="445"/>
      <c r="O41" s="445"/>
      <c r="P41" s="445"/>
      <c r="Q41" s="446"/>
      <c r="R41" s="446"/>
      <c r="S41" s="446"/>
      <c r="T41" s="446"/>
      <c r="U41" s="445"/>
      <c r="V41" s="446"/>
      <c r="W41" s="446"/>
      <c r="X41" s="446"/>
      <c r="Y41" s="447"/>
      <c r="Z41" s="446"/>
      <c r="AA41" s="446"/>
      <c r="AB41" s="446"/>
      <c r="AC41" s="446"/>
      <c r="AD41" s="446"/>
      <c r="AE41" s="430">
        <f t="shared" si="2"/>
        <v>0</v>
      </c>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c r="BF41" s="411"/>
      <c r="BG41" s="411"/>
      <c r="BH41" s="411"/>
      <c r="BI41" s="411"/>
      <c r="BJ41" s="411"/>
      <c r="BK41" s="411"/>
      <c r="BL41" s="411"/>
      <c r="BM41" s="411"/>
      <c r="BN41" s="411"/>
      <c r="BO41" s="411"/>
      <c r="BP41" s="411"/>
      <c r="BQ41" s="411"/>
      <c r="BR41" s="411"/>
      <c r="BS41" s="411"/>
      <c r="BT41" s="411"/>
      <c r="BU41" s="411"/>
      <c r="BV41" s="411"/>
      <c r="BW41" s="411"/>
      <c r="BX41" s="411"/>
      <c r="BY41" s="411"/>
      <c r="BZ41" s="411"/>
      <c r="CA41" s="411"/>
      <c r="CB41" s="411"/>
      <c r="CC41" s="411"/>
      <c r="CD41" s="411"/>
      <c r="CE41" s="411"/>
      <c r="CF41" s="411"/>
      <c r="CG41" s="411"/>
      <c r="CH41" s="411"/>
      <c r="CI41" s="411"/>
      <c r="CJ41" s="411"/>
      <c r="CK41" s="411"/>
      <c r="CL41" s="411"/>
      <c r="CM41" s="411"/>
      <c r="CN41" s="411"/>
      <c r="CO41" s="411"/>
      <c r="CP41" s="411"/>
      <c r="CQ41" s="411"/>
      <c r="CR41" s="411"/>
      <c r="CS41" s="411"/>
      <c r="CT41" s="411"/>
      <c r="CU41" s="411"/>
      <c r="CV41" s="411"/>
      <c r="CW41" s="411"/>
      <c r="CX41" s="411"/>
      <c r="CY41" s="411"/>
      <c r="CZ41" s="411"/>
      <c r="DA41" s="411"/>
      <c r="DB41" s="411"/>
      <c r="DC41" s="411"/>
      <c r="DD41" s="411"/>
      <c r="DE41" s="411"/>
      <c r="DF41" s="411"/>
      <c r="DG41" s="411"/>
      <c r="DH41" s="411"/>
      <c r="DI41" s="411"/>
      <c r="DJ41" s="411"/>
      <c r="DK41" s="411"/>
      <c r="DL41" s="414"/>
      <c r="DM41" s="414"/>
      <c r="DN41" s="414"/>
      <c r="DO41" s="414"/>
      <c r="DP41" s="414"/>
      <c r="DQ41" s="414"/>
      <c r="DR41" s="414"/>
      <c r="DS41" s="414"/>
      <c r="DT41" s="414"/>
      <c r="DU41" s="414"/>
      <c r="DV41" s="414"/>
      <c r="DW41" s="414"/>
      <c r="DX41" s="414"/>
      <c r="DY41" s="414"/>
      <c r="DZ41" s="414"/>
      <c r="EA41" s="414"/>
      <c r="EB41" s="414"/>
      <c r="EC41" s="414"/>
      <c r="ED41" s="414"/>
      <c r="EE41" s="414"/>
      <c r="EF41" s="414"/>
      <c r="EG41" s="414"/>
      <c r="EH41" s="414"/>
      <c r="EI41" s="414"/>
      <c r="EJ41" s="414"/>
      <c r="EK41" s="414"/>
      <c r="EL41" s="414"/>
      <c r="EM41" s="414"/>
      <c r="EN41" s="414"/>
      <c r="EO41" s="414"/>
      <c r="EP41" s="414"/>
      <c r="EQ41" s="414"/>
      <c r="ER41" s="414"/>
      <c r="ES41" s="414"/>
      <c r="ET41" s="414"/>
      <c r="EU41" s="414"/>
      <c r="EV41" s="414"/>
      <c r="EW41" s="414"/>
      <c r="EX41" s="414"/>
      <c r="EY41" s="414"/>
      <c r="EZ41" s="414"/>
      <c r="FA41" s="414"/>
      <c r="FB41" s="414"/>
      <c r="FC41" s="414"/>
      <c r="FD41" s="414"/>
      <c r="FE41" s="414"/>
      <c r="FF41" s="414"/>
      <c r="FG41" s="414"/>
      <c r="FH41" s="414"/>
      <c r="FI41" s="414"/>
      <c r="FJ41" s="414"/>
      <c r="FK41" s="414"/>
      <c r="FL41" s="414"/>
      <c r="FM41" s="414"/>
      <c r="FN41" s="414"/>
      <c r="FO41" s="414"/>
      <c r="FP41" s="414"/>
      <c r="FQ41" s="414"/>
      <c r="FR41" s="414"/>
      <c r="FS41" s="414"/>
      <c r="FT41" s="414"/>
      <c r="FU41" s="414"/>
      <c r="FV41" s="414"/>
      <c r="FW41" s="414"/>
      <c r="FX41" s="414"/>
      <c r="FY41" s="414"/>
      <c r="FZ41" s="414"/>
      <c r="GA41" s="414"/>
      <c r="GB41" s="414"/>
      <c r="GC41" s="414"/>
      <c r="GD41" s="414"/>
      <c r="GE41" s="414"/>
      <c r="GF41" s="414"/>
      <c r="GG41" s="414"/>
      <c r="GH41" s="414"/>
      <c r="GI41" s="414"/>
      <c r="GJ41" s="414"/>
      <c r="GK41" s="414"/>
      <c r="GL41" s="414"/>
      <c r="GM41" s="414"/>
      <c r="GN41" s="414"/>
      <c r="GO41" s="414"/>
      <c r="GP41" s="414"/>
      <c r="GQ41" s="414"/>
      <c r="GR41" s="414"/>
      <c r="GS41" s="414"/>
      <c r="GT41" s="414"/>
      <c r="GU41" s="414"/>
      <c r="GV41" s="414"/>
      <c r="GW41" s="414"/>
      <c r="GX41" s="414"/>
      <c r="GY41" s="414"/>
      <c r="GZ41" s="414"/>
      <c r="HA41" s="414"/>
      <c r="HB41" s="414"/>
      <c r="HC41" s="414"/>
      <c r="HD41" s="414"/>
      <c r="HE41" s="414"/>
      <c r="HF41" s="414"/>
      <c r="HG41" s="414"/>
      <c r="HH41" s="414"/>
      <c r="HI41" s="414"/>
      <c r="HJ41" s="414"/>
      <c r="HK41" s="414"/>
      <c r="HL41" s="414"/>
      <c r="HM41" s="414"/>
      <c r="HN41" s="414"/>
      <c r="HO41" s="414"/>
      <c r="HP41" s="414"/>
      <c r="HQ41" s="414"/>
      <c r="HR41" s="414"/>
      <c r="HS41" s="414"/>
      <c r="HT41" s="414"/>
      <c r="HU41" s="414"/>
      <c r="HV41" s="414"/>
      <c r="HW41" s="414"/>
      <c r="HX41" s="414"/>
      <c r="HY41" s="414"/>
      <c r="HZ41" s="414"/>
      <c r="IA41" s="414"/>
      <c r="IB41" s="414"/>
      <c r="IC41" s="414"/>
      <c r="ID41" s="414"/>
      <c r="IE41" s="414"/>
      <c r="IF41" s="414"/>
      <c r="IG41" s="414"/>
      <c r="IH41" s="414"/>
      <c r="II41" s="414"/>
      <c r="IJ41" s="414"/>
      <c r="IK41" s="414"/>
      <c r="IL41" s="414"/>
      <c r="IM41" s="414"/>
      <c r="IN41" s="414"/>
      <c r="IO41" s="414"/>
      <c r="IP41" s="414"/>
    </row>
    <row r="42" spans="1:250" x14ac:dyDescent="0.3">
      <c r="A42" s="436" t="s">
        <v>189</v>
      </c>
      <c r="B42" s="436" t="s">
        <v>192</v>
      </c>
      <c r="C42" s="436" t="s">
        <v>197</v>
      </c>
      <c r="D42" s="436" t="s">
        <v>201</v>
      </c>
      <c r="E42" s="436" t="s">
        <v>261</v>
      </c>
      <c r="F42" s="437"/>
      <c r="G42" s="438"/>
      <c r="H42" s="438"/>
      <c r="I42" s="438"/>
      <c r="J42" s="436"/>
      <c r="K42" s="439" t="s">
        <v>262</v>
      </c>
      <c r="L42" s="439"/>
      <c r="M42" s="440"/>
      <c r="N42" s="439"/>
      <c r="O42" s="439"/>
      <c r="P42" s="439"/>
      <c r="Q42" s="440"/>
      <c r="R42" s="440"/>
      <c r="S42" s="440"/>
      <c r="T42" s="440"/>
      <c r="U42" s="439"/>
      <c r="V42" s="440"/>
      <c r="W42" s="440"/>
      <c r="X42" s="440"/>
      <c r="Y42" s="441"/>
      <c r="Z42" s="440"/>
      <c r="AA42" s="440"/>
      <c r="AB42" s="440"/>
      <c r="AC42" s="440"/>
      <c r="AD42" s="440"/>
      <c r="AE42" s="430">
        <f t="shared" si="2"/>
        <v>0</v>
      </c>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1"/>
      <c r="BK42" s="411"/>
      <c r="BL42" s="411"/>
      <c r="BM42" s="411"/>
      <c r="BN42" s="411"/>
      <c r="BO42" s="411"/>
      <c r="BP42" s="411"/>
      <c r="BQ42" s="411"/>
      <c r="BR42" s="411"/>
      <c r="BS42" s="411"/>
      <c r="BT42" s="411"/>
      <c r="BU42" s="411"/>
      <c r="BV42" s="411"/>
      <c r="BW42" s="411"/>
      <c r="BX42" s="411"/>
      <c r="BY42" s="411"/>
      <c r="BZ42" s="411"/>
      <c r="CA42" s="411"/>
      <c r="CB42" s="411"/>
      <c r="CC42" s="411"/>
      <c r="CD42" s="411"/>
      <c r="CE42" s="411"/>
      <c r="CF42" s="411"/>
      <c r="CG42" s="411"/>
      <c r="CH42" s="411"/>
      <c r="CI42" s="411"/>
      <c r="CJ42" s="411"/>
      <c r="CK42" s="411"/>
      <c r="CL42" s="411"/>
      <c r="CM42" s="411"/>
      <c r="CN42" s="411"/>
      <c r="CO42" s="411"/>
      <c r="CP42" s="411"/>
      <c r="CQ42" s="411"/>
      <c r="CR42" s="411"/>
      <c r="CS42" s="411"/>
      <c r="CT42" s="411"/>
      <c r="CU42" s="411"/>
      <c r="CV42" s="411"/>
      <c r="CW42" s="411"/>
      <c r="CX42" s="411"/>
      <c r="CY42" s="411"/>
      <c r="CZ42" s="411"/>
      <c r="DA42" s="411"/>
      <c r="DB42" s="411"/>
      <c r="DC42" s="411"/>
      <c r="DD42" s="411"/>
      <c r="DE42" s="411"/>
      <c r="DF42" s="411"/>
      <c r="DG42" s="411"/>
      <c r="DH42" s="411"/>
      <c r="DI42" s="411"/>
      <c r="DJ42" s="411"/>
      <c r="DK42" s="411"/>
      <c r="DL42" s="414"/>
      <c r="DM42" s="414"/>
      <c r="DN42" s="414"/>
      <c r="DO42" s="414"/>
      <c r="DP42" s="414"/>
      <c r="DQ42" s="414"/>
      <c r="DR42" s="414"/>
      <c r="DS42" s="414"/>
      <c r="DT42" s="414"/>
      <c r="DU42" s="414"/>
      <c r="DV42" s="414"/>
      <c r="DW42" s="414"/>
      <c r="DX42" s="414"/>
      <c r="DY42" s="414"/>
      <c r="DZ42" s="414"/>
      <c r="EA42" s="414"/>
      <c r="EB42" s="414"/>
      <c r="EC42" s="414"/>
      <c r="ED42" s="414"/>
      <c r="EE42" s="414"/>
      <c r="EF42" s="414"/>
      <c r="EG42" s="414"/>
      <c r="EH42" s="414"/>
      <c r="EI42" s="414"/>
      <c r="EJ42" s="414"/>
      <c r="EK42" s="414"/>
      <c r="EL42" s="414"/>
      <c r="EM42" s="414"/>
      <c r="EN42" s="414"/>
      <c r="EO42" s="414"/>
      <c r="EP42" s="414"/>
      <c r="EQ42" s="414"/>
      <c r="ER42" s="414"/>
      <c r="ES42" s="414"/>
      <c r="ET42" s="414"/>
      <c r="EU42" s="414"/>
      <c r="EV42" s="414"/>
      <c r="EW42" s="414"/>
      <c r="EX42" s="414"/>
      <c r="EY42" s="414"/>
      <c r="EZ42" s="414"/>
      <c r="FA42" s="414"/>
      <c r="FB42" s="414"/>
      <c r="FC42" s="414"/>
      <c r="FD42" s="414"/>
      <c r="FE42" s="414"/>
      <c r="FF42" s="414"/>
      <c r="FG42" s="414"/>
      <c r="FH42" s="414"/>
      <c r="FI42" s="414"/>
      <c r="FJ42" s="414"/>
      <c r="FK42" s="414"/>
      <c r="FL42" s="414"/>
      <c r="FM42" s="414"/>
      <c r="FN42" s="414"/>
      <c r="FO42" s="414"/>
      <c r="FP42" s="414"/>
      <c r="FQ42" s="414"/>
      <c r="FR42" s="414"/>
      <c r="FS42" s="414"/>
      <c r="FT42" s="414"/>
      <c r="FU42" s="414"/>
      <c r="FV42" s="414"/>
      <c r="FW42" s="414"/>
      <c r="FX42" s="414"/>
      <c r="FY42" s="414"/>
      <c r="FZ42" s="414"/>
      <c r="GA42" s="414"/>
      <c r="GB42" s="414"/>
      <c r="GC42" s="414"/>
      <c r="GD42" s="414"/>
      <c r="GE42" s="414"/>
      <c r="GF42" s="414"/>
      <c r="GG42" s="414"/>
      <c r="GH42" s="414"/>
      <c r="GI42" s="414"/>
      <c r="GJ42" s="414"/>
      <c r="GK42" s="414"/>
      <c r="GL42" s="414"/>
      <c r="GM42" s="414"/>
      <c r="GN42" s="414"/>
      <c r="GO42" s="414"/>
      <c r="GP42" s="414"/>
      <c r="GQ42" s="414"/>
      <c r="GR42" s="414"/>
      <c r="GS42" s="414"/>
      <c r="GT42" s="414"/>
      <c r="GU42" s="414"/>
      <c r="GV42" s="414"/>
      <c r="GW42" s="414"/>
      <c r="GX42" s="414"/>
      <c r="GY42" s="414"/>
      <c r="GZ42" s="414"/>
      <c r="HA42" s="414"/>
      <c r="HB42" s="414"/>
      <c r="HC42" s="414"/>
      <c r="HD42" s="414"/>
      <c r="HE42" s="414"/>
      <c r="HF42" s="414"/>
      <c r="HG42" s="414"/>
      <c r="HH42" s="414"/>
      <c r="HI42" s="414"/>
      <c r="HJ42" s="414"/>
      <c r="HK42" s="414"/>
      <c r="HL42" s="414"/>
      <c r="HM42" s="414"/>
      <c r="HN42" s="414"/>
      <c r="HO42" s="414"/>
      <c r="HP42" s="414"/>
      <c r="HQ42" s="414"/>
      <c r="HR42" s="414"/>
      <c r="HS42" s="414"/>
      <c r="HT42" s="414"/>
      <c r="HU42" s="414"/>
      <c r="HV42" s="414"/>
      <c r="HW42" s="414"/>
      <c r="HX42" s="414"/>
      <c r="HY42" s="414"/>
      <c r="HZ42" s="414"/>
      <c r="IA42" s="414"/>
      <c r="IB42" s="414"/>
      <c r="IC42" s="414"/>
      <c r="ID42" s="414"/>
      <c r="IE42" s="414"/>
      <c r="IF42" s="414"/>
      <c r="IG42" s="414"/>
      <c r="IH42" s="414"/>
      <c r="II42" s="414"/>
      <c r="IJ42" s="414"/>
      <c r="IK42" s="414"/>
      <c r="IL42" s="414"/>
      <c r="IM42" s="414"/>
      <c r="IN42" s="414"/>
      <c r="IO42" s="414"/>
      <c r="IP42" s="414"/>
    </row>
    <row r="43" spans="1:250" ht="45" customHeight="1" x14ac:dyDescent="0.3">
      <c r="A43" s="380" t="s">
        <v>189</v>
      </c>
      <c r="B43" s="380" t="s">
        <v>192</v>
      </c>
      <c r="C43" s="380" t="s">
        <v>197</v>
      </c>
      <c r="D43" s="380" t="s">
        <v>201</v>
      </c>
      <c r="E43" s="380" t="s">
        <v>261</v>
      </c>
      <c r="F43" s="457" t="s">
        <v>263</v>
      </c>
      <c r="G43" s="449" t="s">
        <v>264</v>
      </c>
      <c r="H43" s="449" t="s">
        <v>1292</v>
      </c>
      <c r="I43" s="449" t="s">
        <v>229</v>
      </c>
      <c r="J43" s="381" t="s">
        <v>1202</v>
      </c>
      <c r="K43" s="458" t="s">
        <v>265</v>
      </c>
      <c r="L43" s="763" t="s">
        <v>3035</v>
      </c>
      <c r="M43" s="764"/>
      <c r="N43" s="765" t="s">
        <v>3036</v>
      </c>
      <c r="O43" s="765" t="s">
        <v>2292</v>
      </c>
      <c r="P43" s="765" t="s">
        <v>3037</v>
      </c>
      <c r="Q43" s="765"/>
      <c r="R43" s="765" t="s">
        <v>3038</v>
      </c>
      <c r="S43" s="491">
        <v>1</v>
      </c>
      <c r="T43" s="765" t="s">
        <v>3039</v>
      </c>
      <c r="U43" s="489" t="s">
        <v>3040</v>
      </c>
      <c r="V43" s="489" t="s">
        <v>3041</v>
      </c>
      <c r="W43" s="766">
        <v>43191</v>
      </c>
      <c r="X43" s="765" t="s">
        <v>2180</v>
      </c>
      <c r="Y43" s="430">
        <v>665000000</v>
      </c>
      <c r="Z43" s="765" t="s">
        <v>1807</v>
      </c>
      <c r="AA43" s="374" t="s">
        <v>1798</v>
      </c>
      <c r="AB43" s="765" t="s">
        <v>3042</v>
      </c>
      <c r="AC43" s="765" t="s">
        <v>3043</v>
      </c>
      <c r="AD43" s="765"/>
      <c r="AE43" s="430">
        <f t="shared" si="2"/>
        <v>665000000</v>
      </c>
      <c r="AF43" s="430">
        <f t="shared" ref="AF43:AF61" si="5">AG43</f>
        <v>665000000</v>
      </c>
      <c r="AG43" s="430">
        <f t="shared" ref="AG43:AG61" si="6">SUM(AH43:DK43)</f>
        <v>665000000</v>
      </c>
      <c r="AH43" s="430">
        <v>200000000</v>
      </c>
      <c r="AI43" s="430"/>
      <c r="AJ43" s="430"/>
      <c r="AK43" s="430"/>
      <c r="AL43" s="430"/>
      <c r="AM43" s="430"/>
      <c r="AN43" s="430"/>
      <c r="AO43" s="430"/>
      <c r="AP43" s="430"/>
      <c r="AQ43" s="430"/>
      <c r="AR43" s="430"/>
      <c r="AS43" s="430">
        <v>5000000</v>
      </c>
      <c r="AT43" s="430"/>
      <c r="AU43" s="430"/>
      <c r="AV43" s="430"/>
      <c r="AW43" s="430"/>
      <c r="AX43" s="430">
        <f>114850000+200000000</f>
        <v>314850000</v>
      </c>
      <c r="AY43" s="430"/>
      <c r="AZ43" s="430"/>
      <c r="BA43" s="430"/>
      <c r="BB43" s="430">
        <v>10000000</v>
      </c>
      <c r="BC43" s="430"/>
      <c r="BD43" s="430"/>
      <c r="BE43" s="430"/>
      <c r="BF43" s="430"/>
      <c r="BG43" s="430">
        <v>120960000</v>
      </c>
      <c r="BH43" s="430"/>
      <c r="BI43" s="430">
        <v>14190000</v>
      </c>
      <c r="BJ43" s="430"/>
      <c r="BK43" s="430"/>
      <c r="BL43" s="430"/>
      <c r="BM43" s="430">
        <v>0</v>
      </c>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row>
    <row r="44" spans="1:250" ht="51" x14ac:dyDescent="0.3">
      <c r="A44" s="380" t="s">
        <v>189</v>
      </c>
      <c r="B44" s="380" t="s">
        <v>192</v>
      </c>
      <c r="C44" s="380" t="s">
        <v>197</v>
      </c>
      <c r="D44" s="380" t="s">
        <v>201</v>
      </c>
      <c r="E44" s="380" t="s">
        <v>261</v>
      </c>
      <c r="F44" s="457" t="s">
        <v>269</v>
      </c>
      <c r="G44" s="449" t="s">
        <v>264</v>
      </c>
      <c r="H44" s="449" t="s">
        <v>1293</v>
      </c>
      <c r="I44" s="449" t="s">
        <v>229</v>
      </c>
      <c r="J44" s="381" t="s">
        <v>270</v>
      </c>
      <c r="K44" s="464" t="s">
        <v>271</v>
      </c>
      <c r="L44" s="767" t="s">
        <v>2293</v>
      </c>
      <c r="M44" s="763" t="s">
        <v>3044</v>
      </c>
      <c r="N44" s="91" t="s">
        <v>3045</v>
      </c>
      <c r="O44" s="91" t="s">
        <v>2294</v>
      </c>
      <c r="P44" s="765" t="s">
        <v>2295</v>
      </c>
      <c r="Q44" s="91"/>
      <c r="R44" s="91" t="s">
        <v>3046</v>
      </c>
      <c r="S44" s="491">
        <v>6</v>
      </c>
      <c r="T44" s="91" t="s">
        <v>3047</v>
      </c>
      <c r="U44" s="489" t="s">
        <v>3048</v>
      </c>
      <c r="V44" s="489" t="s">
        <v>3049</v>
      </c>
      <c r="W44" s="91" t="s">
        <v>2997</v>
      </c>
      <c r="X44" s="91" t="s">
        <v>3050</v>
      </c>
      <c r="Y44" s="430">
        <v>205000000</v>
      </c>
      <c r="Z44" s="765" t="s">
        <v>1807</v>
      </c>
      <c r="AA44" s="374" t="s">
        <v>1798</v>
      </c>
      <c r="AB44" s="765" t="s">
        <v>3042</v>
      </c>
      <c r="AC44" s="765" t="s">
        <v>3043</v>
      </c>
      <c r="AD44" s="91"/>
      <c r="AE44" s="430">
        <f t="shared" si="2"/>
        <v>205000000</v>
      </c>
      <c r="AF44" s="430">
        <f t="shared" si="5"/>
        <v>205000000</v>
      </c>
      <c r="AG44" s="430">
        <f t="shared" si="6"/>
        <v>205000000</v>
      </c>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v>205000000</v>
      </c>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row>
    <row r="45" spans="1:250" ht="40.799999999999997" x14ac:dyDescent="0.3">
      <c r="A45" s="380" t="s">
        <v>189</v>
      </c>
      <c r="B45" s="380" t="s">
        <v>192</v>
      </c>
      <c r="C45" s="380" t="s">
        <v>197</v>
      </c>
      <c r="D45" s="380" t="s">
        <v>201</v>
      </c>
      <c r="E45" s="380" t="s">
        <v>261</v>
      </c>
      <c r="F45" s="457" t="s">
        <v>274</v>
      </c>
      <c r="G45" s="449" t="s">
        <v>264</v>
      </c>
      <c r="H45" s="449" t="s">
        <v>1294</v>
      </c>
      <c r="I45" s="449" t="s">
        <v>229</v>
      </c>
      <c r="J45" s="381" t="s">
        <v>275</v>
      </c>
      <c r="K45" s="458" t="s">
        <v>1129</v>
      </c>
      <c r="L45" s="768" t="s">
        <v>3051</v>
      </c>
      <c r="M45" s="769" t="s">
        <v>3052</v>
      </c>
      <c r="N45" s="768" t="s">
        <v>3053</v>
      </c>
      <c r="O45" s="765" t="s">
        <v>3054</v>
      </c>
      <c r="P45" s="765" t="s">
        <v>3055</v>
      </c>
      <c r="Q45" s="765"/>
      <c r="R45" s="765" t="s">
        <v>3056</v>
      </c>
      <c r="S45" s="491">
        <v>1</v>
      </c>
      <c r="T45" s="765" t="s">
        <v>3057</v>
      </c>
      <c r="U45" s="489" t="s">
        <v>3058</v>
      </c>
      <c r="V45" s="489" t="s">
        <v>3059</v>
      </c>
      <c r="W45" s="765" t="s">
        <v>3060</v>
      </c>
      <c r="X45" s="766">
        <v>43191</v>
      </c>
      <c r="Y45" s="430">
        <v>304000000</v>
      </c>
      <c r="Z45" s="765" t="s">
        <v>1807</v>
      </c>
      <c r="AA45" s="374" t="s">
        <v>1798</v>
      </c>
      <c r="AB45" s="765" t="s">
        <v>3042</v>
      </c>
      <c r="AC45" s="765" t="s">
        <v>3043</v>
      </c>
      <c r="AD45" s="765" t="s">
        <v>3061</v>
      </c>
      <c r="AE45" s="430">
        <f t="shared" si="2"/>
        <v>304000000</v>
      </c>
      <c r="AF45" s="430">
        <f t="shared" si="5"/>
        <v>304000000</v>
      </c>
      <c r="AG45" s="430">
        <f t="shared" si="6"/>
        <v>304000000</v>
      </c>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v>304000000</v>
      </c>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row>
    <row r="46" spans="1:250" ht="51" x14ac:dyDescent="0.3">
      <c r="A46" s="380" t="s">
        <v>189</v>
      </c>
      <c r="B46" s="380" t="s">
        <v>192</v>
      </c>
      <c r="C46" s="380" t="s">
        <v>197</v>
      </c>
      <c r="D46" s="380" t="s">
        <v>201</v>
      </c>
      <c r="E46" s="380" t="s">
        <v>261</v>
      </c>
      <c r="F46" s="457" t="s">
        <v>278</v>
      </c>
      <c r="G46" s="449" t="s">
        <v>264</v>
      </c>
      <c r="H46" s="449" t="s">
        <v>1295</v>
      </c>
      <c r="I46" s="449" t="s">
        <v>229</v>
      </c>
      <c r="J46" s="381" t="s">
        <v>270</v>
      </c>
      <c r="K46" s="458" t="s">
        <v>279</v>
      </c>
      <c r="L46" s="767" t="s">
        <v>2293</v>
      </c>
      <c r="M46" s="763" t="s">
        <v>3044</v>
      </c>
      <c r="N46" s="764" t="s">
        <v>3062</v>
      </c>
      <c r="O46" s="91" t="s">
        <v>2294</v>
      </c>
      <c r="P46" s="765" t="s">
        <v>2295</v>
      </c>
      <c r="Q46" s="765" t="str">
        <f>IF(K276="Sin Registrar"," ",CONCATENATE(K276,".",L276))</f>
        <v>.102. Aumentar el acceso contínuo y permanente al servicio de energía eléctrica con calidad en el departamento de Arauca.</v>
      </c>
      <c r="R46" s="765" t="s">
        <v>3063</v>
      </c>
      <c r="S46" s="491">
        <v>6.5</v>
      </c>
      <c r="T46" s="765" t="s">
        <v>3064</v>
      </c>
      <c r="U46" s="489" t="s">
        <v>3065</v>
      </c>
      <c r="V46" s="489" t="s">
        <v>3066</v>
      </c>
      <c r="W46" s="766">
        <v>43221</v>
      </c>
      <c r="X46" s="765" t="s">
        <v>3067</v>
      </c>
      <c r="Y46" s="430">
        <v>334000000</v>
      </c>
      <c r="Z46" s="765" t="s">
        <v>1807</v>
      </c>
      <c r="AA46" s="374" t="s">
        <v>1798</v>
      </c>
      <c r="AB46" s="765" t="s">
        <v>3042</v>
      </c>
      <c r="AC46" s="765" t="s">
        <v>3043</v>
      </c>
      <c r="AD46" s="765"/>
      <c r="AE46" s="430">
        <f t="shared" si="2"/>
        <v>334000000</v>
      </c>
      <c r="AF46" s="430">
        <f t="shared" si="5"/>
        <v>334000000</v>
      </c>
      <c r="AG46" s="430">
        <f t="shared" si="6"/>
        <v>334000000</v>
      </c>
      <c r="AH46" s="430"/>
      <c r="AI46" s="430"/>
      <c r="AJ46" s="430"/>
      <c r="AK46" s="430"/>
      <c r="AL46" s="430"/>
      <c r="AM46" s="430"/>
      <c r="AN46" s="430"/>
      <c r="AO46" s="430"/>
      <c r="AP46" s="430"/>
      <c r="AQ46" s="430"/>
      <c r="AR46" s="430"/>
      <c r="AS46" s="430"/>
      <c r="AT46" s="430"/>
      <c r="AU46" s="430"/>
      <c r="AV46" s="430"/>
      <c r="AW46" s="430"/>
      <c r="AX46" s="430">
        <f>159000000-116000000</f>
        <v>43000000</v>
      </c>
      <c r="AY46" s="430"/>
      <c r="AZ46" s="430"/>
      <c r="BA46" s="430"/>
      <c r="BB46" s="430"/>
      <c r="BC46" s="430"/>
      <c r="BD46" s="430"/>
      <c r="BE46" s="430"/>
      <c r="BF46" s="430"/>
      <c r="BG46" s="430"/>
      <c r="BH46" s="430"/>
      <c r="BI46" s="430"/>
      <c r="BJ46" s="430"/>
      <c r="BK46" s="430"/>
      <c r="BL46" s="430"/>
      <c r="BM46" s="430">
        <v>291000000</v>
      </c>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row>
    <row r="47" spans="1:250" x14ac:dyDescent="0.3">
      <c r="A47" s="415" t="s">
        <v>192</v>
      </c>
      <c r="B47" s="415"/>
      <c r="C47" s="415"/>
      <c r="D47" s="415"/>
      <c r="E47" s="415"/>
      <c r="F47" s="484"/>
      <c r="G47" s="417"/>
      <c r="H47" s="417"/>
      <c r="I47" s="417"/>
      <c r="J47" s="415"/>
      <c r="K47" s="418" t="s">
        <v>9</v>
      </c>
      <c r="L47" s="418"/>
      <c r="M47" s="419"/>
      <c r="N47" s="418"/>
      <c r="O47" s="418"/>
      <c r="P47" s="418"/>
      <c r="Q47" s="419"/>
      <c r="R47" s="419"/>
      <c r="S47" s="419"/>
      <c r="T47" s="419"/>
      <c r="U47" s="418"/>
      <c r="V47" s="419"/>
      <c r="W47" s="419"/>
      <c r="X47" s="419"/>
      <c r="Y47" s="420"/>
      <c r="Z47" s="419"/>
      <c r="AA47" s="419"/>
      <c r="AB47" s="419"/>
      <c r="AC47" s="419"/>
      <c r="AD47" s="419"/>
      <c r="AE47" s="430">
        <f t="shared" si="2"/>
        <v>0</v>
      </c>
      <c r="AF47" s="430">
        <f t="shared" si="5"/>
        <v>0</v>
      </c>
      <c r="AG47" s="430">
        <f t="shared" si="6"/>
        <v>0</v>
      </c>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row>
    <row r="48" spans="1:250" x14ac:dyDescent="0.3">
      <c r="A48" s="424" t="s">
        <v>192</v>
      </c>
      <c r="B48" s="424" t="s">
        <v>266</v>
      </c>
      <c r="C48" s="424"/>
      <c r="D48" s="424"/>
      <c r="E48" s="424"/>
      <c r="F48" s="485"/>
      <c r="G48" s="424"/>
      <c r="H48" s="426"/>
      <c r="I48" s="426"/>
      <c r="J48" s="424"/>
      <c r="K48" s="427" t="s">
        <v>267</v>
      </c>
      <c r="L48" s="427"/>
      <c r="M48" s="428"/>
      <c r="N48" s="427"/>
      <c r="O48" s="427"/>
      <c r="P48" s="427"/>
      <c r="Q48" s="428"/>
      <c r="R48" s="428"/>
      <c r="S48" s="428"/>
      <c r="T48" s="428"/>
      <c r="U48" s="427"/>
      <c r="V48" s="428"/>
      <c r="W48" s="428"/>
      <c r="X48" s="428"/>
      <c r="Y48" s="429"/>
      <c r="Z48" s="428"/>
      <c r="AA48" s="428"/>
      <c r="AB48" s="428"/>
      <c r="AC48" s="428"/>
      <c r="AD48" s="428"/>
      <c r="AE48" s="430">
        <f t="shared" si="2"/>
        <v>0</v>
      </c>
      <c r="AF48" s="430">
        <f t="shared" si="5"/>
        <v>0</v>
      </c>
      <c r="AG48" s="430">
        <f t="shared" si="6"/>
        <v>0</v>
      </c>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row>
    <row r="49" spans="1:257" x14ac:dyDescent="0.3">
      <c r="A49" s="431" t="s">
        <v>192</v>
      </c>
      <c r="B49" s="431" t="s">
        <v>266</v>
      </c>
      <c r="C49" s="431" t="s">
        <v>187</v>
      </c>
      <c r="D49" s="431"/>
      <c r="E49" s="431"/>
      <c r="F49" s="432"/>
      <c r="G49" s="431"/>
      <c r="H49" s="431"/>
      <c r="I49" s="433"/>
      <c r="J49" s="431"/>
      <c r="K49" s="434" t="s">
        <v>268</v>
      </c>
      <c r="L49" s="434"/>
      <c r="M49" s="431"/>
      <c r="N49" s="434"/>
      <c r="O49" s="434"/>
      <c r="P49" s="434"/>
      <c r="Q49" s="431"/>
      <c r="R49" s="431"/>
      <c r="S49" s="431"/>
      <c r="T49" s="431"/>
      <c r="U49" s="434"/>
      <c r="V49" s="431"/>
      <c r="W49" s="431"/>
      <c r="X49" s="431"/>
      <c r="Y49" s="435"/>
      <c r="Z49" s="431"/>
      <c r="AA49" s="431"/>
      <c r="AB49" s="431"/>
      <c r="AC49" s="431"/>
      <c r="AD49" s="431"/>
      <c r="AE49" s="430">
        <f t="shared" si="2"/>
        <v>0</v>
      </c>
      <c r="AF49" s="430">
        <f t="shared" si="5"/>
        <v>0</v>
      </c>
      <c r="AG49" s="430">
        <f t="shared" si="6"/>
        <v>0</v>
      </c>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row>
    <row r="50" spans="1:257" x14ac:dyDescent="0.3">
      <c r="A50" s="442" t="s">
        <v>192</v>
      </c>
      <c r="B50" s="442" t="s">
        <v>266</v>
      </c>
      <c r="C50" s="442" t="s">
        <v>187</v>
      </c>
      <c r="D50" s="442" t="s">
        <v>272</v>
      </c>
      <c r="E50" s="442"/>
      <c r="F50" s="443"/>
      <c r="G50" s="444"/>
      <c r="H50" s="444"/>
      <c r="I50" s="444"/>
      <c r="J50" s="442"/>
      <c r="K50" s="445" t="s">
        <v>273</v>
      </c>
      <c r="L50" s="445"/>
      <c r="M50" s="446"/>
      <c r="N50" s="445"/>
      <c r="O50" s="445"/>
      <c r="P50" s="445"/>
      <c r="Q50" s="446"/>
      <c r="R50" s="446"/>
      <c r="S50" s="446"/>
      <c r="T50" s="446"/>
      <c r="U50" s="445"/>
      <c r="V50" s="446"/>
      <c r="W50" s="446"/>
      <c r="X50" s="446"/>
      <c r="Y50" s="447"/>
      <c r="Z50" s="446"/>
      <c r="AA50" s="446"/>
      <c r="AB50" s="446"/>
      <c r="AC50" s="446"/>
      <c r="AD50" s="446"/>
      <c r="AE50" s="430">
        <f t="shared" si="2"/>
        <v>0</v>
      </c>
      <c r="AF50" s="430">
        <f t="shared" si="5"/>
        <v>0</v>
      </c>
      <c r="AG50" s="430">
        <f t="shared" si="6"/>
        <v>0</v>
      </c>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row>
    <row r="51" spans="1:257" ht="20.399999999999999" x14ac:dyDescent="0.3">
      <c r="A51" s="436" t="s">
        <v>192</v>
      </c>
      <c r="B51" s="436" t="s">
        <v>266</v>
      </c>
      <c r="C51" s="436" t="s">
        <v>187</v>
      </c>
      <c r="D51" s="436" t="s">
        <v>272</v>
      </c>
      <c r="E51" s="436" t="s">
        <v>276</v>
      </c>
      <c r="F51" s="437"/>
      <c r="G51" s="438"/>
      <c r="H51" s="438"/>
      <c r="I51" s="438"/>
      <c r="J51" s="436"/>
      <c r="K51" s="439" t="s">
        <v>277</v>
      </c>
      <c r="L51" s="439"/>
      <c r="M51" s="440"/>
      <c r="N51" s="439"/>
      <c r="O51" s="439"/>
      <c r="P51" s="439"/>
      <c r="Q51" s="440"/>
      <c r="R51" s="440"/>
      <c r="S51" s="440"/>
      <c r="T51" s="440"/>
      <c r="U51" s="439"/>
      <c r="V51" s="440"/>
      <c r="W51" s="440"/>
      <c r="X51" s="440"/>
      <c r="Y51" s="441"/>
      <c r="Z51" s="440"/>
      <c r="AA51" s="440"/>
      <c r="AB51" s="440"/>
      <c r="AC51" s="440"/>
      <c r="AD51" s="440"/>
      <c r="AE51" s="430">
        <f t="shared" si="2"/>
        <v>0</v>
      </c>
      <c r="AF51" s="430">
        <f t="shared" si="5"/>
        <v>0</v>
      </c>
      <c r="AG51" s="430">
        <f t="shared" si="6"/>
        <v>0</v>
      </c>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86"/>
      <c r="DJ51" s="486"/>
      <c r="DK51" s="486"/>
      <c r="DL51" s="386"/>
      <c r="DM51" s="386"/>
      <c r="DN51" s="386"/>
      <c r="DO51" s="386"/>
      <c r="DP51" s="386"/>
      <c r="DQ51" s="386"/>
      <c r="DR51" s="386"/>
      <c r="DS51" s="386"/>
      <c r="DT51" s="386"/>
      <c r="DU51" s="386"/>
      <c r="DV51" s="386"/>
      <c r="DW51" s="386"/>
      <c r="DX51" s="386"/>
      <c r="DY51" s="386"/>
      <c r="DZ51" s="386"/>
      <c r="EA51" s="386"/>
      <c r="EB51" s="386"/>
      <c r="EC51" s="386"/>
      <c r="ED51" s="386"/>
      <c r="EE51" s="386"/>
      <c r="EF51" s="386"/>
      <c r="EG51" s="386"/>
      <c r="EH51" s="386"/>
      <c r="EI51" s="386"/>
      <c r="EJ51" s="386"/>
      <c r="EK51" s="386"/>
      <c r="EL51" s="386"/>
      <c r="EM51" s="386"/>
      <c r="EN51" s="386"/>
      <c r="EO51" s="386"/>
      <c r="EP51" s="386"/>
      <c r="EQ51" s="386"/>
      <c r="ER51" s="386"/>
      <c r="ES51" s="386"/>
      <c r="ET51" s="386"/>
      <c r="EU51" s="386"/>
      <c r="EV51" s="386"/>
      <c r="EW51" s="386"/>
      <c r="EX51" s="386"/>
      <c r="EY51" s="386"/>
      <c r="EZ51" s="386"/>
      <c r="FA51" s="386"/>
      <c r="FB51" s="386"/>
      <c r="FC51" s="386"/>
      <c r="FD51" s="386"/>
      <c r="FE51" s="386"/>
      <c r="FF51" s="386"/>
      <c r="FG51" s="386"/>
      <c r="FH51" s="386"/>
      <c r="FI51" s="386"/>
      <c r="FJ51" s="386"/>
      <c r="FK51" s="386"/>
      <c r="FL51" s="386"/>
      <c r="FM51" s="386"/>
      <c r="FN51" s="386"/>
      <c r="FO51" s="386"/>
      <c r="FP51" s="386"/>
      <c r="FQ51" s="386"/>
      <c r="FR51" s="386"/>
      <c r="FS51" s="386"/>
      <c r="FT51" s="386"/>
      <c r="FU51" s="386"/>
      <c r="FV51" s="386"/>
      <c r="FW51" s="386"/>
      <c r="FX51" s="386"/>
      <c r="FY51" s="386"/>
      <c r="FZ51" s="386"/>
      <c r="GA51" s="386"/>
      <c r="GB51" s="386"/>
      <c r="GC51" s="487"/>
      <c r="GD51" s="386"/>
      <c r="GE51" s="386"/>
      <c r="GF51" s="386"/>
      <c r="GG51" s="386"/>
      <c r="GH51" s="386"/>
      <c r="GI51" s="386"/>
      <c r="GJ51" s="386"/>
      <c r="GK51" s="386"/>
      <c r="GL51" s="386"/>
      <c r="GM51" s="386"/>
      <c r="GN51" s="386"/>
      <c r="GO51" s="386"/>
      <c r="GP51" s="386"/>
      <c r="GQ51" s="386"/>
      <c r="GR51" s="386"/>
      <c r="GS51" s="386"/>
      <c r="GT51" s="386"/>
      <c r="GU51" s="488"/>
      <c r="GV51" s="386"/>
      <c r="GW51" s="386"/>
      <c r="GX51" s="386"/>
      <c r="GY51" s="386"/>
      <c r="GZ51" s="386"/>
      <c r="HA51" s="386"/>
      <c r="HB51" s="386"/>
      <c r="HC51" s="386"/>
      <c r="HD51" s="386"/>
      <c r="HE51" s="386"/>
      <c r="HF51" s="386"/>
      <c r="HG51" s="386"/>
      <c r="HH51" s="386"/>
      <c r="HI51" s="386"/>
      <c r="HJ51" s="386"/>
      <c r="HK51" s="386"/>
      <c r="HL51" s="386"/>
      <c r="HM51" s="386"/>
      <c r="HN51" s="386"/>
      <c r="HO51" s="386"/>
      <c r="HP51" s="386"/>
      <c r="HQ51" s="386"/>
      <c r="HR51" s="386"/>
      <c r="HS51" s="386"/>
      <c r="HT51" s="386"/>
      <c r="HU51" s="386"/>
      <c r="HV51" s="386"/>
      <c r="HW51" s="386"/>
      <c r="HX51" s="386"/>
      <c r="HY51" s="386"/>
      <c r="IA51" s="386"/>
      <c r="IB51" s="386"/>
      <c r="IC51" s="386"/>
      <c r="ID51" s="386"/>
      <c r="IE51" s="386"/>
      <c r="IF51" s="386"/>
    </row>
    <row r="52" spans="1:257" ht="61.2" x14ac:dyDescent="0.3">
      <c r="A52" s="449" t="s">
        <v>192</v>
      </c>
      <c r="B52" s="449" t="s">
        <v>266</v>
      </c>
      <c r="C52" s="449" t="s">
        <v>187</v>
      </c>
      <c r="D52" s="449" t="s">
        <v>272</v>
      </c>
      <c r="E52" s="449" t="s">
        <v>276</v>
      </c>
      <c r="F52" s="457" t="s">
        <v>285</v>
      </c>
      <c r="G52" s="449"/>
      <c r="H52" s="449" t="s">
        <v>1296</v>
      </c>
      <c r="I52" s="449" t="s">
        <v>208</v>
      </c>
      <c r="J52" s="381" t="s">
        <v>1203</v>
      </c>
      <c r="K52" s="489" t="s">
        <v>286</v>
      </c>
      <c r="L52" s="489" t="s">
        <v>2820</v>
      </c>
      <c r="M52" s="374" t="s">
        <v>2821</v>
      </c>
      <c r="N52" s="489" t="s">
        <v>2822</v>
      </c>
      <c r="O52" s="489" t="s">
        <v>2823</v>
      </c>
      <c r="P52" s="489" t="s">
        <v>2824</v>
      </c>
      <c r="Q52" s="490">
        <v>36919</v>
      </c>
      <c r="R52" s="374" t="s">
        <v>2825</v>
      </c>
      <c r="S52" s="491">
        <v>7000</v>
      </c>
      <c r="T52" s="491">
        <v>7000</v>
      </c>
      <c r="U52" s="489" t="s">
        <v>2826</v>
      </c>
      <c r="V52" s="491" t="s">
        <v>2824</v>
      </c>
      <c r="W52" s="492">
        <v>43132</v>
      </c>
      <c r="X52" s="492">
        <v>43465</v>
      </c>
      <c r="Y52" s="430">
        <v>376400000</v>
      </c>
      <c r="Z52" s="374" t="s">
        <v>2827</v>
      </c>
      <c r="AA52" s="374" t="s">
        <v>2668</v>
      </c>
      <c r="AB52" s="493" t="s">
        <v>2828</v>
      </c>
      <c r="AC52" s="493" t="s">
        <v>2829</v>
      </c>
      <c r="AD52" s="460" t="s">
        <v>2830</v>
      </c>
      <c r="AE52" s="430">
        <f t="shared" si="2"/>
        <v>376400000</v>
      </c>
      <c r="AF52" s="430">
        <f t="shared" si="5"/>
        <v>376400000</v>
      </c>
      <c r="AG52" s="430">
        <f t="shared" si="6"/>
        <v>376400000</v>
      </c>
      <c r="AH52" s="430">
        <v>200000000</v>
      </c>
      <c r="AI52" s="430"/>
      <c r="AJ52" s="430"/>
      <c r="AK52" s="430"/>
      <c r="AL52" s="430"/>
      <c r="AM52" s="430"/>
      <c r="AN52" s="430"/>
      <c r="AO52" s="430"/>
      <c r="AP52" s="430"/>
      <c r="AQ52" s="430"/>
      <c r="AR52" s="430"/>
      <c r="AS52" s="430"/>
      <c r="AT52" s="430">
        <v>21400000</v>
      </c>
      <c r="AU52" s="430"/>
      <c r="AV52" s="430"/>
      <c r="AW52" s="430"/>
      <c r="AX52" s="430">
        <v>0</v>
      </c>
      <c r="AY52" s="430"/>
      <c r="AZ52" s="430"/>
      <c r="BA52" s="430"/>
      <c r="BB52" s="430"/>
      <c r="BC52" s="430">
        <v>50000000</v>
      </c>
      <c r="BD52" s="430"/>
      <c r="BE52" s="430"/>
      <c r="BF52" s="430"/>
      <c r="BG52" s="430"/>
      <c r="BH52" s="430"/>
      <c r="BI52" s="430"/>
      <c r="BJ52" s="430"/>
      <c r="BK52" s="430"/>
      <c r="BL52" s="430"/>
      <c r="BM52" s="430">
        <v>60000000</v>
      </c>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v>25000000</v>
      </c>
      <c r="DB52" s="430">
        <v>20000000</v>
      </c>
      <c r="DC52" s="430">
        <v>0</v>
      </c>
      <c r="DD52" s="430"/>
      <c r="DE52" s="430"/>
      <c r="DF52" s="430"/>
      <c r="DG52" s="430"/>
      <c r="DH52" s="430"/>
      <c r="DI52" s="430"/>
      <c r="DJ52" s="430"/>
      <c r="DK52" s="430"/>
      <c r="DL52" s="386"/>
      <c r="DM52" s="386"/>
      <c r="DN52" s="386"/>
      <c r="DO52" s="386"/>
      <c r="DP52" s="386"/>
      <c r="DQ52" s="386"/>
      <c r="DR52" s="386"/>
      <c r="DS52" s="386"/>
      <c r="DT52" s="386"/>
      <c r="DU52" s="386"/>
      <c r="DV52" s="386"/>
      <c r="DW52" s="386"/>
      <c r="DX52" s="386"/>
      <c r="DY52" s="386"/>
      <c r="DZ52" s="386"/>
      <c r="EA52" s="386"/>
      <c r="EB52" s="386"/>
      <c r="EC52" s="386"/>
      <c r="ED52" s="386"/>
      <c r="EE52" s="386"/>
      <c r="EF52" s="386"/>
      <c r="EG52" s="386"/>
      <c r="EH52" s="386"/>
      <c r="EI52" s="386"/>
      <c r="EJ52" s="386"/>
      <c r="EK52" s="386"/>
      <c r="EL52" s="386"/>
      <c r="EM52" s="386"/>
      <c r="EN52" s="386"/>
      <c r="EO52" s="386"/>
      <c r="EP52" s="386"/>
      <c r="EQ52" s="386"/>
      <c r="ER52" s="386"/>
      <c r="ES52" s="386"/>
      <c r="ET52" s="386"/>
      <c r="EU52" s="386"/>
      <c r="EV52" s="386"/>
      <c r="EW52" s="386"/>
      <c r="EX52" s="386"/>
      <c r="EY52" s="386"/>
      <c r="EZ52" s="386"/>
      <c r="FA52" s="386"/>
      <c r="FB52" s="386"/>
      <c r="FC52" s="386"/>
      <c r="FD52" s="386"/>
      <c r="FE52" s="386"/>
      <c r="FF52" s="386"/>
      <c r="FG52" s="386"/>
      <c r="FH52" s="386"/>
      <c r="FI52" s="386"/>
      <c r="FJ52" s="386"/>
      <c r="FK52" s="386"/>
      <c r="FL52" s="386"/>
      <c r="FM52" s="386"/>
      <c r="FN52" s="386"/>
      <c r="FO52" s="386"/>
      <c r="FP52" s="386"/>
      <c r="FQ52" s="386"/>
      <c r="FR52" s="386"/>
      <c r="FS52" s="386"/>
      <c r="FT52" s="386"/>
      <c r="FU52" s="386"/>
      <c r="FV52" s="386"/>
      <c r="FW52" s="386"/>
      <c r="FX52" s="386"/>
      <c r="FY52" s="386"/>
      <c r="FZ52" s="386"/>
      <c r="GA52" s="386"/>
      <c r="GB52" s="386"/>
      <c r="GC52" s="386"/>
      <c r="GD52" s="386"/>
      <c r="GE52" s="386"/>
      <c r="GF52" s="386"/>
      <c r="GG52" s="386"/>
      <c r="GH52" s="386"/>
      <c r="GI52" s="386"/>
      <c r="GJ52" s="386"/>
      <c r="GK52" s="386"/>
      <c r="GL52" s="386"/>
      <c r="GM52" s="386"/>
      <c r="GN52" s="386"/>
      <c r="GO52" s="386"/>
      <c r="GP52" s="386"/>
      <c r="GQ52" s="386"/>
      <c r="GR52" s="386"/>
      <c r="GS52" s="386"/>
      <c r="GT52" s="386"/>
      <c r="GU52" s="488"/>
      <c r="GV52" s="386"/>
      <c r="GW52" s="386"/>
      <c r="GX52" s="386"/>
      <c r="GY52" s="386"/>
      <c r="GZ52" s="386"/>
      <c r="HA52" s="386"/>
      <c r="HB52" s="386"/>
      <c r="HC52" s="386"/>
      <c r="HD52" s="386"/>
      <c r="HE52" s="386"/>
      <c r="HF52" s="386"/>
      <c r="HG52" s="386"/>
      <c r="HH52" s="386"/>
      <c r="HI52" s="386"/>
      <c r="HJ52" s="386"/>
      <c r="HK52" s="386"/>
      <c r="HL52" s="386"/>
      <c r="HM52" s="386"/>
      <c r="HN52" s="386"/>
      <c r="HO52" s="386"/>
      <c r="HP52" s="386"/>
      <c r="HQ52" s="386"/>
      <c r="HR52" s="386"/>
      <c r="HS52" s="386"/>
      <c r="HT52" s="386"/>
      <c r="HU52" s="386"/>
      <c r="HV52" s="386"/>
      <c r="HW52" s="386"/>
      <c r="HX52" s="386"/>
      <c r="HY52" s="386"/>
      <c r="IA52" s="386"/>
      <c r="IB52" s="386"/>
      <c r="IC52" s="386"/>
      <c r="ID52" s="386"/>
      <c r="IE52" s="386"/>
      <c r="IF52" s="386"/>
    </row>
    <row r="53" spans="1:257" ht="40.799999999999997" x14ac:dyDescent="0.3">
      <c r="A53" s="449" t="s">
        <v>192</v>
      </c>
      <c r="B53" s="449" t="s">
        <v>266</v>
      </c>
      <c r="C53" s="449" t="s">
        <v>187</v>
      </c>
      <c r="D53" s="449" t="s">
        <v>272</v>
      </c>
      <c r="E53" s="449" t="s">
        <v>276</v>
      </c>
      <c r="F53" s="457" t="s">
        <v>288</v>
      </c>
      <c r="G53" s="449"/>
      <c r="H53" s="449" t="s">
        <v>1297</v>
      </c>
      <c r="I53" s="449" t="s">
        <v>208</v>
      </c>
      <c r="J53" s="381" t="s">
        <v>1204</v>
      </c>
      <c r="K53" s="494" t="s">
        <v>289</v>
      </c>
      <c r="L53" s="494" t="s">
        <v>2820</v>
      </c>
      <c r="M53" s="374" t="s">
        <v>2821</v>
      </c>
      <c r="N53" s="494" t="s">
        <v>2831</v>
      </c>
      <c r="O53" s="489" t="s">
        <v>2832</v>
      </c>
      <c r="P53" s="494" t="s">
        <v>2833</v>
      </c>
      <c r="Q53" s="490">
        <v>37284</v>
      </c>
      <c r="R53" s="374" t="s">
        <v>2834</v>
      </c>
      <c r="S53" s="495">
        <v>5</v>
      </c>
      <c r="T53" s="495">
        <v>5</v>
      </c>
      <c r="U53" s="494" t="s">
        <v>2835</v>
      </c>
      <c r="V53" s="495" t="s">
        <v>2833</v>
      </c>
      <c r="W53" s="492" t="s">
        <v>2836</v>
      </c>
      <c r="X53" s="492">
        <v>43465</v>
      </c>
      <c r="Y53" s="430">
        <v>51450000</v>
      </c>
      <c r="Z53" s="374" t="s">
        <v>2827</v>
      </c>
      <c r="AA53" s="374" t="s">
        <v>2668</v>
      </c>
      <c r="AB53" s="493" t="s">
        <v>2828</v>
      </c>
      <c r="AC53" s="493" t="s">
        <v>2829</v>
      </c>
      <c r="AD53" s="460" t="s">
        <v>2830</v>
      </c>
      <c r="AE53" s="430">
        <f t="shared" si="2"/>
        <v>51450000</v>
      </c>
      <c r="AF53" s="430">
        <f t="shared" si="5"/>
        <v>51450000</v>
      </c>
      <c r="AG53" s="430">
        <f t="shared" si="6"/>
        <v>51450000</v>
      </c>
      <c r="AH53" s="430"/>
      <c r="AI53" s="430"/>
      <c r="AJ53" s="430"/>
      <c r="AK53" s="430"/>
      <c r="AL53" s="430"/>
      <c r="AM53" s="430"/>
      <c r="AN53" s="430"/>
      <c r="AO53" s="430"/>
      <c r="AP53" s="430"/>
      <c r="AQ53" s="430"/>
      <c r="AR53" s="430"/>
      <c r="AS53" s="430"/>
      <c r="AT53" s="430">
        <v>51450000</v>
      </c>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386"/>
      <c r="DM53" s="386"/>
      <c r="DN53" s="386"/>
      <c r="DO53" s="386"/>
      <c r="DP53" s="386"/>
      <c r="DQ53" s="386"/>
      <c r="DR53" s="386"/>
      <c r="DS53" s="386"/>
      <c r="DT53" s="386"/>
      <c r="DU53" s="386"/>
      <c r="DV53" s="386"/>
      <c r="DW53" s="386"/>
      <c r="DX53" s="386"/>
      <c r="DY53" s="386"/>
      <c r="DZ53" s="386"/>
      <c r="EA53" s="386"/>
      <c r="EB53" s="386"/>
      <c r="EC53" s="386"/>
      <c r="ED53" s="386"/>
      <c r="EE53" s="386"/>
      <c r="EF53" s="386"/>
      <c r="EG53" s="386"/>
      <c r="EH53" s="386"/>
      <c r="EI53" s="386"/>
      <c r="EJ53" s="386"/>
      <c r="EK53" s="386"/>
      <c r="EL53" s="386"/>
      <c r="EM53" s="386"/>
      <c r="EN53" s="386"/>
      <c r="EO53" s="386"/>
      <c r="EP53" s="386"/>
      <c r="EQ53" s="386"/>
      <c r="ER53" s="386"/>
      <c r="ES53" s="386"/>
      <c r="ET53" s="386"/>
      <c r="EU53" s="386"/>
      <c r="EV53" s="386"/>
      <c r="EW53" s="386"/>
      <c r="EX53" s="386"/>
      <c r="EY53" s="386"/>
      <c r="EZ53" s="386"/>
      <c r="FA53" s="386"/>
      <c r="FB53" s="386"/>
      <c r="FC53" s="386"/>
      <c r="FD53" s="386"/>
      <c r="FE53" s="386"/>
      <c r="FF53" s="386"/>
      <c r="FG53" s="386"/>
      <c r="FH53" s="386"/>
      <c r="FI53" s="386"/>
      <c r="FJ53" s="386"/>
      <c r="FK53" s="386"/>
      <c r="FL53" s="386"/>
      <c r="FM53" s="386"/>
      <c r="FN53" s="386"/>
      <c r="FO53" s="386"/>
      <c r="FP53" s="386"/>
      <c r="FQ53" s="386"/>
      <c r="FR53" s="386"/>
      <c r="FS53" s="386"/>
      <c r="FT53" s="386"/>
      <c r="FU53" s="386"/>
      <c r="FV53" s="386"/>
      <c r="FW53" s="386"/>
      <c r="FX53" s="386"/>
      <c r="FY53" s="386"/>
      <c r="FZ53" s="386"/>
      <c r="GA53" s="386"/>
      <c r="GB53" s="386"/>
      <c r="GC53" s="386"/>
      <c r="GD53" s="386"/>
      <c r="GE53" s="386"/>
      <c r="GF53" s="386"/>
      <c r="GG53" s="386"/>
      <c r="GH53" s="386"/>
      <c r="GI53" s="386"/>
      <c r="GJ53" s="386"/>
      <c r="GK53" s="386"/>
      <c r="GL53" s="386"/>
      <c r="GM53" s="386"/>
      <c r="GN53" s="386"/>
      <c r="GO53" s="386"/>
      <c r="GP53" s="386"/>
      <c r="GQ53" s="386"/>
      <c r="GR53" s="386"/>
      <c r="GS53" s="386"/>
      <c r="GT53" s="386"/>
      <c r="GU53" s="488"/>
      <c r="GV53" s="386"/>
      <c r="GW53" s="386"/>
      <c r="GX53" s="386"/>
      <c r="GY53" s="386"/>
      <c r="GZ53" s="386"/>
      <c r="HA53" s="386"/>
      <c r="HB53" s="386"/>
      <c r="HC53" s="386"/>
      <c r="HD53" s="386"/>
      <c r="HE53" s="386"/>
      <c r="HF53" s="386"/>
      <c r="HG53" s="386"/>
      <c r="HH53" s="386"/>
      <c r="HI53" s="386"/>
      <c r="HJ53" s="386"/>
      <c r="HK53" s="386"/>
      <c r="HL53" s="386"/>
      <c r="HM53" s="386"/>
      <c r="HN53" s="386"/>
      <c r="HO53" s="386"/>
      <c r="HP53" s="386"/>
      <c r="HQ53" s="386"/>
      <c r="HR53" s="386"/>
      <c r="HS53" s="386"/>
      <c r="HT53" s="386"/>
      <c r="HU53" s="386"/>
      <c r="HV53" s="386"/>
      <c r="HW53" s="386"/>
      <c r="HX53" s="386"/>
      <c r="HY53" s="386"/>
      <c r="IA53" s="386"/>
      <c r="IB53" s="386"/>
      <c r="IC53" s="386"/>
      <c r="ID53" s="386"/>
      <c r="IE53" s="386"/>
      <c r="IF53" s="386"/>
    </row>
    <row r="54" spans="1:257" ht="30.6" x14ac:dyDescent="0.3">
      <c r="A54" s="449" t="s">
        <v>192</v>
      </c>
      <c r="B54" s="449" t="s">
        <v>266</v>
      </c>
      <c r="C54" s="449" t="s">
        <v>187</v>
      </c>
      <c r="D54" s="449" t="s">
        <v>272</v>
      </c>
      <c r="E54" s="449" t="s">
        <v>276</v>
      </c>
      <c r="F54" s="457" t="s">
        <v>290</v>
      </c>
      <c r="G54" s="449"/>
      <c r="H54" s="449" t="s">
        <v>1298</v>
      </c>
      <c r="I54" s="449" t="s">
        <v>208</v>
      </c>
      <c r="J54" s="381" t="s">
        <v>1205</v>
      </c>
      <c r="K54" s="489" t="s">
        <v>291</v>
      </c>
      <c r="L54" s="489" t="s">
        <v>2820</v>
      </c>
      <c r="M54" s="374" t="s">
        <v>2821</v>
      </c>
      <c r="N54" s="489" t="s">
        <v>2837</v>
      </c>
      <c r="O54" s="489" t="s">
        <v>2832</v>
      </c>
      <c r="P54" s="489" t="s">
        <v>2838</v>
      </c>
      <c r="Q54" s="490">
        <v>37649</v>
      </c>
      <c r="R54" s="374" t="s">
        <v>2834</v>
      </c>
      <c r="S54" s="491">
        <v>200</v>
      </c>
      <c r="T54" s="491">
        <v>200</v>
      </c>
      <c r="U54" s="489" t="s">
        <v>2839</v>
      </c>
      <c r="V54" s="491" t="s">
        <v>2838</v>
      </c>
      <c r="W54" s="492">
        <v>43132</v>
      </c>
      <c r="X54" s="492">
        <v>43465</v>
      </c>
      <c r="Y54" s="430">
        <v>227000000</v>
      </c>
      <c r="Z54" s="374" t="s">
        <v>2827</v>
      </c>
      <c r="AA54" s="491"/>
      <c r="AB54" s="493" t="s">
        <v>2828</v>
      </c>
      <c r="AC54" s="493" t="s">
        <v>2829</v>
      </c>
      <c r="AD54" s="460" t="s">
        <v>2830</v>
      </c>
      <c r="AE54" s="430">
        <f t="shared" si="2"/>
        <v>227000000</v>
      </c>
      <c r="AF54" s="430">
        <f t="shared" si="5"/>
        <v>227000000</v>
      </c>
      <c r="AG54" s="430">
        <f t="shared" si="6"/>
        <v>227000000</v>
      </c>
      <c r="AH54" s="430">
        <v>150000000</v>
      </c>
      <c r="AI54" s="430"/>
      <c r="AJ54" s="430"/>
      <c r="AK54" s="430"/>
      <c r="AL54" s="430"/>
      <c r="AM54" s="430"/>
      <c r="AN54" s="430"/>
      <c r="AO54" s="430"/>
      <c r="AP54" s="430"/>
      <c r="AQ54" s="430"/>
      <c r="AR54" s="430"/>
      <c r="AS54" s="430"/>
      <c r="AT54" s="430"/>
      <c r="AU54" s="430"/>
      <c r="AV54" s="430">
        <v>27000000</v>
      </c>
      <c r="AW54" s="430"/>
      <c r="AX54" s="430"/>
      <c r="AY54" s="430"/>
      <c r="AZ54" s="430"/>
      <c r="BA54" s="430"/>
      <c r="BB54" s="430"/>
      <c r="BC54" s="430"/>
      <c r="BD54" s="430"/>
      <c r="BE54" s="430"/>
      <c r="BF54" s="430"/>
      <c r="BG54" s="430"/>
      <c r="BH54" s="430"/>
      <c r="BI54" s="430"/>
      <c r="BJ54" s="430"/>
      <c r="BK54" s="430"/>
      <c r="BL54" s="430"/>
      <c r="BM54" s="430">
        <v>50000000</v>
      </c>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386"/>
      <c r="DM54" s="386"/>
      <c r="DN54" s="386"/>
      <c r="DO54" s="386"/>
      <c r="DP54" s="386"/>
      <c r="DQ54" s="386"/>
      <c r="DR54" s="386"/>
      <c r="DS54" s="386"/>
      <c r="DT54" s="386"/>
      <c r="DU54" s="386"/>
      <c r="DV54" s="386"/>
      <c r="DW54" s="386"/>
      <c r="DX54" s="386"/>
      <c r="DY54" s="386"/>
      <c r="DZ54" s="386"/>
      <c r="EA54" s="386"/>
      <c r="EB54" s="386"/>
      <c r="EC54" s="386"/>
      <c r="ED54" s="386"/>
      <c r="EE54" s="386"/>
      <c r="EF54" s="386"/>
      <c r="EG54" s="386"/>
      <c r="EH54" s="386"/>
      <c r="EI54" s="386"/>
      <c r="EJ54" s="386"/>
      <c r="EK54" s="386"/>
      <c r="EL54" s="386"/>
      <c r="EM54" s="386"/>
      <c r="EN54" s="386"/>
      <c r="EO54" s="386"/>
      <c r="EP54" s="386"/>
      <c r="EQ54" s="386"/>
      <c r="ER54" s="386"/>
      <c r="ES54" s="386"/>
      <c r="ET54" s="386"/>
      <c r="EU54" s="386"/>
      <c r="EV54" s="386"/>
      <c r="EW54" s="386"/>
      <c r="EX54" s="386"/>
      <c r="EY54" s="386"/>
      <c r="EZ54" s="386"/>
      <c r="FA54" s="386"/>
      <c r="FB54" s="386"/>
      <c r="FC54" s="386"/>
      <c r="FD54" s="386"/>
      <c r="FE54" s="386"/>
      <c r="FF54" s="386"/>
      <c r="FG54" s="386"/>
      <c r="FH54" s="386"/>
      <c r="FI54" s="386"/>
      <c r="FJ54" s="386"/>
      <c r="FK54" s="386"/>
      <c r="FL54" s="386"/>
      <c r="FM54" s="386"/>
      <c r="FN54" s="386"/>
      <c r="FO54" s="386"/>
      <c r="FP54" s="386"/>
      <c r="FQ54" s="386"/>
      <c r="FR54" s="386"/>
      <c r="FS54" s="386"/>
      <c r="FT54" s="386"/>
      <c r="FU54" s="386"/>
      <c r="FV54" s="386"/>
      <c r="FW54" s="386"/>
      <c r="FX54" s="386"/>
      <c r="FY54" s="386"/>
      <c r="FZ54" s="386"/>
      <c r="GA54" s="386"/>
      <c r="GB54" s="386"/>
      <c r="GC54" s="386"/>
      <c r="GD54" s="386"/>
      <c r="GE54" s="386"/>
      <c r="GF54" s="386"/>
      <c r="GG54" s="386"/>
      <c r="GH54" s="386"/>
      <c r="GI54" s="386"/>
      <c r="GJ54" s="386"/>
      <c r="GK54" s="386"/>
      <c r="GL54" s="386"/>
      <c r="GM54" s="386"/>
      <c r="GN54" s="386"/>
      <c r="GO54" s="386"/>
      <c r="GP54" s="386"/>
      <c r="GQ54" s="386"/>
      <c r="GR54" s="386"/>
      <c r="GS54" s="386"/>
      <c r="GT54" s="386"/>
      <c r="GU54" s="488"/>
      <c r="GV54" s="386"/>
      <c r="GW54" s="386"/>
      <c r="GX54" s="386"/>
      <c r="GY54" s="386"/>
      <c r="GZ54" s="386"/>
      <c r="HA54" s="386"/>
      <c r="HB54" s="386"/>
      <c r="HC54" s="386"/>
      <c r="HD54" s="386"/>
      <c r="HE54" s="386"/>
      <c r="HF54" s="386"/>
      <c r="HG54" s="386"/>
      <c r="HH54" s="386"/>
      <c r="HI54" s="386"/>
      <c r="HJ54" s="386"/>
      <c r="HK54" s="386"/>
      <c r="HL54" s="386"/>
      <c r="HM54" s="386"/>
      <c r="HN54" s="386"/>
      <c r="HO54" s="386"/>
      <c r="HP54" s="386"/>
      <c r="HQ54" s="386"/>
      <c r="HR54" s="386"/>
      <c r="HS54" s="386"/>
      <c r="HT54" s="386"/>
      <c r="HU54" s="386"/>
      <c r="HV54" s="386"/>
      <c r="HW54" s="386"/>
      <c r="HX54" s="386"/>
      <c r="HY54" s="386"/>
      <c r="IA54" s="386"/>
      <c r="IB54" s="386"/>
      <c r="IC54" s="386"/>
      <c r="ID54" s="386"/>
      <c r="IE54" s="386"/>
      <c r="IF54" s="386"/>
    </row>
    <row r="55" spans="1:257" ht="40.799999999999997" x14ac:dyDescent="0.3">
      <c r="A55" s="496" t="s">
        <v>192</v>
      </c>
      <c r="B55" s="496" t="s">
        <v>266</v>
      </c>
      <c r="C55" s="496" t="s">
        <v>187</v>
      </c>
      <c r="D55" s="496" t="s">
        <v>272</v>
      </c>
      <c r="E55" s="496" t="s">
        <v>276</v>
      </c>
      <c r="F55" s="497" t="s">
        <v>292</v>
      </c>
      <c r="G55" s="496"/>
      <c r="H55" s="449" t="s">
        <v>1299</v>
      </c>
      <c r="I55" s="449" t="s">
        <v>208</v>
      </c>
      <c r="J55" s="498" t="s">
        <v>1206</v>
      </c>
      <c r="K55" s="499" t="s">
        <v>293</v>
      </c>
      <c r="L55" s="499" t="s">
        <v>2820</v>
      </c>
      <c r="M55" s="374" t="s">
        <v>2821</v>
      </c>
      <c r="N55" s="499" t="s">
        <v>2840</v>
      </c>
      <c r="O55" s="489" t="s">
        <v>2823</v>
      </c>
      <c r="P55" s="499" t="s">
        <v>2824</v>
      </c>
      <c r="Q55" s="490">
        <v>36919</v>
      </c>
      <c r="R55" s="374" t="s">
        <v>2825</v>
      </c>
      <c r="S55" s="500">
        <v>7000</v>
      </c>
      <c r="T55" s="500">
        <v>7000</v>
      </c>
      <c r="U55" s="499" t="s">
        <v>2841</v>
      </c>
      <c r="V55" s="500" t="s">
        <v>2824</v>
      </c>
      <c r="W55" s="492">
        <v>43252</v>
      </c>
      <c r="X55" s="492">
        <v>43465</v>
      </c>
      <c r="Y55" s="430">
        <v>175000000</v>
      </c>
      <c r="Z55" s="374" t="s">
        <v>2827</v>
      </c>
      <c r="AA55" s="374" t="s">
        <v>2668</v>
      </c>
      <c r="AB55" s="501" t="s">
        <v>2828</v>
      </c>
      <c r="AC55" s="501" t="s">
        <v>2829</v>
      </c>
      <c r="AD55" s="460" t="s">
        <v>2830</v>
      </c>
      <c r="AE55" s="430">
        <f t="shared" si="2"/>
        <v>175000000</v>
      </c>
      <c r="AF55" s="430">
        <f t="shared" si="5"/>
        <v>175000000</v>
      </c>
      <c r="AG55" s="430">
        <f t="shared" si="6"/>
        <v>175000000</v>
      </c>
      <c r="AH55" s="502"/>
      <c r="AI55" s="503"/>
      <c r="AJ55" s="502"/>
      <c r="AK55" s="503"/>
      <c r="AL55" s="502"/>
      <c r="AM55" s="503"/>
      <c r="AN55" s="502"/>
      <c r="AO55" s="502"/>
      <c r="AP55" s="502"/>
      <c r="AQ55" s="502"/>
      <c r="AR55" s="503"/>
      <c r="AS55" s="502"/>
      <c r="AT55" s="502"/>
      <c r="AU55" s="503"/>
      <c r="AV55" s="502"/>
      <c r="AW55" s="502"/>
      <c r="AX55" s="502"/>
      <c r="AY55" s="502"/>
      <c r="AZ55" s="502"/>
      <c r="BA55" s="503"/>
      <c r="BB55" s="502"/>
      <c r="BC55" s="502"/>
      <c r="BD55" s="503"/>
      <c r="BE55" s="502"/>
      <c r="BF55" s="502"/>
      <c r="BG55" s="502"/>
      <c r="BH55" s="503"/>
      <c r="BI55" s="502"/>
      <c r="BJ55" s="503"/>
      <c r="BK55" s="502"/>
      <c r="BL55" s="502"/>
      <c r="BM55" s="502"/>
      <c r="BN55" s="503"/>
      <c r="BO55" s="503"/>
      <c r="BP55" s="502"/>
      <c r="BQ55" s="502"/>
      <c r="BR55" s="502"/>
      <c r="BS55" s="502"/>
      <c r="BT55" s="502"/>
      <c r="BU55" s="502"/>
      <c r="BV55" s="503"/>
      <c r="BW55" s="502"/>
      <c r="BX55" s="503"/>
      <c r="BY55" s="502"/>
      <c r="BZ55" s="502"/>
      <c r="CA55" s="502"/>
      <c r="CB55" s="503"/>
      <c r="CC55" s="502"/>
      <c r="CD55" s="502"/>
      <c r="CE55" s="502"/>
      <c r="CF55" s="502"/>
      <c r="CG55" s="502"/>
      <c r="CH55" s="502"/>
      <c r="CI55" s="502"/>
      <c r="CJ55" s="502"/>
      <c r="CK55" s="502"/>
      <c r="CL55" s="502"/>
      <c r="CM55" s="502"/>
      <c r="CN55" s="502"/>
      <c r="CO55" s="503"/>
      <c r="CP55" s="503"/>
      <c r="CQ55" s="503"/>
      <c r="CR55" s="503"/>
      <c r="CS55" s="503"/>
      <c r="CT55" s="503"/>
      <c r="CU55" s="502"/>
      <c r="CV55" s="502"/>
      <c r="CW55" s="503"/>
      <c r="CX55" s="502"/>
      <c r="CY55" s="502"/>
      <c r="CZ55" s="502"/>
      <c r="DA55" s="502"/>
      <c r="DB55" s="502"/>
      <c r="DC55" s="502"/>
      <c r="DD55" s="502"/>
      <c r="DE55" s="502"/>
      <c r="DF55" s="502"/>
      <c r="DG55" s="502">
        <v>175000000</v>
      </c>
      <c r="DH55" s="502"/>
      <c r="DI55" s="502"/>
      <c r="DJ55" s="503"/>
      <c r="DK55" s="502"/>
      <c r="DL55" s="386"/>
      <c r="DM55" s="386"/>
      <c r="DN55" s="386"/>
      <c r="DO55" s="386"/>
      <c r="DP55" s="386"/>
      <c r="DQ55" s="386"/>
      <c r="DR55" s="386"/>
      <c r="DS55" s="386"/>
      <c r="DT55" s="386"/>
      <c r="DU55" s="386"/>
      <c r="DV55" s="386"/>
      <c r="DW55" s="386"/>
      <c r="DX55" s="386"/>
      <c r="DY55" s="386"/>
      <c r="DZ55" s="386"/>
      <c r="EA55" s="386"/>
      <c r="EB55" s="386"/>
      <c r="EC55" s="386"/>
      <c r="ED55" s="386"/>
      <c r="EE55" s="386"/>
      <c r="EF55" s="386"/>
      <c r="EG55" s="386"/>
      <c r="EH55" s="386"/>
      <c r="EI55" s="386"/>
      <c r="EJ55" s="386"/>
      <c r="EK55" s="386"/>
      <c r="EL55" s="386"/>
      <c r="EM55" s="386"/>
      <c r="EN55" s="386"/>
      <c r="EO55" s="386"/>
      <c r="EP55" s="386"/>
      <c r="EQ55" s="386"/>
      <c r="ER55" s="386"/>
      <c r="ES55" s="386"/>
      <c r="ET55" s="386"/>
      <c r="EU55" s="386"/>
      <c r="EV55" s="386"/>
      <c r="EW55" s="386"/>
      <c r="EX55" s="386"/>
      <c r="EY55" s="386"/>
      <c r="EZ55" s="386"/>
      <c r="FA55" s="386"/>
      <c r="FB55" s="386"/>
      <c r="FC55" s="386"/>
      <c r="FD55" s="386"/>
      <c r="FE55" s="386"/>
      <c r="FF55" s="386"/>
      <c r="FG55" s="386"/>
      <c r="FH55" s="386"/>
      <c r="FI55" s="386"/>
      <c r="FJ55" s="386"/>
      <c r="FK55" s="386"/>
      <c r="FL55" s="386"/>
      <c r="FM55" s="386"/>
      <c r="FN55" s="386"/>
      <c r="FO55" s="386"/>
      <c r="FP55" s="386"/>
      <c r="FQ55" s="386"/>
      <c r="FR55" s="386"/>
      <c r="FS55" s="386"/>
      <c r="FT55" s="386"/>
      <c r="FU55" s="386"/>
      <c r="FV55" s="386"/>
      <c r="FW55" s="386"/>
      <c r="FX55" s="386"/>
      <c r="FY55" s="386"/>
      <c r="FZ55" s="386"/>
      <c r="GA55" s="386"/>
      <c r="GB55" s="386"/>
      <c r="GC55" s="386"/>
      <c r="GD55" s="386"/>
      <c r="GE55" s="386"/>
      <c r="GF55" s="386"/>
      <c r="GG55" s="386"/>
      <c r="GH55" s="386"/>
      <c r="GI55" s="386"/>
      <c r="GJ55" s="386"/>
      <c r="GK55" s="386"/>
      <c r="GL55" s="386"/>
      <c r="GM55" s="386"/>
      <c r="GN55" s="386"/>
      <c r="GO55" s="386"/>
      <c r="GP55" s="386"/>
      <c r="GQ55" s="386"/>
      <c r="GR55" s="386"/>
      <c r="GS55" s="386"/>
      <c r="GT55" s="386"/>
      <c r="GU55" s="488"/>
      <c r="GV55" s="386"/>
      <c r="GW55" s="386"/>
      <c r="GX55" s="386"/>
      <c r="GY55" s="386"/>
      <c r="GZ55" s="386"/>
      <c r="HA55" s="386"/>
      <c r="HB55" s="386"/>
      <c r="HC55" s="386"/>
      <c r="HD55" s="386"/>
      <c r="HE55" s="386"/>
      <c r="HF55" s="386"/>
      <c r="HG55" s="386"/>
      <c r="HH55" s="386"/>
      <c r="HI55" s="386"/>
      <c r="HJ55" s="386"/>
      <c r="HK55" s="386"/>
      <c r="HL55" s="386"/>
      <c r="HM55" s="386"/>
      <c r="HN55" s="386"/>
      <c r="HO55" s="386"/>
      <c r="HP55" s="386"/>
      <c r="HQ55" s="386"/>
      <c r="HR55" s="386"/>
      <c r="HS55" s="386"/>
      <c r="HT55" s="386"/>
      <c r="HU55" s="386"/>
      <c r="HV55" s="386"/>
      <c r="HW55" s="386"/>
      <c r="HX55" s="386"/>
      <c r="HY55" s="386"/>
      <c r="IA55" s="386"/>
      <c r="IB55" s="386"/>
      <c r="IC55" s="386"/>
      <c r="ID55" s="386"/>
      <c r="IE55" s="386"/>
      <c r="IF55" s="386"/>
    </row>
    <row r="56" spans="1:257" ht="40.799999999999997" x14ac:dyDescent="0.3">
      <c r="A56" s="449" t="s">
        <v>192</v>
      </c>
      <c r="B56" s="449" t="s">
        <v>266</v>
      </c>
      <c r="C56" s="449" t="s">
        <v>187</v>
      </c>
      <c r="D56" s="449" t="s">
        <v>272</v>
      </c>
      <c r="E56" s="449" t="s">
        <v>276</v>
      </c>
      <c r="F56" s="457" t="s">
        <v>294</v>
      </c>
      <c r="G56" s="449"/>
      <c r="H56" s="449" t="s">
        <v>1300</v>
      </c>
      <c r="I56" s="449" t="s">
        <v>208</v>
      </c>
      <c r="J56" s="381" t="s">
        <v>1207</v>
      </c>
      <c r="K56" s="489" t="s">
        <v>295</v>
      </c>
      <c r="L56" s="489" t="s">
        <v>2820</v>
      </c>
      <c r="M56" s="374" t="s">
        <v>2821</v>
      </c>
      <c r="N56" s="489" t="s">
        <v>2842</v>
      </c>
      <c r="O56" s="489" t="s">
        <v>2823</v>
      </c>
      <c r="P56" s="504" t="s">
        <v>2824</v>
      </c>
      <c r="Q56" s="490">
        <v>36919</v>
      </c>
      <c r="R56" s="374" t="s">
        <v>2825</v>
      </c>
      <c r="S56" s="491">
        <v>7000</v>
      </c>
      <c r="T56" s="491">
        <v>7000</v>
      </c>
      <c r="U56" s="489" t="s">
        <v>2843</v>
      </c>
      <c r="V56" s="505" t="s">
        <v>2824</v>
      </c>
      <c r="W56" s="492">
        <v>43132</v>
      </c>
      <c r="X56" s="492">
        <v>43465</v>
      </c>
      <c r="Y56" s="430">
        <v>150000000</v>
      </c>
      <c r="Z56" s="374" t="s">
        <v>2827</v>
      </c>
      <c r="AA56" s="374" t="s">
        <v>2668</v>
      </c>
      <c r="AB56" s="493" t="s">
        <v>2828</v>
      </c>
      <c r="AC56" s="493" t="s">
        <v>2829</v>
      </c>
      <c r="AD56" s="460" t="s">
        <v>2830</v>
      </c>
      <c r="AE56" s="430">
        <f t="shared" si="2"/>
        <v>150000000</v>
      </c>
      <c r="AF56" s="430">
        <f t="shared" si="5"/>
        <v>150000000</v>
      </c>
      <c r="AG56" s="430">
        <f t="shared" si="6"/>
        <v>150000000</v>
      </c>
      <c r="AH56" s="430">
        <v>100000000</v>
      </c>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v>50000000</v>
      </c>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v>0</v>
      </c>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506"/>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376"/>
      <c r="IA56" s="430"/>
      <c r="IB56" s="430"/>
      <c r="IC56" s="430"/>
      <c r="ID56" s="430"/>
      <c r="IE56" s="430"/>
      <c r="IF56" s="430"/>
      <c r="IG56" s="376"/>
      <c r="IH56" s="376"/>
      <c r="II56" s="376"/>
      <c r="IJ56" s="376"/>
      <c r="IK56" s="376"/>
      <c r="IL56" s="376"/>
      <c r="IM56" s="376"/>
      <c r="IN56" s="376"/>
      <c r="IO56" s="376"/>
      <c r="IP56" s="376"/>
      <c r="IQ56" s="376"/>
      <c r="IR56" s="376"/>
      <c r="IS56" s="376"/>
      <c r="IT56" s="376"/>
      <c r="IU56" s="376"/>
      <c r="IV56" s="376"/>
      <c r="IW56" s="376"/>
    </row>
    <row r="57" spans="1:257" ht="73.2" customHeight="1" x14ac:dyDescent="0.3">
      <c r="A57" s="449" t="s">
        <v>192</v>
      </c>
      <c r="B57" s="449" t="s">
        <v>266</v>
      </c>
      <c r="C57" s="449" t="s">
        <v>187</v>
      </c>
      <c r="D57" s="449" t="s">
        <v>272</v>
      </c>
      <c r="E57" s="449" t="s">
        <v>276</v>
      </c>
      <c r="F57" s="457" t="s">
        <v>296</v>
      </c>
      <c r="G57" s="449"/>
      <c r="H57" s="449" t="s">
        <v>297</v>
      </c>
      <c r="I57" s="449" t="s">
        <v>208</v>
      </c>
      <c r="J57" s="381" t="s">
        <v>1208</v>
      </c>
      <c r="K57" s="489" t="s">
        <v>298</v>
      </c>
      <c r="L57" s="489" t="s">
        <v>2820</v>
      </c>
      <c r="M57" s="374" t="s">
        <v>2821</v>
      </c>
      <c r="N57" s="489" t="s">
        <v>2844</v>
      </c>
      <c r="O57" s="489" t="s">
        <v>2845</v>
      </c>
      <c r="P57" s="489" t="s">
        <v>2846</v>
      </c>
      <c r="Q57" s="490">
        <v>37100</v>
      </c>
      <c r="R57" s="491" t="s">
        <v>2847</v>
      </c>
      <c r="S57" s="491">
        <v>4</v>
      </c>
      <c r="T57" s="491">
        <v>4</v>
      </c>
      <c r="U57" s="489" t="s">
        <v>2848</v>
      </c>
      <c r="V57" s="491" t="s">
        <v>2846</v>
      </c>
      <c r="W57" s="492">
        <v>43132</v>
      </c>
      <c r="X57" s="492">
        <v>43465</v>
      </c>
      <c r="Y57" s="430">
        <v>255186000</v>
      </c>
      <c r="Z57" s="374" t="s">
        <v>2827</v>
      </c>
      <c r="AA57" s="374" t="s">
        <v>2668</v>
      </c>
      <c r="AB57" s="493" t="s">
        <v>2828</v>
      </c>
      <c r="AC57" s="493" t="s">
        <v>2829</v>
      </c>
      <c r="AD57" s="460" t="s">
        <v>2830</v>
      </c>
      <c r="AE57" s="430">
        <f t="shared" si="2"/>
        <v>255186000</v>
      </c>
      <c r="AF57" s="430">
        <f t="shared" si="5"/>
        <v>255186000</v>
      </c>
      <c r="AG57" s="430">
        <f t="shared" si="6"/>
        <v>255186000</v>
      </c>
      <c r="AH57" s="430"/>
      <c r="AI57" s="430"/>
      <c r="AJ57" s="430"/>
      <c r="AK57" s="430"/>
      <c r="AL57" s="430"/>
      <c r="AM57" s="430"/>
      <c r="AN57" s="430"/>
      <c r="AO57" s="430"/>
      <c r="AP57" s="430"/>
      <c r="AQ57" s="430"/>
      <c r="AR57" s="430"/>
      <c r="AS57" s="430"/>
      <c r="AT57" s="430">
        <v>135186000</v>
      </c>
      <c r="AU57" s="430"/>
      <c r="AV57" s="430"/>
      <c r="AW57" s="430"/>
      <c r="AX57" s="430"/>
      <c r="AY57" s="430"/>
      <c r="AZ57" s="430"/>
      <c r="BA57" s="430"/>
      <c r="BB57" s="430"/>
      <c r="BC57" s="430"/>
      <c r="BD57" s="430"/>
      <c r="BE57" s="430"/>
      <c r="BF57" s="430"/>
      <c r="BG57" s="430"/>
      <c r="BH57" s="430"/>
      <c r="BI57" s="430"/>
      <c r="BJ57" s="430"/>
      <c r="BK57" s="430"/>
      <c r="BL57" s="430"/>
      <c r="BM57" s="430">
        <v>120000000</v>
      </c>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506"/>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376"/>
      <c r="IA57" s="430"/>
      <c r="IB57" s="430"/>
      <c r="IC57" s="430"/>
      <c r="ID57" s="430"/>
      <c r="IE57" s="430"/>
      <c r="IF57" s="430"/>
      <c r="IG57" s="376"/>
      <c r="IH57" s="376"/>
      <c r="II57" s="376"/>
      <c r="IJ57" s="376"/>
      <c r="IK57" s="376"/>
      <c r="IL57" s="376"/>
      <c r="IM57" s="376"/>
      <c r="IN57" s="376"/>
      <c r="IO57" s="376"/>
      <c r="IP57" s="376"/>
      <c r="IQ57" s="376"/>
      <c r="IR57" s="376"/>
      <c r="IS57" s="376"/>
      <c r="IT57" s="376"/>
      <c r="IU57" s="376"/>
      <c r="IV57" s="376"/>
      <c r="IW57" s="376"/>
    </row>
    <row r="58" spans="1:257" ht="265.2" x14ac:dyDescent="0.3">
      <c r="A58" s="507" t="s">
        <v>192</v>
      </c>
      <c r="B58" s="507" t="s">
        <v>266</v>
      </c>
      <c r="C58" s="507" t="s">
        <v>187</v>
      </c>
      <c r="D58" s="507" t="s">
        <v>272</v>
      </c>
      <c r="E58" s="507" t="s">
        <v>276</v>
      </c>
      <c r="F58" s="508" t="s">
        <v>299</v>
      </c>
      <c r="G58" s="507"/>
      <c r="H58" s="449" t="s">
        <v>1301</v>
      </c>
      <c r="I58" s="449" t="s">
        <v>208</v>
      </c>
      <c r="J58" s="509" t="s">
        <v>1210</v>
      </c>
      <c r="K58" s="489" t="s">
        <v>300</v>
      </c>
      <c r="L58" s="489" t="s">
        <v>2820</v>
      </c>
      <c r="M58" s="374" t="s">
        <v>2821</v>
      </c>
      <c r="N58" s="489" t="s">
        <v>2849</v>
      </c>
      <c r="O58" s="489" t="s">
        <v>2850</v>
      </c>
      <c r="P58" s="489" t="s">
        <v>2851</v>
      </c>
      <c r="Q58" s="490">
        <v>36950</v>
      </c>
      <c r="R58" s="374" t="s">
        <v>2852</v>
      </c>
      <c r="S58" s="491">
        <v>10000</v>
      </c>
      <c r="T58" s="491">
        <v>10000</v>
      </c>
      <c r="U58" s="489" t="s">
        <v>2853</v>
      </c>
      <c r="V58" s="491" t="s">
        <v>2851</v>
      </c>
      <c r="W58" s="492">
        <v>43132</v>
      </c>
      <c r="X58" s="492">
        <v>43465</v>
      </c>
      <c r="Y58" s="430">
        <v>130300000</v>
      </c>
      <c r="Z58" s="374" t="s">
        <v>2827</v>
      </c>
      <c r="AA58" s="374" t="s">
        <v>2668</v>
      </c>
      <c r="AB58" s="493" t="s">
        <v>2828</v>
      </c>
      <c r="AC58" s="493" t="s">
        <v>2829</v>
      </c>
      <c r="AD58" s="460" t="s">
        <v>2830</v>
      </c>
      <c r="AE58" s="430">
        <f t="shared" si="2"/>
        <v>130300000</v>
      </c>
      <c r="AF58" s="430">
        <f t="shared" si="5"/>
        <v>130300000</v>
      </c>
      <c r="AG58" s="430">
        <f t="shared" si="6"/>
        <v>130300000</v>
      </c>
      <c r="AH58" s="510">
        <v>50000000</v>
      </c>
      <c r="AI58" s="511"/>
      <c r="AJ58" s="510"/>
      <c r="AK58" s="511"/>
      <c r="AL58" s="510"/>
      <c r="AM58" s="511"/>
      <c r="AN58" s="510"/>
      <c r="AO58" s="510"/>
      <c r="AP58" s="510"/>
      <c r="AQ58" s="510"/>
      <c r="AR58" s="511"/>
      <c r="AS58" s="510"/>
      <c r="AT58" s="510"/>
      <c r="AU58" s="511"/>
      <c r="AV58" s="510">
        <v>27000000</v>
      </c>
      <c r="AW58" s="510">
        <v>3300000</v>
      </c>
      <c r="AX58" s="510"/>
      <c r="AY58" s="510"/>
      <c r="AZ58" s="510"/>
      <c r="BA58" s="511"/>
      <c r="BB58" s="510"/>
      <c r="BC58" s="510"/>
      <c r="BD58" s="511"/>
      <c r="BE58" s="510"/>
      <c r="BF58" s="510"/>
      <c r="BG58" s="510"/>
      <c r="BH58" s="511"/>
      <c r="BI58" s="510"/>
      <c r="BJ58" s="511"/>
      <c r="BK58" s="510"/>
      <c r="BL58" s="510"/>
      <c r="BM58" s="510">
        <v>50000000</v>
      </c>
      <c r="BN58" s="511"/>
      <c r="BO58" s="511"/>
      <c r="BP58" s="510"/>
      <c r="BQ58" s="510"/>
      <c r="BR58" s="510"/>
      <c r="BS58" s="510"/>
      <c r="BT58" s="510"/>
      <c r="BU58" s="510"/>
      <c r="BV58" s="511"/>
      <c r="BW58" s="510"/>
      <c r="BX58" s="511"/>
      <c r="BY58" s="510"/>
      <c r="BZ58" s="510"/>
      <c r="CA58" s="510"/>
      <c r="CB58" s="511"/>
      <c r="CC58" s="510"/>
      <c r="CD58" s="510"/>
      <c r="CE58" s="510"/>
      <c r="CF58" s="510"/>
      <c r="CG58" s="510"/>
      <c r="CH58" s="510"/>
      <c r="CI58" s="510"/>
      <c r="CJ58" s="510"/>
      <c r="CK58" s="510"/>
      <c r="CL58" s="510"/>
      <c r="CM58" s="510"/>
      <c r="CN58" s="510"/>
      <c r="CO58" s="511"/>
      <c r="CP58" s="511"/>
      <c r="CQ58" s="511"/>
      <c r="CR58" s="511"/>
      <c r="CS58" s="511"/>
      <c r="CT58" s="511"/>
      <c r="CU58" s="510"/>
      <c r="CV58" s="510"/>
      <c r="CW58" s="511"/>
      <c r="CX58" s="510"/>
      <c r="CY58" s="510"/>
      <c r="CZ58" s="510"/>
      <c r="DA58" s="510"/>
      <c r="DB58" s="510"/>
      <c r="DC58" s="510"/>
      <c r="DD58" s="510"/>
      <c r="DE58" s="510"/>
      <c r="DF58" s="510"/>
      <c r="DG58" s="510"/>
      <c r="DH58" s="510"/>
      <c r="DI58" s="510"/>
      <c r="DJ58" s="511"/>
      <c r="DK58" s="510"/>
      <c r="DL58" s="386"/>
      <c r="DM58" s="386"/>
      <c r="DN58" s="386"/>
      <c r="DO58" s="386"/>
      <c r="DP58" s="386"/>
      <c r="DQ58" s="386"/>
      <c r="DR58" s="386"/>
      <c r="DS58" s="386"/>
      <c r="DT58" s="386"/>
      <c r="DU58" s="386"/>
      <c r="DV58" s="386"/>
      <c r="DW58" s="386"/>
      <c r="DX58" s="386"/>
      <c r="DY58" s="386"/>
      <c r="DZ58" s="386"/>
      <c r="EA58" s="386"/>
      <c r="EB58" s="386"/>
      <c r="EC58" s="386"/>
      <c r="ED58" s="386"/>
      <c r="EE58" s="386"/>
      <c r="EF58" s="386"/>
      <c r="EG58" s="386"/>
      <c r="EH58" s="386"/>
      <c r="EI58" s="386"/>
      <c r="EJ58" s="386"/>
      <c r="EK58" s="386"/>
      <c r="EL58" s="386"/>
      <c r="EM58" s="386"/>
      <c r="EN58" s="386"/>
      <c r="EO58" s="386"/>
      <c r="EP58" s="386"/>
      <c r="EQ58" s="386"/>
      <c r="ER58" s="386"/>
      <c r="ES58" s="386"/>
      <c r="ET58" s="386"/>
      <c r="EU58" s="386"/>
      <c r="EV58" s="386"/>
      <c r="EW58" s="386"/>
      <c r="EX58" s="386"/>
      <c r="EY58" s="386"/>
      <c r="EZ58" s="386"/>
      <c r="FA58" s="386"/>
      <c r="FB58" s="386"/>
      <c r="FC58" s="386"/>
      <c r="FD58" s="386"/>
      <c r="FE58" s="386"/>
      <c r="FF58" s="386"/>
      <c r="FG58" s="386"/>
      <c r="FH58" s="386"/>
      <c r="FI58" s="386"/>
      <c r="FJ58" s="386"/>
      <c r="FK58" s="386"/>
      <c r="FL58" s="386"/>
      <c r="FM58" s="386"/>
      <c r="FN58" s="386"/>
      <c r="FO58" s="386"/>
      <c r="FP58" s="386"/>
      <c r="FQ58" s="386"/>
      <c r="FR58" s="386"/>
      <c r="FS58" s="386"/>
      <c r="FT58" s="386"/>
      <c r="FU58" s="386"/>
      <c r="FV58" s="386"/>
      <c r="FW58" s="386"/>
      <c r="FX58" s="386"/>
      <c r="FY58" s="386"/>
      <c r="FZ58" s="386"/>
      <c r="GA58" s="386"/>
      <c r="GB58" s="386"/>
      <c r="GC58" s="386"/>
      <c r="GD58" s="386"/>
      <c r="GE58" s="386"/>
      <c r="GF58" s="386"/>
      <c r="GG58" s="386"/>
      <c r="GH58" s="386"/>
      <c r="GI58" s="386"/>
      <c r="GJ58" s="386"/>
      <c r="GK58" s="386"/>
      <c r="GL58" s="386"/>
      <c r="GM58" s="386"/>
      <c r="GN58" s="386"/>
      <c r="GO58" s="386"/>
      <c r="GP58" s="386"/>
      <c r="GQ58" s="386"/>
      <c r="GR58" s="386"/>
      <c r="GS58" s="386"/>
      <c r="GT58" s="386"/>
      <c r="GU58" s="488"/>
      <c r="GV58" s="386"/>
      <c r="GW58" s="386"/>
      <c r="GX58" s="386"/>
      <c r="GY58" s="386"/>
      <c r="GZ58" s="386"/>
      <c r="HA58" s="386"/>
      <c r="HB58" s="386"/>
      <c r="HC58" s="386"/>
      <c r="HD58" s="386"/>
      <c r="HE58" s="386"/>
      <c r="HF58" s="386"/>
      <c r="HG58" s="386"/>
      <c r="HH58" s="386"/>
      <c r="HI58" s="386"/>
      <c r="HJ58" s="386"/>
      <c r="HK58" s="386"/>
      <c r="HL58" s="386"/>
      <c r="HM58" s="386"/>
      <c r="HN58" s="386"/>
      <c r="HO58" s="386"/>
      <c r="HP58" s="386"/>
      <c r="HQ58" s="386"/>
      <c r="HR58" s="386"/>
      <c r="HS58" s="386"/>
      <c r="HT58" s="386"/>
      <c r="HU58" s="386"/>
      <c r="HV58" s="386"/>
      <c r="HW58" s="386"/>
      <c r="HX58" s="386"/>
      <c r="HY58" s="386"/>
      <c r="IA58" s="386"/>
      <c r="IB58" s="386"/>
      <c r="IC58" s="386"/>
      <c r="ID58" s="386"/>
      <c r="IE58" s="386"/>
      <c r="IF58" s="386"/>
    </row>
    <row r="59" spans="1:257" ht="142.80000000000001" x14ac:dyDescent="0.3">
      <c r="A59" s="507" t="s">
        <v>192</v>
      </c>
      <c r="B59" s="507" t="s">
        <v>266</v>
      </c>
      <c r="C59" s="507" t="s">
        <v>187</v>
      </c>
      <c r="D59" s="507" t="s">
        <v>272</v>
      </c>
      <c r="E59" s="507" t="s">
        <v>276</v>
      </c>
      <c r="F59" s="508" t="s">
        <v>301</v>
      </c>
      <c r="G59" s="507"/>
      <c r="H59" s="449" t="s">
        <v>1302</v>
      </c>
      <c r="I59" s="449" t="s">
        <v>208</v>
      </c>
      <c r="J59" s="509" t="s">
        <v>1211</v>
      </c>
      <c r="K59" s="489" t="s">
        <v>302</v>
      </c>
      <c r="L59" s="489" t="s">
        <v>2820</v>
      </c>
      <c r="M59" s="374" t="s">
        <v>2821</v>
      </c>
      <c r="N59" s="489" t="s">
        <v>2854</v>
      </c>
      <c r="O59" s="489" t="s">
        <v>2855</v>
      </c>
      <c r="P59" s="489" t="s">
        <v>2856</v>
      </c>
      <c r="Q59" s="490">
        <v>37009</v>
      </c>
      <c r="R59" s="374" t="s">
        <v>2857</v>
      </c>
      <c r="S59" s="491">
        <v>2000</v>
      </c>
      <c r="T59" s="491">
        <v>2000</v>
      </c>
      <c r="U59" s="489" t="s">
        <v>2858</v>
      </c>
      <c r="V59" s="491" t="s">
        <v>2856</v>
      </c>
      <c r="W59" s="492">
        <v>43132</v>
      </c>
      <c r="X59" s="492">
        <v>43465</v>
      </c>
      <c r="Y59" s="430">
        <v>150000000</v>
      </c>
      <c r="Z59" s="374" t="s">
        <v>2827</v>
      </c>
      <c r="AA59" s="491"/>
      <c r="AB59" s="493" t="s">
        <v>2828</v>
      </c>
      <c r="AC59" s="493" t="s">
        <v>2829</v>
      </c>
      <c r="AD59" s="491"/>
      <c r="AE59" s="430">
        <f t="shared" si="2"/>
        <v>150000000</v>
      </c>
      <c r="AF59" s="430">
        <f t="shared" si="5"/>
        <v>150000000</v>
      </c>
      <c r="AG59" s="430">
        <f t="shared" si="6"/>
        <v>150000000</v>
      </c>
      <c r="AH59" s="510">
        <v>100000000</v>
      </c>
      <c r="AI59" s="511"/>
      <c r="AJ59" s="510"/>
      <c r="AK59" s="511"/>
      <c r="AL59" s="510"/>
      <c r="AM59" s="511"/>
      <c r="AN59" s="510"/>
      <c r="AO59" s="510"/>
      <c r="AP59" s="510"/>
      <c r="AQ59" s="510"/>
      <c r="AR59" s="511"/>
      <c r="AS59" s="510"/>
      <c r="AT59" s="510"/>
      <c r="AU59" s="511"/>
      <c r="AV59" s="510"/>
      <c r="AW59" s="510"/>
      <c r="AX59" s="510"/>
      <c r="AY59" s="510"/>
      <c r="AZ59" s="510"/>
      <c r="BA59" s="511"/>
      <c r="BB59" s="510"/>
      <c r="BC59" s="510"/>
      <c r="BD59" s="511"/>
      <c r="BE59" s="510"/>
      <c r="BF59" s="510"/>
      <c r="BG59" s="510"/>
      <c r="BH59" s="511"/>
      <c r="BI59" s="510"/>
      <c r="BJ59" s="511"/>
      <c r="BK59" s="510"/>
      <c r="BL59" s="510"/>
      <c r="BM59" s="510">
        <v>50000000</v>
      </c>
      <c r="BN59" s="511"/>
      <c r="BO59" s="511"/>
      <c r="BP59" s="510"/>
      <c r="BQ59" s="510"/>
      <c r="BR59" s="510"/>
      <c r="BS59" s="510"/>
      <c r="BT59" s="510"/>
      <c r="BU59" s="510"/>
      <c r="BV59" s="511"/>
      <c r="BW59" s="510"/>
      <c r="BX59" s="511"/>
      <c r="BY59" s="510"/>
      <c r="BZ59" s="510"/>
      <c r="CA59" s="510"/>
      <c r="CB59" s="511"/>
      <c r="CC59" s="510"/>
      <c r="CD59" s="510"/>
      <c r="CE59" s="510"/>
      <c r="CF59" s="510"/>
      <c r="CG59" s="510"/>
      <c r="CH59" s="510"/>
      <c r="CI59" s="510"/>
      <c r="CJ59" s="510"/>
      <c r="CK59" s="510"/>
      <c r="CL59" s="510"/>
      <c r="CM59" s="510"/>
      <c r="CN59" s="510"/>
      <c r="CO59" s="511"/>
      <c r="CP59" s="511"/>
      <c r="CQ59" s="511"/>
      <c r="CR59" s="511"/>
      <c r="CS59" s="511"/>
      <c r="CT59" s="511"/>
      <c r="CU59" s="510"/>
      <c r="CV59" s="510"/>
      <c r="CW59" s="511"/>
      <c r="CX59" s="510"/>
      <c r="CY59" s="510"/>
      <c r="CZ59" s="510"/>
      <c r="DA59" s="510"/>
      <c r="DB59" s="510"/>
      <c r="DC59" s="510"/>
      <c r="DD59" s="510"/>
      <c r="DE59" s="510"/>
      <c r="DF59" s="510"/>
      <c r="DG59" s="510"/>
      <c r="DH59" s="510"/>
      <c r="DI59" s="510"/>
      <c r="DJ59" s="511"/>
      <c r="DK59" s="510"/>
      <c r="DL59" s="386"/>
      <c r="DM59" s="386"/>
      <c r="DN59" s="386"/>
      <c r="DO59" s="386"/>
      <c r="DP59" s="386"/>
      <c r="DQ59" s="386"/>
      <c r="DR59" s="386"/>
      <c r="DS59" s="386"/>
      <c r="DT59" s="386"/>
      <c r="DU59" s="386"/>
      <c r="DV59" s="386"/>
      <c r="DW59" s="386"/>
      <c r="DX59" s="386"/>
      <c r="DY59" s="386"/>
      <c r="DZ59" s="386"/>
      <c r="EA59" s="386"/>
      <c r="EB59" s="386"/>
      <c r="EC59" s="386"/>
      <c r="ED59" s="386"/>
      <c r="EE59" s="386"/>
      <c r="EF59" s="386"/>
      <c r="EG59" s="386"/>
      <c r="EH59" s="386"/>
      <c r="EI59" s="386"/>
      <c r="EJ59" s="386"/>
      <c r="EK59" s="386"/>
      <c r="EL59" s="386"/>
      <c r="EM59" s="386"/>
      <c r="EN59" s="386"/>
      <c r="EO59" s="386"/>
      <c r="EP59" s="386"/>
      <c r="EQ59" s="386"/>
      <c r="ER59" s="386"/>
      <c r="ES59" s="386"/>
      <c r="ET59" s="386"/>
      <c r="EU59" s="386"/>
      <c r="EV59" s="386"/>
      <c r="EW59" s="386"/>
      <c r="EX59" s="386"/>
      <c r="EY59" s="386"/>
      <c r="EZ59" s="386"/>
      <c r="FA59" s="386"/>
      <c r="FB59" s="386"/>
      <c r="FC59" s="386"/>
      <c r="FD59" s="386"/>
      <c r="FE59" s="386"/>
      <c r="FF59" s="386"/>
      <c r="FG59" s="386"/>
      <c r="FH59" s="386"/>
      <c r="FI59" s="386"/>
      <c r="FJ59" s="386"/>
      <c r="FK59" s="386"/>
      <c r="FL59" s="386"/>
      <c r="FM59" s="386"/>
      <c r="FN59" s="386"/>
      <c r="FO59" s="386"/>
      <c r="FP59" s="386"/>
      <c r="FQ59" s="386"/>
      <c r="FR59" s="386"/>
      <c r="FS59" s="386"/>
      <c r="FT59" s="386"/>
      <c r="FU59" s="386"/>
      <c r="FV59" s="386"/>
      <c r="FW59" s="386"/>
      <c r="FX59" s="386"/>
      <c r="FY59" s="386"/>
      <c r="FZ59" s="386"/>
      <c r="GA59" s="386"/>
      <c r="GB59" s="386"/>
      <c r="GC59" s="386"/>
      <c r="GD59" s="386"/>
      <c r="GE59" s="386"/>
      <c r="GF59" s="386"/>
      <c r="GG59" s="386"/>
      <c r="GH59" s="386"/>
      <c r="GI59" s="386"/>
      <c r="GJ59" s="386"/>
      <c r="GK59" s="386"/>
      <c r="GL59" s="386"/>
      <c r="GM59" s="386"/>
      <c r="GN59" s="386"/>
      <c r="GO59" s="386"/>
      <c r="GP59" s="386"/>
      <c r="GQ59" s="386"/>
      <c r="GR59" s="386"/>
      <c r="GS59" s="386"/>
      <c r="GT59" s="386"/>
      <c r="GU59" s="488"/>
      <c r="GV59" s="386"/>
      <c r="GW59" s="386"/>
      <c r="GX59" s="386"/>
      <c r="GY59" s="386"/>
      <c r="GZ59" s="386"/>
      <c r="HA59" s="386"/>
      <c r="HB59" s="386"/>
      <c r="HC59" s="386"/>
      <c r="HD59" s="386"/>
      <c r="HE59" s="386"/>
      <c r="HF59" s="386"/>
      <c r="HG59" s="386"/>
      <c r="HH59" s="386"/>
      <c r="HI59" s="386"/>
      <c r="HJ59" s="386"/>
      <c r="HK59" s="386"/>
      <c r="HL59" s="386"/>
      <c r="HM59" s="386"/>
      <c r="HN59" s="386"/>
      <c r="HO59" s="386"/>
      <c r="HP59" s="386"/>
      <c r="HQ59" s="386"/>
      <c r="HR59" s="386"/>
      <c r="HS59" s="386"/>
      <c r="HT59" s="386"/>
      <c r="HU59" s="386"/>
      <c r="HV59" s="386"/>
      <c r="HW59" s="386"/>
      <c r="HX59" s="386"/>
      <c r="HY59" s="386"/>
      <c r="IA59" s="386"/>
      <c r="IB59" s="386"/>
      <c r="IC59" s="386"/>
      <c r="ID59" s="386"/>
      <c r="IE59" s="386"/>
      <c r="IF59" s="386"/>
    </row>
    <row r="60" spans="1:257" ht="40.799999999999997" x14ac:dyDescent="0.3">
      <c r="A60" s="507" t="s">
        <v>192</v>
      </c>
      <c r="B60" s="507" t="s">
        <v>266</v>
      </c>
      <c r="C60" s="507" t="s">
        <v>187</v>
      </c>
      <c r="D60" s="507" t="s">
        <v>272</v>
      </c>
      <c r="E60" s="507" t="s">
        <v>276</v>
      </c>
      <c r="F60" s="508" t="s">
        <v>303</v>
      </c>
      <c r="G60" s="507"/>
      <c r="H60" s="449" t="s">
        <v>1303</v>
      </c>
      <c r="I60" s="449" t="s">
        <v>208</v>
      </c>
      <c r="J60" s="509" t="s">
        <v>1212</v>
      </c>
      <c r="K60" s="494" t="s">
        <v>304</v>
      </c>
      <c r="L60" s="494" t="s">
        <v>2820</v>
      </c>
      <c r="M60" s="374" t="s">
        <v>2821</v>
      </c>
      <c r="N60" s="494" t="s">
        <v>2859</v>
      </c>
      <c r="O60" s="494" t="s">
        <v>2860</v>
      </c>
      <c r="P60" s="494" t="s">
        <v>2861</v>
      </c>
      <c r="Q60" s="490">
        <v>37070</v>
      </c>
      <c r="R60" s="374" t="s">
        <v>2862</v>
      </c>
      <c r="S60" s="495">
        <v>200</v>
      </c>
      <c r="T60" s="495">
        <v>200</v>
      </c>
      <c r="U60" s="494" t="s">
        <v>2863</v>
      </c>
      <c r="V60" s="495" t="s">
        <v>2861</v>
      </c>
      <c r="W60" s="492">
        <v>43132</v>
      </c>
      <c r="X60" s="492">
        <v>43465</v>
      </c>
      <c r="Y60" s="430">
        <v>50000000</v>
      </c>
      <c r="Z60" s="374" t="s">
        <v>2827</v>
      </c>
      <c r="AA60" s="374" t="s">
        <v>2668</v>
      </c>
      <c r="AB60" s="493" t="s">
        <v>2828</v>
      </c>
      <c r="AC60" s="493" t="s">
        <v>2829</v>
      </c>
      <c r="AD60" s="460" t="s">
        <v>2830</v>
      </c>
      <c r="AE60" s="430">
        <f t="shared" si="2"/>
        <v>50000000</v>
      </c>
      <c r="AF60" s="430">
        <f t="shared" si="5"/>
        <v>50000000</v>
      </c>
      <c r="AG60" s="430">
        <f t="shared" si="6"/>
        <v>50000000</v>
      </c>
      <c r="AH60" s="510"/>
      <c r="AI60" s="511"/>
      <c r="AJ60" s="510"/>
      <c r="AK60" s="511"/>
      <c r="AL60" s="510"/>
      <c r="AM60" s="511"/>
      <c r="AN60" s="510"/>
      <c r="AO60" s="510"/>
      <c r="AP60" s="510"/>
      <c r="AQ60" s="510"/>
      <c r="AR60" s="511"/>
      <c r="AS60" s="510"/>
      <c r="AT60" s="510"/>
      <c r="AU60" s="511"/>
      <c r="AV60" s="510"/>
      <c r="AW60" s="510"/>
      <c r="AX60" s="510"/>
      <c r="AY60" s="510"/>
      <c r="AZ60" s="510"/>
      <c r="BA60" s="511"/>
      <c r="BB60" s="510"/>
      <c r="BC60" s="510"/>
      <c r="BD60" s="511"/>
      <c r="BE60" s="510"/>
      <c r="BF60" s="510"/>
      <c r="BG60" s="510"/>
      <c r="BH60" s="511"/>
      <c r="BI60" s="510"/>
      <c r="BJ60" s="511"/>
      <c r="BK60" s="510"/>
      <c r="BL60" s="510"/>
      <c r="BM60" s="510">
        <v>50000000</v>
      </c>
      <c r="BN60" s="511"/>
      <c r="BO60" s="511"/>
      <c r="BP60" s="510"/>
      <c r="BQ60" s="510"/>
      <c r="BR60" s="510"/>
      <c r="BS60" s="510"/>
      <c r="BT60" s="510"/>
      <c r="BU60" s="510"/>
      <c r="BV60" s="511"/>
      <c r="BW60" s="510"/>
      <c r="BX60" s="511"/>
      <c r="BY60" s="510"/>
      <c r="BZ60" s="510"/>
      <c r="CA60" s="510"/>
      <c r="CB60" s="511"/>
      <c r="CC60" s="510"/>
      <c r="CD60" s="510"/>
      <c r="CE60" s="510"/>
      <c r="CF60" s="510"/>
      <c r="CG60" s="510"/>
      <c r="CH60" s="510"/>
      <c r="CI60" s="510"/>
      <c r="CJ60" s="510"/>
      <c r="CK60" s="510"/>
      <c r="CL60" s="510"/>
      <c r="CM60" s="510"/>
      <c r="CN60" s="510"/>
      <c r="CO60" s="511"/>
      <c r="CP60" s="511"/>
      <c r="CQ60" s="511"/>
      <c r="CR60" s="511"/>
      <c r="CS60" s="511"/>
      <c r="CT60" s="511"/>
      <c r="CU60" s="510"/>
      <c r="CV60" s="510"/>
      <c r="CW60" s="511"/>
      <c r="CX60" s="510"/>
      <c r="CY60" s="510"/>
      <c r="CZ60" s="510"/>
      <c r="DA60" s="510"/>
      <c r="DB60" s="510"/>
      <c r="DC60" s="510"/>
      <c r="DD60" s="510"/>
      <c r="DE60" s="510"/>
      <c r="DF60" s="510"/>
      <c r="DG60" s="510"/>
      <c r="DH60" s="510"/>
      <c r="DI60" s="510"/>
      <c r="DJ60" s="511"/>
      <c r="DK60" s="510"/>
      <c r="DL60" s="386"/>
      <c r="DM60" s="386"/>
      <c r="DN60" s="386"/>
      <c r="DO60" s="386"/>
      <c r="DP60" s="386"/>
      <c r="DQ60" s="386"/>
      <c r="DR60" s="386"/>
      <c r="DS60" s="386"/>
      <c r="DT60" s="386"/>
      <c r="DU60" s="386"/>
      <c r="DV60" s="386"/>
      <c r="DW60" s="386"/>
      <c r="DX60" s="386"/>
      <c r="DY60" s="386"/>
      <c r="DZ60" s="386"/>
      <c r="EA60" s="386"/>
      <c r="EB60" s="386"/>
      <c r="EC60" s="386"/>
      <c r="ED60" s="386"/>
      <c r="EE60" s="386"/>
      <c r="EF60" s="386"/>
      <c r="EG60" s="386"/>
      <c r="EH60" s="386"/>
      <c r="EI60" s="386"/>
      <c r="EJ60" s="386"/>
      <c r="EK60" s="386"/>
      <c r="EL60" s="386"/>
      <c r="EM60" s="386"/>
      <c r="EN60" s="386"/>
      <c r="EO60" s="386"/>
      <c r="EP60" s="386"/>
      <c r="EQ60" s="386"/>
      <c r="ER60" s="386"/>
      <c r="ES60" s="386"/>
      <c r="ET60" s="386"/>
      <c r="EU60" s="386"/>
      <c r="EV60" s="386"/>
      <c r="EW60" s="386"/>
      <c r="EX60" s="386"/>
      <c r="EY60" s="386"/>
      <c r="EZ60" s="386"/>
      <c r="FA60" s="386"/>
      <c r="FB60" s="386"/>
      <c r="FC60" s="386"/>
      <c r="FD60" s="386"/>
      <c r="FE60" s="386"/>
      <c r="FF60" s="386"/>
      <c r="FG60" s="386"/>
      <c r="FH60" s="386"/>
      <c r="FI60" s="386"/>
      <c r="FJ60" s="386"/>
      <c r="FK60" s="386"/>
      <c r="FL60" s="386"/>
      <c r="FM60" s="386"/>
      <c r="FN60" s="386"/>
      <c r="FO60" s="386"/>
      <c r="FP60" s="386"/>
      <c r="FQ60" s="386"/>
      <c r="FR60" s="386"/>
      <c r="FS60" s="386"/>
      <c r="FT60" s="386"/>
      <c r="FU60" s="386"/>
      <c r="FV60" s="386"/>
      <c r="FW60" s="386"/>
      <c r="FX60" s="386"/>
      <c r="FY60" s="386"/>
      <c r="FZ60" s="386"/>
      <c r="GA60" s="386"/>
      <c r="GB60" s="386"/>
      <c r="GC60" s="386"/>
      <c r="GD60" s="386"/>
      <c r="GE60" s="386"/>
      <c r="GF60" s="386"/>
      <c r="GG60" s="386"/>
      <c r="GH60" s="386"/>
      <c r="GI60" s="386"/>
      <c r="GJ60" s="386"/>
      <c r="GK60" s="386"/>
      <c r="GL60" s="386"/>
      <c r="GM60" s="386"/>
      <c r="GN60" s="386"/>
      <c r="GO60" s="386"/>
      <c r="GP60" s="386"/>
      <c r="GQ60" s="386"/>
      <c r="GR60" s="386"/>
      <c r="GS60" s="386"/>
      <c r="GT60" s="386"/>
      <c r="GU60" s="488"/>
      <c r="GV60" s="386"/>
      <c r="GW60" s="386"/>
      <c r="GX60" s="386"/>
      <c r="GY60" s="386"/>
      <c r="GZ60" s="386"/>
      <c r="HA60" s="386"/>
      <c r="HB60" s="386"/>
      <c r="HC60" s="386"/>
      <c r="HD60" s="386"/>
      <c r="HE60" s="386"/>
      <c r="HF60" s="386"/>
      <c r="HG60" s="386"/>
      <c r="HH60" s="386"/>
      <c r="HI60" s="386"/>
      <c r="HJ60" s="386"/>
      <c r="HK60" s="386"/>
      <c r="HL60" s="386"/>
      <c r="HM60" s="386"/>
      <c r="HN60" s="386"/>
      <c r="HO60" s="386"/>
      <c r="HP60" s="386"/>
      <c r="HQ60" s="386"/>
      <c r="HR60" s="386"/>
      <c r="HS60" s="386"/>
      <c r="HT60" s="386"/>
      <c r="HU60" s="386"/>
      <c r="HV60" s="386"/>
      <c r="HW60" s="386"/>
      <c r="HX60" s="386"/>
      <c r="HY60" s="386"/>
      <c r="IA60" s="386"/>
      <c r="IB60" s="386"/>
      <c r="IC60" s="386"/>
      <c r="ID60" s="386"/>
      <c r="IE60" s="386"/>
      <c r="IF60" s="386"/>
    </row>
    <row r="61" spans="1:257" ht="30.6" x14ac:dyDescent="0.3">
      <c r="A61" s="449" t="s">
        <v>192</v>
      </c>
      <c r="B61" s="449" t="s">
        <v>266</v>
      </c>
      <c r="C61" s="449" t="s">
        <v>187</v>
      </c>
      <c r="D61" s="449" t="s">
        <v>272</v>
      </c>
      <c r="E61" s="449" t="s">
        <v>276</v>
      </c>
      <c r="F61" s="457" t="s">
        <v>307</v>
      </c>
      <c r="G61" s="449"/>
      <c r="H61" s="449" t="s">
        <v>1304</v>
      </c>
      <c r="I61" s="449" t="s">
        <v>208</v>
      </c>
      <c r="J61" s="381" t="s">
        <v>1209</v>
      </c>
      <c r="K61" s="512" t="s">
        <v>308</v>
      </c>
      <c r="L61" s="512" t="s">
        <v>2820</v>
      </c>
      <c r="M61" s="374" t="s">
        <v>2821</v>
      </c>
      <c r="N61" s="512" t="s">
        <v>2864</v>
      </c>
      <c r="O61" s="512" t="s">
        <v>2865</v>
      </c>
      <c r="P61" s="512" t="s">
        <v>2866</v>
      </c>
      <c r="Q61" s="490">
        <v>36978</v>
      </c>
      <c r="R61" s="374" t="s">
        <v>2867</v>
      </c>
      <c r="S61" s="513">
        <v>1500</v>
      </c>
      <c r="T61" s="513">
        <v>1500</v>
      </c>
      <c r="U61" s="512" t="s">
        <v>2868</v>
      </c>
      <c r="V61" s="513" t="s">
        <v>2866</v>
      </c>
      <c r="W61" s="492">
        <v>43132</v>
      </c>
      <c r="X61" s="492">
        <v>43465</v>
      </c>
      <c r="Y61" s="430">
        <v>150000000</v>
      </c>
      <c r="Z61" s="374" t="s">
        <v>2827</v>
      </c>
      <c r="AA61" s="374" t="s">
        <v>2668</v>
      </c>
      <c r="AB61" s="493" t="s">
        <v>2828</v>
      </c>
      <c r="AC61" s="493" t="s">
        <v>2829</v>
      </c>
      <c r="AD61" s="460" t="s">
        <v>2830</v>
      </c>
      <c r="AE61" s="430">
        <f t="shared" si="2"/>
        <v>150000000</v>
      </c>
      <c r="AF61" s="430">
        <f t="shared" si="5"/>
        <v>150000000</v>
      </c>
      <c r="AG61" s="430">
        <f t="shared" si="6"/>
        <v>150000000</v>
      </c>
      <c r="AH61" s="430">
        <v>100000000</v>
      </c>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v>50000000</v>
      </c>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386"/>
      <c r="DM61" s="386"/>
      <c r="DN61" s="386"/>
      <c r="DO61" s="386"/>
      <c r="DP61" s="386"/>
      <c r="DQ61" s="386"/>
      <c r="DR61" s="386"/>
      <c r="DS61" s="386"/>
      <c r="DT61" s="386"/>
      <c r="DU61" s="386"/>
      <c r="DV61" s="386"/>
      <c r="DW61" s="386"/>
      <c r="DX61" s="386"/>
      <c r="DY61" s="386"/>
      <c r="DZ61" s="386"/>
      <c r="EA61" s="386"/>
      <c r="EB61" s="386"/>
      <c r="EC61" s="386"/>
      <c r="ED61" s="386"/>
      <c r="EE61" s="386"/>
      <c r="EF61" s="386"/>
      <c r="EG61" s="386"/>
      <c r="EH61" s="386"/>
      <c r="EI61" s="386"/>
      <c r="EJ61" s="386"/>
      <c r="EK61" s="386"/>
      <c r="EL61" s="386"/>
      <c r="EM61" s="386"/>
      <c r="EN61" s="386"/>
      <c r="EO61" s="386"/>
      <c r="EP61" s="386"/>
      <c r="EQ61" s="386"/>
      <c r="ER61" s="386"/>
      <c r="ES61" s="386"/>
      <c r="ET61" s="386"/>
      <c r="EU61" s="386"/>
      <c r="EV61" s="386"/>
      <c r="EW61" s="386"/>
      <c r="EX61" s="386"/>
      <c r="EY61" s="386"/>
      <c r="EZ61" s="386"/>
      <c r="FA61" s="386"/>
      <c r="FB61" s="386"/>
      <c r="FC61" s="386"/>
      <c r="FD61" s="386"/>
      <c r="FE61" s="386"/>
      <c r="FF61" s="386"/>
      <c r="FG61" s="386"/>
      <c r="FH61" s="386"/>
      <c r="FI61" s="386"/>
      <c r="FJ61" s="386"/>
      <c r="FK61" s="386"/>
      <c r="FL61" s="386"/>
      <c r="FM61" s="386"/>
      <c r="FN61" s="386"/>
      <c r="FO61" s="386"/>
      <c r="FP61" s="386"/>
      <c r="FQ61" s="386"/>
      <c r="FR61" s="386"/>
      <c r="FS61" s="386"/>
      <c r="FT61" s="386"/>
      <c r="FU61" s="386"/>
      <c r="FV61" s="386"/>
      <c r="FW61" s="386"/>
      <c r="FX61" s="386"/>
      <c r="FY61" s="386"/>
      <c r="FZ61" s="386"/>
      <c r="GA61" s="386"/>
      <c r="GB61" s="386"/>
      <c r="GC61" s="386"/>
      <c r="GD61" s="386"/>
      <c r="GE61" s="386"/>
      <c r="GF61" s="386"/>
      <c r="GG61" s="386"/>
      <c r="GH61" s="386"/>
      <c r="GI61" s="386"/>
      <c r="GJ61" s="386"/>
      <c r="GK61" s="386"/>
      <c r="GL61" s="386"/>
      <c r="GM61" s="386"/>
      <c r="GN61" s="386"/>
      <c r="GO61" s="386"/>
      <c r="GP61" s="386"/>
      <c r="GQ61" s="386"/>
      <c r="GR61" s="386"/>
      <c r="GS61" s="386"/>
      <c r="GT61" s="386"/>
      <c r="GU61" s="488"/>
      <c r="GV61" s="386"/>
      <c r="GW61" s="386"/>
      <c r="GX61" s="386"/>
      <c r="GY61" s="386"/>
      <c r="GZ61" s="386"/>
      <c r="HA61" s="386"/>
      <c r="HB61" s="386"/>
      <c r="HC61" s="386"/>
      <c r="HD61" s="386"/>
      <c r="HE61" s="386"/>
      <c r="HF61" s="386"/>
      <c r="HG61" s="386"/>
      <c r="HH61" s="386"/>
      <c r="HI61" s="386"/>
      <c r="HJ61" s="386"/>
      <c r="HK61" s="386"/>
      <c r="HL61" s="386"/>
      <c r="HM61" s="386"/>
      <c r="HN61" s="386"/>
      <c r="HO61" s="386"/>
      <c r="HP61" s="386"/>
      <c r="HQ61" s="386"/>
      <c r="HR61" s="386"/>
      <c r="HS61" s="386"/>
      <c r="HT61" s="386"/>
      <c r="HU61" s="386"/>
      <c r="HV61" s="386"/>
      <c r="HW61" s="386"/>
      <c r="HX61" s="386"/>
      <c r="HY61" s="386"/>
      <c r="IA61" s="386"/>
      <c r="IB61" s="386"/>
      <c r="IC61" s="386"/>
      <c r="ID61" s="386"/>
      <c r="IE61" s="386"/>
      <c r="IF61" s="386"/>
    </row>
    <row r="62" spans="1:257" x14ac:dyDescent="0.3">
      <c r="A62" s="436" t="s">
        <v>192</v>
      </c>
      <c r="B62" s="436" t="s">
        <v>266</v>
      </c>
      <c r="C62" s="436" t="s">
        <v>187</v>
      </c>
      <c r="D62" s="436" t="s">
        <v>272</v>
      </c>
      <c r="E62" s="436" t="s">
        <v>280</v>
      </c>
      <c r="F62" s="437"/>
      <c r="G62" s="438"/>
      <c r="H62" s="438"/>
      <c r="I62" s="438"/>
      <c r="J62" s="436"/>
      <c r="K62" s="439" t="s">
        <v>281</v>
      </c>
      <c r="L62" s="439"/>
      <c r="M62" s="440"/>
      <c r="N62" s="439"/>
      <c r="O62" s="439"/>
      <c r="P62" s="439"/>
      <c r="Q62" s="440"/>
      <c r="R62" s="440"/>
      <c r="S62" s="440"/>
      <c r="T62" s="440"/>
      <c r="U62" s="439"/>
      <c r="V62" s="440"/>
      <c r="W62" s="440"/>
      <c r="X62" s="440"/>
      <c r="Y62" s="441"/>
      <c r="Z62" s="440"/>
      <c r="AA62" s="440"/>
      <c r="AB62" s="440"/>
      <c r="AC62" s="440"/>
      <c r="AD62" s="440"/>
      <c r="AE62" s="430">
        <f t="shared" si="2"/>
        <v>0</v>
      </c>
      <c r="AF62" s="411"/>
      <c r="AG62" s="411"/>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row>
    <row r="63" spans="1:257" ht="30.6" x14ac:dyDescent="0.3">
      <c r="A63" s="380" t="s">
        <v>192</v>
      </c>
      <c r="B63" s="380" t="s">
        <v>266</v>
      </c>
      <c r="C63" s="380" t="s">
        <v>187</v>
      </c>
      <c r="D63" s="380" t="s">
        <v>272</v>
      </c>
      <c r="E63" s="380" t="s">
        <v>280</v>
      </c>
      <c r="F63" s="384" t="s">
        <v>309</v>
      </c>
      <c r="G63" s="380" t="s">
        <v>246</v>
      </c>
      <c r="H63" s="377" t="s">
        <v>310</v>
      </c>
      <c r="I63" s="514" t="s">
        <v>208</v>
      </c>
      <c r="J63" s="515" t="s">
        <v>311</v>
      </c>
      <c r="K63" s="516" t="s">
        <v>312</v>
      </c>
      <c r="L63" s="373" t="s">
        <v>2820</v>
      </c>
      <c r="M63" s="374" t="s">
        <v>2821</v>
      </c>
      <c r="N63" s="375" t="s">
        <v>2873</v>
      </c>
      <c r="O63" s="375" t="s">
        <v>2869</v>
      </c>
      <c r="P63" s="375" t="s">
        <v>2870</v>
      </c>
      <c r="Q63" s="490">
        <v>36920</v>
      </c>
      <c r="R63" s="374" t="s">
        <v>2871</v>
      </c>
      <c r="S63" s="376">
        <v>3</v>
      </c>
      <c r="T63" s="517">
        <v>1</v>
      </c>
      <c r="U63" s="516" t="s">
        <v>2876</v>
      </c>
      <c r="V63" s="383" t="s">
        <v>2870</v>
      </c>
      <c r="W63" s="492">
        <v>43132</v>
      </c>
      <c r="X63" s="492">
        <v>43465</v>
      </c>
      <c r="Y63" s="483">
        <v>700000000</v>
      </c>
      <c r="Z63" s="374" t="s">
        <v>2827</v>
      </c>
      <c r="AA63" s="374" t="s">
        <v>2668</v>
      </c>
      <c r="AB63" s="493" t="s">
        <v>2828</v>
      </c>
      <c r="AC63" s="493" t="s">
        <v>2829</v>
      </c>
      <c r="AD63" s="460" t="s">
        <v>2830</v>
      </c>
      <c r="AE63" s="430">
        <f t="shared" si="2"/>
        <v>700000000</v>
      </c>
      <c r="AF63" s="411">
        <f t="shared" ref="AF63:AF68" si="7">AG63</f>
        <v>700000000</v>
      </c>
      <c r="AG63" s="411">
        <f t="shared" ref="AG63:AG68" si="8">SUM(AH63:DK63)</f>
        <v>700000000</v>
      </c>
      <c r="AH63" s="430">
        <v>700000000</v>
      </c>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row>
    <row r="64" spans="1:257" ht="30.6" x14ac:dyDescent="0.3">
      <c r="A64" s="449" t="s">
        <v>192</v>
      </c>
      <c r="B64" s="449" t="s">
        <v>266</v>
      </c>
      <c r="C64" s="449" t="s">
        <v>187</v>
      </c>
      <c r="D64" s="449" t="s">
        <v>272</v>
      </c>
      <c r="E64" s="449" t="s">
        <v>280</v>
      </c>
      <c r="F64" s="457" t="s">
        <v>314</v>
      </c>
      <c r="G64" s="449" t="s">
        <v>315</v>
      </c>
      <c r="H64" s="514" t="s">
        <v>316</v>
      </c>
      <c r="I64" s="514" t="s">
        <v>208</v>
      </c>
      <c r="J64" s="515" t="s">
        <v>311</v>
      </c>
      <c r="K64" s="458" t="s">
        <v>317</v>
      </c>
      <c r="L64" s="373" t="s">
        <v>2820</v>
      </c>
      <c r="M64" s="374" t="s">
        <v>2821</v>
      </c>
      <c r="N64" s="375" t="s">
        <v>2872</v>
      </c>
      <c r="O64" s="375" t="s">
        <v>2869</v>
      </c>
      <c r="P64" s="375" t="s">
        <v>2870</v>
      </c>
      <c r="Q64" s="490">
        <v>36920</v>
      </c>
      <c r="R64" s="374" t="s">
        <v>2871</v>
      </c>
      <c r="S64" s="376">
        <v>3</v>
      </c>
      <c r="T64" s="460">
        <v>1</v>
      </c>
      <c r="U64" s="458" t="s">
        <v>2877</v>
      </c>
      <c r="V64" s="383" t="s">
        <v>2870</v>
      </c>
      <c r="W64" s="492">
        <v>43132</v>
      </c>
      <c r="X64" s="492">
        <v>43465</v>
      </c>
      <c r="Y64" s="463">
        <v>1286519149</v>
      </c>
      <c r="Z64" s="374" t="s">
        <v>2827</v>
      </c>
      <c r="AA64" s="374" t="s">
        <v>2668</v>
      </c>
      <c r="AB64" s="493" t="s">
        <v>2828</v>
      </c>
      <c r="AC64" s="493" t="s">
        <v>2829</v>
      </c>
      <c r="AD64" s="460" t="s">
        <v>2830</v>
      </c>
      <c r="AE64" s="430">
        <f t="shared" si="2"/>
        <v>1286519149</v>
      </c>
      <c r="AF64" s="411">
        <f t="shared" si="7"/>
        <v>1286519149</v>
      </c>
      <c r="AG64" s="411">
        <f t="shared" si="8"/>
        <v>1286519149</v>
      </c>
      <c r="AH64" s="430">
        <v>1286519149</v>
      </c>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row>
    <row r="65" spans="1:250" ht="30.6" x14ac:dyDescent="0.3">
      <c r="A65" s="449" t="s">
        <v>192</v>
      </c>
      <c r="B65" s="449" t="s">
        <v>266</v>
      </c>
      <c r="C65" s="449" t="s">
        <v>187</v>
      </c>
      <c r="D65" s="449" t="s">
        <v>272</v>
      </c>
      <c r="E65" s="449" t="s">
        <v>280</v>
      </c>
      <c r="F65" s="457" t="s">
        <v>319</v>
      </c>
      <c r="G65" s="449" t="s">
        <v>315</v>
      </c>
      <c r="H65" s="514" t="s">
        <v>320</v>
      </c>
      <c r="I65" s="514" t="s">
        <v>208</v>
      </c>
      <c r="J65" s="515" t="s">
        <v>311</v>
      </c>
      <c r="K65" s="458" t="s">
        <v>322</v>
      </c>
      <c r="L65" s="373" t="s">
        <v>2820</v>
      </c>
      <c r="M65" s="374" t="s">
        <v>2821</v>
      </c>
      <c r="N65" s="375" t="s">
        <v>2874</v>
      </c>
      <c r="O65" s="375" t="s">
        <v>2869</v>
      </c>
      <c r="P65" s="375" t="s">
        <v>2870</v>
      </c>
      <c r="Q65" s="490">
        <v>36920</v>
      </c>
      <c r="R65" s="374" t="s">
        <v>2871</v>
      </c>
      <c r="S65" s="376">
        <v>3</v>
      </c>
      <c r="T65" s="460">
        <v>1</v>
      </c>
      <c r="U65" s="458" t="s">
        <v>2878</v>
      </c>
      <c r="V65" s="383" t="s">
        <v>2870</v>
      </c>
      <c r="W65" s="492">
        <v>43132</v>
      </c>
      <c r="X65" s="492">
        <v>43465</v>
      </c>
      <c r="Y65" s="463">
        <v>1043233612</v>
      </c>
      <c r="Z65" s="374" t="s">
        <v>2827</v>
      </c>
      <c r="AA65" s="374" t="s">
        <v>2668</v>
      </c>
      <c r="AB65" s="493" t="s">
        <v>2828</v>
      </c>
      <c r="AC65" s="493" t="s">
        <v>2829</v>
      </c>
      <c r="AD65" s="460" t="s">
        <v>2830</v>
      </c>
      <c r="AE65" s="430">
        <f t="shared" si="2"/>
        <v>1043233612</v>
      </c>
      <c r="AF65" s="411">
        <f t="shared" si="7"/>
        <v>1043233612</v>
      </c>
      <c r="AG65" s="411">
        <f t="shared" si="8"/>
        <v>1043233612</v>
      </c>
      <c r="AH65" s="430">
        <v>1043233612</v>
      </c>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row>
    <row r="66" spans="1:250" ht="30.6" x14ac:dyDescent="0.3">
      <c r="A66" s="449" t="s">
        <v>192</v>
      </c>
      <c r="B66" s="449" t="s">
        <v>266</v>
      </c>
      <c r="C66" s="449" t="s">
        <v>187</v>
      </c>
      <c r="D66" s="449" t="s">
        <v>272</v>
      </c>
      <c r="E66" s="449" t="s">
        <v>280</v>
      </c>
      <c r="F66" s="457" t="s">
        <v>323</v>
      </c>
      <c r="G66" s="449" t="s">
        <v>315</v>
      </c>
      <c r="H66" s="514" t="s">
        <v>324</v>
      </c>
      <c r="I66" s="514" t="s">
        <v>208</v>
      </c>
      <c r="J66" s="515" t="s">
        <v>311</v>
      </c>
      <c r="K66" s="458" t="s">
        <v>325</v>
      </c>
      <c r="L66" s="373" t="s">
        <v>2820</v>
      </c>
      <c r="M66" s="374" t="s">
        <v>2821</v>
      </c>
      <c r="N66" s="375" t="s">
        <v>2874</v>
      </c>
      <c r="O66" s="375" t="s">
        <v>2869</v>
      </c>
      <c r="P66" s="375" t="s">
        <v>2870</v>
      </c>
      <c r="Q66" s="490">
        <v>36920</v>
      </c>
      <c r="R66" s="374" t="s">
        <v>2871</v>
      </c>
      <c r="S66" s="376">
        <v>3</v>
      </c>
      <c r="T66" s="460">
        <v>1</v>
      </c>
      <c r="U66" s="458" t="s">
        <v>2879</v>
      </c>
      <c r="V66" s="383" t="s">
        <v>2870</v>
      </c>
      <c r="W66" s="492">
        <v>43132</v>
      </c>
      <c r="X66" s="492">
        <v>43465</v>
      </c>
      <c r="Y66" s="463">
        <v>1556996291.9100001</v>
      </c>
      <c r="Z66" s="374" t="s">
        <v>2827</v>
      </c>
      <c r="AA66" s="374" t="s">
        <v>2668</v>
      </c>
      <c r="AB66" s="493" t="s">
        <v>2828</v>
      </c>
      <c r="AC66" s="493" t="s">
        <v>2829</v>
      </c>
      <c r="AD66" s="460" t="s">
        <v>2830</v>
      </c>
      <c r="AE66" s="430">
        <f t="shared" si="2"/>
        <v>1556996291.9100001</v>
      </c>
      <c r="AF66" s="411">
        <f t="shared" si="7"/>
        <v>1556996291.9100001</v>
      </c>
      <c r="AG66" s="411">
        <f t="shared" si="8"/>
        <v>1556996291.9100001</v>
      </c>
      <c r="AH66" s="430">
        <v>1556996291.9100001</v>
      </c>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row>
    <row r="67" spans="1:250" ht="30.6" x14ac:dyDescent="0.3">
      <c r="A67" s="449" t="s">
        <v>192</v>
      </c>
      <c r="B67" s="449" t="s">
        <v>266</v>
      </c>
      <c r="C67" s="449" t="s">
        <v>187</v>
      </c>
      <c r="D67" s="449" t="s">
        <v>272</v>
      </c>
      <c r="E67" s="449" t="s">
        <v>280</v>
      </c>
      <c r="F67" s="457" t="s">
        <v>327</v>
      </c>
      <c r="G67" s="449" t="s">
        <v>315</v>
      </c>
      <c r="H67" s="514" t="s">
        <v>328</v>
      </c>
      <c r="I67" s="514" t="s">
        <v>208</v>
      </c>
      <c r="J67" s="515" t="s">
        <v>311</v>
      </c>
      <c r="K67" s="458" t="s">
        <v>329</v>
      </c>
      <c r="L67" s="373" t="s">
        <v>2820</v>
      </c>
      <c r="M67" s="374" t="s">
        <v>2821</v>
      </c>
      <c r="N67" s="458" t="s">
        <v>2875</v>
      </c>
      <c r="O67" s="375" t="s">
        <v>2869</v>
      </c>
      <c r="P67" s="375" t="s">
        <v>2870</v>
      </c>
      <c r="Q67" s="490">
        <v>36920</v>
      </c>
      <c r="R67" s="374" t="s">
        <v>2871</v>
      </c>
      <c r="S67" s="376">
        <v>3</v>
      </c>
      <c r="T67" s="460">
        <v>1</v>
      </c>
      <c r="U67" s="458" t="s">
        <v>2880</v>
      </c>
      <c r="V67" s="383" t="s">
        <v>2870</v>
      </c>
      <c r="W67" s="492">
        <v>43132</v>
      </c>
      <c r="X67" s="492">
        <v>43465</v>
      </c>
      <c r="Y67" s="463">
        <v>640000000</v>
      </c>
      <c r="Z67" s="374" t="s">
        <v>2827</v>
      </c>
      <c r="AA67" s="374" t="s">
        <v>2668</v>
      </c>
      <c r="AB67" s="493" t="s">
        <v>2828</v>
      </c>
      <c r="AC67" s="493" t="s">
        <v>2829</v>
      </c>
      <c r="AD67" s="460" t="s">
        <v>2830</v>
      </c>
      <c r="AE67" s="430">
        <f t="shared" si="2"/>
        <v>640000000</v>
      </c>
      <c r="AF67" s="411">
        <f t="shared" si="7"/>
        <v>640000000</v>
      </c>
      <c r="AG67" s="430">
        <f t="shared" si="8"/>
        <v>640000000</v>
      </c>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v>600000000</v>
      </c>
      <c r="BR67" s="430">
        <v>40000000</v>
      </c>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row>
    <row r="68" spans="1:250" ht="30.6" x14ac:dyDescent="0.3">
      <c r="A68" s="449" t="s">
        <v>192</v>
      </c>
      <c r="B68" s="449" t="s">
        <v>266</v>
      </c>
      <c r="C68" s="449" t="s">
        <v>187</v>
      </c>
      <c r="D68" s="449" t="s">
        <v>272</v>
      </c>
      <c r="E68" s="449" t="s">
        <v>280</v>
      </c>
      <c r="F68" s="457" t="s">
        <v>330</v>
      </c>
      <c r="G68" s="449"/>
      <c r="H68" s="514" t="s">
        <v>331</v>
      </c>
      <c r="I68" s="514" t="s">
        <v>208</v>
      </c>
      <c r="J68" s="515" t="s">
        <v>311</v>
      </c>
      <c r="K68" s="458" t="s">
        <v>332</v>
      </c>
      <c r="L68" s="373" t="s">
        <v>2820</v>
      </c>
      <c r="M68" s="374" t="s">
        <v>2821</v>
      </c>
      <c r="N68" s="458" t="s">
        <v>2875</v>
      </c>
      <c r="O68" s="375" t="s">
        <v>2869</v>
      </c>
      <c r="P68" s="375" t="s">
        <v>2870</v>
      </c>
      <c r="Q68" s="490">
        <v>36920</v>
      </c>
      <c r="R68" s="374" t="s">
        <v>2871</v>
      </c>
      <c r="S68" s="376">
        <v>3</v>
      </c>
      <c r="T68" s="460">
        <v>1</v>
      </c>
      <c r="U68" s="458" t="s">
        <v>2881</v>
      </c>
      <c r="V68" s="383" t="s">
        <v>2870</v>
      </c>
      <c r="W68" s="460"/>
      <c r="X68" s="460"/>
      <c r="Y68" s="463">
        <v>900000000</v>
      </c>
      <c r="Z68" s="374" t="s">
        <v>2827</v>
      </c>
      <c r="AA68" s="374" t="s">
        <v>2668</v>
      </c>
      <c r="AB68" s="493" t="s">
        <v>2828</v>
      </c>
      <c r="AC68" s="493" t="s">
        <v>2829</v>
      </c>
      <c r="AD68" s="460" t="s">
        <v>2830</v>
      </c>
      <c r="AE68" s="430">
        <f t="shared" si="2"/>
        <v>900000000</v>
      </c>
      <c r="AF68" s="411">
        <f t="shared" si="7"/>
        <v>900000000</v>
      </c>
      <c r="AG68" s="430">
        <f t="shared" si="8"/>
        <v>900000000</v>
      </c>
      <c r="AH68" s="430">
        <v>700000000</v>
      </c>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v>200000000</v>
      </c>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row>
    <row r="69" spans="1:250" ht="20.399999999999999" x14ac:dyDescent="0.3">
      <c r="A69" s="90" t="s">
        <v>192</v>
      </c>
      <c r="B69" s="90" t="s">
        <v>192</v>
      </c>
      <c r="C69" s="90" t="s">
        <v>197</v>
      </c>
      <c r="D69" s="90" t="s">
        <v>201</v>
      </c>
      <c r="E69" s="90" t="s">
        <v>305</v>
      </c>
      <c r="F69" s="827" t="s">
        <v>3093</v>
      </c>
      <c r="G69" s="816" t="s">
        <v>3085</v>
      </c>
      <c r="H69" s="825" t="s">
        <v>3094</v>
      </c>
      <c r="I69" s="55" t="s">
        <v>229</v>
      </c>
      <c r="J69" s="823"/>
      <c r="K69" s="57" t="s">
        <v>3095</v>
      </c>
      <c r="L69" s="373"/>
      <c r="M69" s="374"/>
      <c r="N69" s="458"/>
      <c r="O69" s="375"/>
      <c r="P69" s="375"/>
      <c r="Q69" s="490"/>
      <c r="R69" s="374"/>
      <c r="S69" s="376"/>
      <c r="T69" s="460"/>
      <c r="U69" s="458"/>
      <c r="V69" s="383"/>
      <c r="W69" s="460"/>
      <c r="X69" s="460"/>
      <c r="Y69" s="463"/>
      <c r="Z69" s="374"/>
      <c r="AA69" s="374"/>
      <c r="AB69" s="493"/>
      <c r="AC69" s="493"/>
      <c r="AD69" s="460"/>
      <c r="AE69" s="430">
        <f t="shared" ref="AE69" si="9">AF69</f>
        <v>74783429.629999995</v>
      </c>
      <c r="AF69" s="411">
        <f t="shared" ref="AF69" si="10">AG69</f>
        <v>74783429.629999995</v>
      </c>
      <c r="AG69" s="430">
        <f t="shared" ref="AG69" si="11">SUM(AH69:DK69)</f>
        <v>74783429.629999995</v>
      </c>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826">
        <v>74783429.629999995</v>
      </c>
      <c r="CX69" s="430"/>
      <c r="CY69" s="430"/>
      <c r="CZ69" s="430"/>
      <c r="DA69" s="430"/>
      <c r="DB69" s="430"/>
      <c r="DC69" s="430"/>
      <c r="DD69" s="430"/>
      <c r="DE69" s="430"/>
      <c r="DF69" s="430"/>
      <c r="DG69" s="430"/>
      <c r="DH69" s="430"/>
      <c r="DI69" s="430"/>
      <c r="DJ69" s="430"/>
      <c r="DK69" s="430"/>
    </row>
    <row r="70" spans="1:250" x14ac:dyDescent="0.3">
      <c r="A70" s="424" t="s">
        <v>192</v>
      </c>
      <c r="B70" s="424" t="s">
        <v>192</v>
      </c>
      <c r="C70" s="424"/>
      <c r="D70" s="424"/>
      <c r="E70" s="424"/>
      <c r="F70" s="485"/>
      <c r="G70" s="424"/>
      <c r="H70" s="426"/>
      <c r="I70" s="426"/>
      <c r="J70" s="424"/>
      <c r="K70" s="427" t="s">
        <v>257</v>
      </c>
      <c r="L70" s="427"/>
      <c r="M70" s="428"/>
      <c r="N70" s="427"/>
      <c r="O70" s="427"/>
      <c r="P70" s="427"/>
      <c r="Q70" s="428"/>
      <c r="R70" s="428"/>
      <c r="S70" s="428"/>
      <c r="T70" s="428"/>
      <c r="U70" s="427"/>
      <c r="V70" s="428"/>
      <c r="W70" s="428"/>
      <c r="X70" s="428"/>
      <c r="Y70" s="429"/>
      <c r="Z70" s="428"/>
      <c r="AA70" s="428"/>
      <c r="AB70" s="428"/>
      <c r="AC70" s="428"/>
      <c r="AD70" s="428"/>
      <c r="AE70" s="430">
        <f t="shared" si="2"/>
        <v>0</v>
      </c>
      <c r="AF70" s="411"/>
      <c r="AG70" s="411"/>
      <c r="AH70" s="411"/>
      <c r="AI70" s="411"/>
      <c r="AJ70" s="411"/>
      <c r="AK70" s="411"/>
      <c r="AL70" s="411"/>
      <c r="AM70" s="411"/>
      <c r="AN70" s="411"/>
      <c r="AO70" s="411"/>
      <c r="AP70" s="411"/>
      <c r="AQ70" s="411"/>
      <c r="AR70" s="411"/>
      <c r="AS70" s="411"/>
      <c r="AT70" s="411"/>
      <c r="AU70" s="411"/>
      <c r="AV70" s="411"/>
      <c r="AW70" s="411"/>
      <c r="AX70" s="411"/>
      <c r="AY70" s="411"/>
      <c r="AZ70" s="411"/>
      <c r="BA70" s="411"/>
      <c r="BB70" s="411"/>
      <c r="BC70" s="411"/>
      <c r="BD70" s="411"/>
      <c r="BE70" s="411"/>
      <c r="BF70" s="411"/>
      <c r="BG70" s="411"/>
      <c r="BH70" s="411"/>
      <c r="BI70" s="411"/>
      <c r="BJ70" s="411"/>
      <c r="BK70" s="411"/>
      <c r="BL70" s="411"/>
      <c r="BM70" s="411"/>
      <c r="BN70" s="411"/>
      <c r="BO70" s="411"/>
      <c r="BP70" s="411"/>
      <c r="BQ70" s="411"/>
      <c r="BR70" s="411"/>
      <c r="BS70" s="411"/>
      <c r="BT70" s="411"/>
      <c r="BU70" s="411"/>
      <c r="BV70" s="411"/>
      <c r="BW70" s="411"/>
      <c r="BX70" s="411"/>
      <c r="BY70" s="411"/>
      <c r="BZ70" s="411"/>
      <c r="CA70" s="411"/>
      <c r="CB70" s="411"/>
      <c r="CC70" s="411"/>
      <c r="CD70" s="411"/>
      <c r="CE70" s="411"/>
      <c r="CF70" s="411"/>
      <c r="CG70" s="411"/>
      <c r="CH70" s="411"/>
      <c r="CI70" s="411"/>
      <c r="CJ70" s="411"/>
      <c r="CK70" s="411"/>
      <c r="CL70" s="411"/>
      <c r="CM70" s="411"/>
      <c r="CN70" s="411"/>
      <c r="CO70" s="411"/>
      <c r="CP70" s="411"/>
      <c r="CQ70" s="411"/>
      <c r="CR70" s="411"/>
      <c r="CS70" s="411"/>
      <c r="CT70" s="411"/>
      <c r="CU70" s="411"/>
      <c r="CV70" s="411"/>
      <c r="CW70" s="411"/>
      <c r="CX70" s="411"/>
      <c r="CY70" s="411"/>
      <c r="CZ70" s="411"/>
      <c r="DA70" s="411"/>
      <c r="DB70" s="411"/>
      <c r="DC70" s="411"/>
      <c r="DD70" s="411"/>
      <c r="DE70" s="411"/>
      <c r="DF70" s="411"/>
      <c r="DG70" s="411"/>
      <c r="DH70" s="411"/>
      <c r="DI70" s="411"/>
      <c r="DJ70" s="411"/>
      <c r="DK70" s="411"/>
      <c r="DL70" s="414"/>
      <c r="DM70" s="414"/>
      <c r="DN70" s="414"/>
      <c r="DO70" s="414"/>
      <c r="DP70" s="414"/>
      <c r="DQ70" s="414"/>
      <c r="DR70" s="414"/>
      <c r="DS70" s="414"/>
      <c r="DT70" s="414"/>
      <c r="DU70" s="414"/>
      <c r="DV70" s="414"/>
      <c r="DW70" s="414"/>
      <c r="DX70" s="414"/>
      <c r="DY70" s="414"/>
      <c r="DZ70" s="414"/>
      <c r="EA70" s="414"/>
      <c r="EB70" s="414"/>
      <c r="EC70" s="414"/>
      <c r="ED70" s="414"/>
      <c r="EE70" s="414"/>
      <c r="EF70" s="414"/>
      <c r="EG70" s="414"/>
      <c r="EH70" s="414"/>
      <c r="EI70" s="414"/>
      <c r="EJ70" s="414"/>
      <c r="EK70" s="414"/>
      <c r="EL70" s="414"/>
      <c r="EM70" s="414"/>
      <c r="EN70" s="414"/>
      <c r="EO70" s="414"/>
      <c r="EP70" s="414"/>
      <c r="EQ70" s="414"/>
      <c r="ER70" s="414"/>
      <c r="ES70" s="414"/>
      <c r="ET70" s="414"/>
      <c r="EU70" s="414"/>
      <c r="EV70" s="414"/>
      <c r="EW70" s="414"/>
      <c r="EX70" s="414"/>
      <c r="EY70" s="414"/>
      <c r="EZ70" s="414"/>
      <c r="FA70" s="414"/>
      <c r="FB70" s="414"/>
      <c r="FC70" s="414"/>
      <c r="FD70" s="414"/>
      <c r="FE70" s="414"/>
      <c r="FF70" s="414"/>
      <c r="FG70" s="414"/>
      <c r="FH70" s="414"/>
      <c r="FI70" s="414"/>
      <c r="FJ70" s="414"/>
      <c r="FK70" s="414"/>
      <c r="FL70" s="414"/>
      <c r="FM70" s="414"/>
      <c r="FN70" s="414"/>
      <c r="FO70" s="414"/>
      <c r="FP70" s="414"/>
      <c r="FQ70" s="414"/>
      <c r="FR70" s="414"/>
      <c r="FS70" s="414"/>
      <c r="FT70" s="414"/>
      <c r="FU70" s="414"/>
      <c r="FV70" s="414"/>
      <c r="FW70" s="414"/>
      <c r="FX70" s="414"/>
      <c r="FY70" s="414"/>
      <c r="FZ70" s="414"/>
      <c r="GA70" s="414"/>
      <c r="GB70" s="414"/>
      <c r="GC70" s="414"/>
      <c r="GD70" s="414"/>
      <c r="GE70" s="414"/>
      <c r="GF70" s="414"/>
      <c r="GG70" s="414"/>
      <c r="GH70" s="414"/>
      <c r="GI70" s="414"/>
      <c r="GJ70" s="414"/>
      <c r="GK70" s="414"/>
      <c r="GL70" s="414"/>
      <c r="GM70" s="414"/>
      <c r="GN70" s="414"/>
      <c r="GO70" s="414"/>
      <c r="GP70" s="414"/>
      <c r="GQ70" s="414"/>
      <c r="GR70" s="414"/>
      <c r="GS70" s="414"/>
      <c r="GT70" s="414"/>
      <c r="GU70" s="414"/>
      <c r="GV70" s="414"/>
      <c r="GW70" s="414"/>
      <c r="GX70" s="414"/>
      <c r="GY70" s="414"/>
      <c r="GZ70" s="414"/>
      <c r="HA70" s="414"/>
      <c r="HB70" s="414"/>
      <c r="HC70" s="414"/>
      <c r="HD70" s="414"/>
      <c r="HE70" s="414"/>
      <c r="HF70" s="414"/>
      <c r="HG70" s="414"/>
      <c r="HH70" s="414"/>
      <c r="HI70" s="414"/>
      <c r="HJ70" s="414"/>
      <c r="HK70" s="414"/>
      <c r="HL70" s="414"/>
      <c r="HM70" s="414"/>
      <c r="HN70" s="414"/>
      <c r="HO70" s="414"/>
      <c r="HP70" s="414"/>
      <c r="HQ70" s="414"/>
      <c r="HR70" s="414"/>
      <c r="HS70" s="414"/>
      <c r="HT70" s="414"/>
      <c r="HU70" s="414"/>
      <c r="HV70" s="414"/>
      <c r="HW70" s="414"/>
      <c r="HX70" s="414"/>
      <c r="HY70" s="414"/>
      <c r="HZ70" s="414"/>
      <c r="IA70" s="414"/>
      <c r="IB70" s="414"/>
      <c r="IC70" s="414"/>
      <c r="ID70" s="414"/>
      <c r="IE70" s="414"/>
      <c r="IF70" s="414"/>
      <c r="IG70" s="414"/>
      <c r="IH70" s="414"/>
      <c r="II70" s="414"/>
      <c r="IJ70" s="414"/>
      <c r="IK70" s="414"/>
      <c r="IL70" s="414"/>
      <c r="IM70" s="414"/>
      <c r="IN70" s="414"/>
      <c r="IO70" s="414"/>
      <c r="IP70" s="414"/>
    </row>
    <row r="71" spans="1:250" x14ac:dyDescent="0.3">
      <c r="A71" s="431" t="s">
        <v>192</v>
      </c>
      <c r="B71" s="431" t="s">
        <v>192</v>
      </c>
      <c r="C71" s="431" t="s">
        <v>197</v>
      </c>
      <c r="D71" s="431"/>
      <c r="E71" s="431"/>
      <c r="F71" s="432"/>
      <c r="G71" s="431"/>
      <c r="H71" s="431"/>
      <c r="I71" s="433"/>
      <c r="J71" s="431"/>
      <c r="K71" s="434" t="s">
        <v>198</v>
      </c>
      <c r="L71" s="434"/>
      <c r="M71" s="431"/>
      <c r="N71" s="434"/>
      <c r="O71" s="434"/>
      <c r="P71" s="434"/>
      <c r="Q71" s="431"/>
      <c r="R71" s="431"/>
      <c r="S71" s="431"/>
      <c r="T71" s="431"/>
      <c r="U71" s="434"/>
      <c r="V71" s="431"/>
      <c r="W71" s="431"/>
      <c r="X71" s="431"/>
      <c r="Y71" s="435"/>
      <c r="Z71" s="431"/>
      <c r="AA71" s="431"/>
      <c r="AB71" s="431"/>
      <c r="AC71" s="431"/>
      <c r="AD71" s="431"/>
      <c r="AE71" s="430">
        <f t="shared" si="2"/>
        <v>0</v>
      </c>
      <c r="AF71" s="411"/>
      <c r="AG71" s="411"/>
      <c r="AH71" s="411"/>
      <c r="AI71" s="411"/>
      <c r="AJ71" s="411"/>
      <c r="AK71" s="411"/>
      <c r="AL71" s="411"/>
      <c r="AM71" s="411"/>
      <c r="AN71" s="411"/>
      <c r="AO71" s="411"/>
      <c r="AP71" s="411"/>
      <c r="AQ71" s="411"/>
      <c r="AR71" s="411"/>
      <c r="AS71" s="411"/>
      <c r="AT71" s="411"/>
      <c r="AU71" s="411"/>
      <c r="AV71" s="411"/>
      <c r="AW71" s="411"/>
      <c r="AX71" s="411"/>
      <c r="AY71" s="411"/>
      <c r="AZ71" s="411"/>
      <c r="BA71" s="411"/>
      <c r="BB71" s="411"/>
      <c r="BC71" s="411"/>
      <c r="BD71" s="411"/>
      <c r="BE71" s="411"/>
      <c r="BF71" s="411"/>
      <c r="BG71" s="411"/>
      <c r="BH71" s="411"/>
      <c r="BI71" s="411"/>
      <c r="BJ71" s="411"/>
      <c r="BK71" s="411"/>
      <c r="BL71" s="411"/>
      <c r="BM71" s="411"/>
      <c r="BN71" s="411"/>
      <c r="BO71" s="411"/>
      <c r="BP71" s="411"/>
      <c r="BQ71" s="411"/>
      <c r="BR71" s="411"/>
      <c r="BS71" s="411"/>
      <c r="BT71" s="411"/>
      <c r="BU71" s="411"/>
      <c r="BV71" s="411"/>
      <c r="BW71" s="411"/>
      <c r="BX71" s="411"/>
      <c r="BY71" s="411"/>
      <c r="BZ71" s="411"/>
      <c r="CA71" s="411"/>
      <c r="CB71" s="411"/>
      <c r="CC71" s="411"/>
      <c r="CD71" s="411"/>
      <c r="CE71" s="411"/>
      <c r="CF71" s="411"/>
      <c r="CG71" s="411"/>
      <c r="CH71" s="411"/>
      <c r="CI71" s="411"/>
      <c r="CJ71" s="411"/>
      <c r="CK71" s="411"/>
      <c r="CL71" s="411"/>
      <c r="CM71" s="411"/>
      <c r="CN71" s="411"/>
      <c r="CO71" s="411"/>
      <c r="CP71" s="411"/>
      <c r="CQ71" s="411"/>
      <c r="CR71" s="411"/>
      <c r="CS71" s="411"/>
      <c r="CT71" s="411"/>
      <c r="CU71" s="411"/>
      <c r="CV71" s="411"/>
      <c r="CW71" s="411"/>
      <c r="CX71" s="411"/>
      <c r="CY71" s="411"/>
      <c r="CZ71" s="411"/>
      <c r="DA71" s="411"/>
      <c r="DB71" s="411"/>
      <c r="DC71" s="411"/>
      <c r="DD71" s="411"/>
      <c r="DE71" s="411"/>
      <c r="DF71" s="411"/>
      <c r="DG71" s="411"/>
      <c r="DH71" s="411"/>
      <c r="DI71" s="411"/>
      <c r="DJ71" s="411"/>
      <c r="DK71" s="411"/>
      <c r="DL71" s="414"/>
      <c r="DM71" s="414"/>
      <c r="DN71" s="414"/>
      <c r="DO71" s="414"/>
      <c r="DP71" s="414"/>
      <c r="DQ71" s="414"/>
      <c r="DR71" s="414"/>
      <c r="DS71" s="414"/>
      <c r="DT71" s="414"/>
      <c r="DU71" s="414"/>
      <c r="DV71" s="414"/>
      <c r="DW71" s="414"/>
      <c r="DX71" s="414"/>
      <c r="DY71" s="414"/>
      <c r="DZ71" s="414"/>
      <c r="EA71" s="414"/>
      <c r="EB71" s="414"/>
      <c r="EC71" s="414"/>
      <c r="ED71" s="414"/>
      <c r="EE71" s="414"/>
      <c r="EF71" s="414"/>
      <c r="EG71" s="414"/>
      <c r="EH71" s="414"/>
      <c r="EI71" s="414"/>
      <c r="EJ71" s="414"/>
      <c r="EK71" s="414"/>
      <c r="EL71" s="414"/>
      <c r="EM71" s="414"/>
      <c r="EN71" s="414"/>
      <c r="EO71" s="414"/>
      <c r="EP71" s="414"/>
      <c r="EQ71" s="414"/>
      <c r="ER71" s="414"/>
      <c r="ES71" s="414"/>
      <c r="ET71" s="414"/>
      <c r="EU71" s="414"/>
      <c r="EV71" s="414"/>
      <c r="EW71" s="414"/>
      <c r="EX71" s="414"/>
      <c r="EY71" s="414"/>
      <c r="EZ71" s="414"/>
      <c r="FA71" s="414"/>
      <c r="FB71" s="414"/>
      <c r="FC71" s="414"/>
      <c r="FD71" s="414"/>
      <c r="FE71" s="414"/>
      <c r="FF71" s="414"/>
      <c r="FG71" s="414"/>
      <c r="FH71" s="414"/>
      <c r="FI71" s="414"/>
      <c r="FJ71" s="414"/>
      <c r="FK71" s="414"/>
      <c r="FL71" s="414"/>
      <c r="FM71" s="414"/>
      <c r="FN71" s="414"/>
      <c r="FO71" s="414"/>
      <c r="FP71" s="414"/>
      <c r="FQ71" s="414"/>
      <c r="FR71" s="414"/>
      <c r="FS71" s="414"/>
      <c r="FT71" s="414"/>
      <c r="FU71" s="414"/>
      <c r="FV71" s="414"/>
      <c r="FW71" s="414"/>
      <c r="FX71" s="414"/>
      <c r="FY71" s="414"/>
      <c r="FZ71" s="414"/>
      <c r="GA71" s="414"/>
      <c r="GB71" s="414"/>
      <c r="GC71" s="414"/>
      <c r="GD71" s="414"/>
      <c r="GE71" s="414"/>
      <c r="GF71" s="414"/>
      <c r="GG71" s="414"/>
      <c r="GH71" s="414"/>
      <c r="GI71" s="414"/>
      <c r="GJ71" s="414"/>
      <c r="GK71" s="414"/>
      <c r="GL71" s="414"/>
      <c r="GM71" s="414"/>
      <c r="GN71" s="414"/>
      <c r="GO71" s="414"/>
      <c r="GP71" s="414"/>
      <c r="GQ71" s="414"/>
      <c r="GR71" s="414"/>
      <c r="GS71" s="414"/>
      <c r="GT71" s="414"/>
      <c r="GU71" s="414"/>
      <c r="GV71" s="414"/>
      <c r="GW71" s="414"/>
      <c r="GX71" s="414"/>
      <c r="GY71" s="414"/>
      <c r="GZ71" s="414"/>
      <c r="HA71" s="414"/>
      <c r="HB71" s="414"/>
      <c r="HC71" s="414"/>
      <c r="HD71" s="414"/>
      <c r="HE71" s="414"/>
      <c r="HF71" s="414"/>
      <c r="HG71" s="414"/>
      <c r="HH71" s="414"/>
      <c r="HI71" s="414"/>
      <c r="HJ71" s="414"/>
      <c r="HK71" s="414"/>
      <c r="HL71" s="414"/>
      <c r="HM71" s="414"/>
      <c r="HN71" s="414"/>
      <c r="HO71" s="414"/>
      <c r="HP71" s="414"/>
      <c r="HQ71" s="414"/>
      <c r="HR71" s="414"/>
      <c r="HS71" s="414"/>
      <c r="HT71" s="414"/>
      <c r="HU71" s="414"/>
      <c r="HV71" s="414"/>
      <c r="HW71" s="414"/>
      <c r="HX71" s="414"/>
      <c r="HY71" s="414"/>
      <c r="HZ71" s="414"/>
      <c r="IA71" s="414"/>
      <c r="IB71" s="414"/>
      <c r="IC71" s="414"/>
      <c r="ID71" s="414"/>
      <c r="IE71" s="414"/>
      <c r="IF71" s="414"/>
      <c r="IG71" s="414"/>
      <c r="IH71" s="414"/>
      <c r="II71" s="414"/>
      <c r="IJ71" s="414"/>
      <c r="IK71" s="414"/>
      <c r="IL71" s="414"/>
      <c r="IM71" s="414"/>
      <c r="IN71" s="414"/>
      <c r="IO71" s="414"/>
      <c r="IP71" s="414"/>
    </row>
    <row r="72" spans="1:250" x14ac:dyDescent="0.3">
      <c r="A72" s="442" t="s">
        <v>192</v>
      </c>
      <c r="B72" s="442" t="s">
        <v>192</v>
      </c>
      <c r="C72" s="442" t="s">
        <v>197</v>
      </c>
      <c r="D72" s="442" t="s">
        <v>201</v>
      </c>
      <c r="E72" s="442"/>
      <c r="F72" s="443"/>
      <c r="G72" s="444"/>
      <c r="H72" s="444"/>
      <c r="I72" s="444"/>
      <c r="J72" s="442"/>
      <c r="K72" s="445" t="s">
        <v>204</v>
      </c>
      <c r="L72" s="445"/>
      <c r="M72" s="446"/>
      <c r="N72" s="445"/>
      <c r="O72" s="445"/>
      <c r="P72" s="445"/>
      <c r="Q72" s="446"/>
      <c r="R72" s="446"/>
      <c r="S72" s="446"/>
      <c r="T72" s="446"/>
      <c r="U72" s="445"/>
      <c r="V72" s="446"/>
      <c r="W72" s="446"/>
      <c r="X72" s="446"/>
      <c r="Y72" s="447"/>
      <c r="Z72" s="446"/>
      <c r="AA72" s="446"/>
      <c r="AB72" s="446"/>
      <c r="AC72" s="446"/>
      <c r="AD72" s="446"/>
      <c r="AE72" s="430">
        <f t="shared" si="2"/>
        <v>0</v>
      </c>
      <c r="AF72" s="411"/>
      <c r="AG72" s="411"/>
      <c r="AH72" s="411"/>
      <c r="AI72" s="411"/>
      <c r="AJ72" s="411"/>
      <c r="AK72" s="411"/>
      <c r="AL72" s="411"/>
      <c r="AM72" s="411"/>
      <c r="AN72" s="411"/>
      <c r="AO72" s="411"/>
      <c r="AP72" s="411"/>
      <c r="AQ72" s="411"/>
      <c r="AR72" s="411"/>
      <c r="AS72" s="411"/>
      <c r="AT72" s="411"/>
      <c r="AU72" s="411"/>
      <c r="AV72" s="411"/>
      <c r="AW72" s="411"/>
      <c r="AX72" s="411"/>
      <c r="AY72" s="411"/>
      <c r="AZ72" s="411"/>
      <c r="BA72" s="411"/>
      <c r="BB72" s="411"/>
      <c r="BC72" s="411"/>
      <c r="BD72" s="411"/>
      <c r="BE72" s="411"/>
      <c r="BF72" s="411"/>
      <c r="BG72" s="411"/>
      <c r="BH72" s="411"/>
      <c r="BI72" s="411"/>
      <c r="BJ72" s="411"/>
      <c r="BK72" s="411"/>
      <c r="BL72" s="411"/>
      <c r="BM72" s="411"/>
      <c r="BN72" s="411"/>
      <c r="BO72" s="411"/>
      <c r="BP72" s="411"/>
      <c r="BQ72" s="411"/>
      <c r="BR72" s="411"/>
      <c r="BS72" s="411"/>
      <c r="BT72" s="411"/>
      <c r="BU72" s="411"/>
      <c r="BV72" s="411"/>
      <c r="BW72" s="411"/>
      <c r="BX72" s="411"/>
      <c r="BY72" s="411"/>
      <c r="BZ72" s="411"/>
      <c r="CA72" s="411"/>
      <c r="CB72" s="411"/>
      <c r="CC72" s="411"/>
      <c r="CD72" s="411"/>
      <c r="CE72" s="411"/>
      <c r="CF72" s="411"/>
      <c r="CG72" s="411"/>
      <c r="CH72" s="411"/>
      <c r="CI72" s="411"/>
      <c r="CJ72" s="411"/>
      <c r="CK72" s="411"/>
      <c r="CL72" s="411"/>
      <c r="CM72" s="411"/>
      <c r="CN72" s="411"/>
      <c r="CO72" s="411"/>
      <c r="CP72" s="411"/>
      <c r="CQ72" s="411"/>
      <c r="CR72" s="411"/>
      <c r="CS72" s="411"/>
      <c r="CT72" s="411"/>
      <c r="CU72" s="411"/>
      <c r="CV72" s="411"/>
      <c r="CW72" s="411"/>
      <c r="CX72" s="411"/>
      <c r="CY72" s="411"/>
      <c r="CZ72" s="411"/>
      <c r="DA72" s="411"/>
      <c r="DB72" s="411"/>
      <c r="DC72" s="411"/>
      <c r="DD72" s="411"/>
      <c r="DE72" s="411"/>
      <c r="DF72" s="411"/>
      <c r="DG72" s="411"/>
      <c r="DH72" s="411"/>
      <c r="DI72" s="411"/>
      <c r="DJ72" s="411"/>
      <c r="DK72" s="411"/>
      <c r="DL72" s="414"/>
      <c r="DM72" s="414"/>
      <c r="DN72" s="414"/>
      <c r="DO72" s="414"/>
      <c r="DP72" s="414"/>
      <c r="DQ72" s="414"/>
      <c r="DR72" s="414"/>
      <c r="DS72" s="414"/>
      <c r="DT72" s="414"/>
      <c r="DU72" s="414"/>
      <c r="DV72" s="414"/>
      <c r="DW72" s="414"/>
      <c r="DX72" s="414"/>
      <c r="DY72" s="414"/>
      <c r="DZ72" s="414"/>
      <c r="EA72" s="414"/>
      <c r="EB72" s="414"/>
      <c r="EC72" s="414"/>
      <c r="ED72" s="414"/>
      <c r="EE72" s="414"/>
      <c r="EF72" s="414"/>
      <c r="EG72" s="414"/>
      <c r="EH72" s="414"/>
      <c r="EI72" s="414"/>
      <c r="EJ72" s="414"/>
      <c r="EK72" s="414"/>
      <c r="EL72" s="414"/>
      <c r="EM72" s="414"/>
      <c r="EN72" s="414"/>
      <c r="EO72" s="414"/>
      <c r="EP72" s="414"/>
      <c r="EQ72" s="414"/>
      <c r="ER72" s="414"/>
      <c r="ES72" s="414"/>
      <c r="ET72" s="414"/>
      <c r="EU72" s="414"/>
      <c r="EV72" s="414"/>
      <c r="EW72" s="414"/>
      <c r="EX72" s="414"/>
      <c r="EY72" s="414"/>
      <c r="EZ72" s="414"/>
      <c r="FA72" s="414"/>
      <c r="FB72" s="414"/>
      <c r="FC72" s="414"/>
      <c r="FD72" s="414"/>
      <c r="FE72" s="414"/>
      <c r="FF72" s="414"/>
      <c r="FG72" s="414"/>
      <c r="FH72" s="414"/>
      <c r="FI72" s="414"/>
      <c r="FJ72" s="414"/>
      <c r="FK72" s="414"/>
      <c r="FL72" s="414"/>
      <c r="FM72" s="414"/>
      <c r="FN72" s="414"/>
      <c r="FO72" s="414"/>
      <c r="FP72" s="414"/>
      <c r="FQ72" s="414"/>
      <c r="FR72" s="414"/>
      <c r="FS72" s="414"/>
      <c r="FT72" s="414"/>
      <c r="FU72" s="414"/>
      <c r="FV72" s="414"/>
      <c r="FW72" s="414"/>
      <c r="FX72" s="414"/>
      <c r="FY72" s="414"/>
      <c r="FZ72" s="414"/>
      <c r="GA72" s="414"/>
      <c r="GB72" s="414"/>
      <c r="GC72" s="414"/>
      <c r="GD72" s="414"/>
      <c r="GE72" s="414"/>
      <c r="GF72" s="414"/>
      <c r="GG72" s="414"/>
      <c r="GH72" s="414"/>
      <c r="GI72" s="414"/>
      <c r="GJ72" s="414"/>
      <c r="GK72" s="414"/>
      <c r="GL72" s="414"/>
      <c r="GM72" s="414"/>
      <c r="GN72" s="414"/>
      <c r="GO72" s="414"/>
      <c r="GP72" s="414"/>
      <c r="GQ72" s="414"/>
      <c r="GR72" s="414"/>
      <c r="GS72" s="414"/>
      <c r="GT72" s="414"/>
      <c r="GU72" s="414"/>
      <c r="GV72" s="414"/>
      <c r="GW72" s="414"/>
      <c r="GX72" s="414"/>
      <c r="GY72" s="414"/>
      <c r="GZ72" s="414"/>
      <c r="HA72" s="414"/>
      <c r="HB72" s="414"/>
      <c r="HC72" s="414"/>
      <c r="HD72" s="414"/>
      <c r="HE72" s="414"/>
      <c r="HF72" s="414"/>
      <c r="HG72" s="414"/>
      <c r="HH72" s="414"/>
      <c r="HI72" s="414"/>
      <c r="HJ72" s="414"/>
      <c r="HK72" s="414"/>
      <c r="HL72" s="414"/>
      <c r="HM72" s="414"/>
      <c r="HN72" s="414"/>
      <c r="HO72" s="414"/>
      <c r="HP72" s="414"/>
      <c r="HQ72" s="414"/>
      <c r="HR72" s="414"/>
      <c r="HS72" s="414"/>
      <c r="HT72" s="414"/>
      <c r="HU72" s="414"/>
      <c r="HV72" s="414"/>
      <c r="HW72" s="414"/>
      <c r="HX72" s="414"/>
      <c r="HY72" s="414"/>
      <c r="HZ72" s="414"/>
      <c r="IA72" s="414"/>
      <c r="IB72" s="414"/>
      <c r="IC72" s="414"/>
      <c r="ID72" s="414"/>
      <c r="IE72" s="414"/>
      <c r="IF72" s="414"/>
      <c r="IG72" s="414"/>
      <c r="IH72" s="414"/>
      <c r="II72" s="414"/>
      <c r="IJ72" s="414"/>
      <c r="IK72" s="414"/>
      <c r="IL72" s="414"/>
      <c r="IM72" s="414"/>
      <c r="IN72" s="414"/>
      <c r="IO72" s="414"/>
      <c r="IP72" s="414"/>
    </row>
    <row r="73" spans="1:250" x14ac:dyDescent="0.3">
      <c r="A73" s="436" t="s">
        <v>192</v>
      </c>
      <c r="B73" s="436" t="s">
        <v>192</v>
      </c>
      <c r="C73" s="436" t="s">
        <v>197</v>
      </c>
      <c r="D73" s="436" t="s">
        <v>201</v>
      </c>
      <c r="E73" s="436" t="s">
        <v>305</v>
      </c>
      <c r="F73" s="437"/>
      <c r="G73" s="438"/>
      <c r="H73" s="438"/>
      <c r="I73" s="438"/>
      <c r="J73" s="436"/>
      <c r="K73" s="439" t="s">
        <v>306</v>
      </c>
      <c r="L73" s="439"/>
      <c r="M73" s="440"/>
      <c r="N73" s="439"/>
      <c r="O73" s="439"/>
      <c r="P73" s="439"/>
      <c r="Q73" s="440"/>
      <c r="R73" s="440"/>
      <c r="S73" s="440"/>
      <c r="T73" s="440"/>
      <c r="U73" s="439"/>
      <c r="V73" s="440"/>
      <c r="W73" s="440"/>
      <c r="X73" s="440"/>
      <c r="Y73" s="441"/>
      <c r="Z73" s="440"/>
      <c r="AA73" s="440"/>
      <c r="AB73" s="440"/>
      <c r="AC73" s="440"/>
      <c r="AD73" s="440"/>
      <c r="AE73" s="430">
        <f t="shared" si="2"/>
        <v>0</v>
      </c>
      <c r="AF73" s="411"/>
      <c r="AG73" s="411"/>
      <c r="AH73" s="411"/>
      <c r="AI73" s="411"/>
      <c r="AJ73" s="411"/>
      <c r="AK73" s="411"/>
      <c r="AL73" s="411"/>
      <c r="AM73" s="411"/>
      <c r="AN73" s="411"/>
      <c r="AO73" s="411"/>
      <c r="AP73" s="411"/>
      <c r="AQ73" s="411"/>
      <c r="AR73" s="411"/>
      <c r="AS73" s="411"/>
      <c r="AT73" s="411"/>
      <c r="AU73" s="411"/>
      <c r="AV73" s="411"/>
      <c r="AW73" s="411"/>
      <c r="AX73" s="411"/>
      <c r="AY73" s="411"/>
      <c r="AZ73" s="411"/>
      <c r="BA73" s="411"/>
      <c r="BB73" s="411"/>
      <c r="BC73" s="411"/>
      <c r="BD73" s="411"/>
      <c r="BE73" s="411"/>
      <c r="BF73" s="411"/>
      <c r="BG73" s="411"/>
      <c r="BH73" s="411"/>
      <c r="BI73" s="411"/>
      <c r="BJ73" s="411"/>
      <c r="BK73" s="411"/>
      <c r="BL73" s="411"/>
      <c r="BM73" s="411"/>
      <c r="BN73" s="411"/>
      <c r="BO73" s="411"/>
      <c r="BP73" s="411"/>
      <c r="BQ73" s="411"/>
      <c r="BR73" s="411"/>
      <c r="BS73" s="411"/>
      <c r="BT73" s="411"/>
      <c r="BU73" s="411"/>
      <c r="BV73" s="411"/>
      <c r="BW73" s="411"/>
      <c r="BX73" s="411"/>
      <c r="BY73" s="411"/>
      <c r="BZ73" s="411"/>
      <c r="CA73" s="411"/>
      <c r="CB73" s="411"/>
      <c r="CC73" s="411"/>
      <c r="CD73" s="411"/>
      <c r="CE73" s="411"/>
      <c r="CF73" s="411"/>
      <c r="CG73" s="411"/>
      <c r="CH73" s="411"/>
      <c r="CI73" s="411"/>
      <c r="CJ73" s="411"/>
      <c r="CK73" s="411"/>
      <c r="CL73" s="411"/>
      <c r="CM73" s="411"/>
      <c r="CN73" s="411"/>
      <c r="CO73" s="411"/>
      <c r="CP73" s="411"/>
      <c r="CQ73" s="411"/>
      <c r="CR73" s="411"/>
      <c r="CS73" s="411"/>
      <c r="CT73" s="411"/>
      <c r="CU73" s="411"/>
      <c r="CV73" s="411"/>
      <c r="CW73" s="411"/>
      <c r="CX73" s="411"/>
      <c r="CY73" s="411"/>
      <c r="CZ73" s="411"/>
      <c r="DA73" s="411"/>
      <c r="DB73" s="411"/>
      <c r="DC73" s="411"/>
      <c r="DD73" s="411"/>
      <c r="DE73" s="411"/>
      <c r="DF73" s="411"/>
      <c r="DG73" s="411"/>
      <c r="DH73" s="411"/>
      <c r="DI73" s="411"/>
      <c r="DJ73" s="411"/>
      <c r="DK73" s="411"/>
      <c r="DL73" s="414"/>
      <c r="DM73" s="414"/>
      <c r="DN73" s="414"/>
      <c r="DO73" s="414"/>
      <c r="DP73" s="414"/>
      <c r="DQ73" s="414"/>
      <c r="DR73" s="414"/>
      <c r="DS73" s="414"/>
      <c r="DT73" s="414"/>
      <c r="DU73" s="414"/>
      <c r="DV73" s="414"/>
      <c r="DW73" s="414"/>
      <c r="DX73" s="414"/>
      <c r="DY73" s="414"/>
      <c r="DZ73" s="414"/>
      <c r="EA73" s="414"/>
      <c r="EB73" s="414"/>
      <c r="EC73" s="414"/>
      <c r="ED73" s="414"/>
      <c r="EE73" s="414"/>
      <c r="EF73" s="414"/>
      <c r="EG73" s="414"/>
      <c r="EH73" s="414"/>
      <c r="EI73" s="414"/>
      <c r="EJ73" s="414"/>
      <c r="EK73" s="414"/>
      <c r="EL73" s="414"/>
      <c r="EM73" s="414"/>
      <c r="EN73" s="414"/>
      <c r="EO73" s="414"/>
      <c r="EP73" s="414"/>
      <c r="EQ73" s="414"/>
      <c r="ER73" s="414"/>
      <c r="ES73" s="414"/>
      <c r="ET73" s="414"/>
      <c r="EU73" s="414"/>
      <c r="EV73" s="414"/>
      <c r="EW73" s="414"/>
      <c r="EX73" s="414"/>
      <c r="EY73" s="414"/>
      <c r="EZ73" s="414"/>
      <c r="FA73" s="414"/>
      <c r="FB73" s="414"/>
      <c r="FC73" s="414"/>
      <c r="FD73" s="414"/>
      <c r="FE73" s="414"/>
      <c r="FF73" s="414"/>
      <c r="FG73" s="414"/>
      <c r="FH73" s="414"/>
      <c r="FI73" s="414"/>
      <c r="FJ73" s="414"/>
      <c r="FK73" s="414"/>
      <c r="FL73" s="414"/>
      <c r="FM73" s="414"/>
      <c r="FN73" s="414"/>
      <c r="FO73" s="414"/>
      <c r="FP73" s="414"/>
      <c r="FQ73" s="414"/>
      <c r="FR73" s="414"/>
      <c r="FS73" s="414"/>
      <c r="FT73" s="414"/>
      <c r="FU73" s="414"/>
      <c r="FV73" s="414"/>
      <c r="FW73" s="414"/>
      <c r="FX73" s="414"/>
      <c r="FY73" s="414"/>
      <c r="FZ73" s="414"/>
      <c r="GA73" s="414"/>
      <c r="GB73" s="414"/>
      <c r="GC73" s="414"/>
      <c r="GD73" s="414"/>
      <c r="GE73" s="414"/>
      <c r="GF73" s="414"/>
      <c r="GG73" s="414"/>
      <c r="GH73" s="414"/>
      <c r="GI73" s="414"/>
      <c r="GJ73" s="414"/>
      <c r="GK73" s="414"/>
      <c r="GL73" s="414"/>
      <c r="GM73" s="414"/>
      <c r="GN73" s="414"/>
      <c r="GO73" s="414"/>
      <c r="GP73" s="414"/>
      <c r="GQ73" s="414"/>
      <c r="GR73" s="414"/>
      <c r="GS73" s="414"/>
      <c r="GT73" s="414"/>
      <c r="GU73" s="414"/>
      <c r="GV73" s="414"/>
      <c r="GW73" s="414"/>
      <c r="GX73" s="414"/>
      <c r="GY73" s="414"/>
      <c r="GZ73" s="414"/>
      <c r="HA73" s="414"/>
      <c r="HB73" s="414"/>
      <c r="HC73" s="414"/>
      <c r="HD73" s="414"/>
      <c r="HE73" s="414"/>
      <c r="HF73" s="414"/>
      <c r="HG73" s="414"/>
      <c r="HH73" s="414"/>
      <c r="HI73" s="414"/>
      <c r="HJ73" s="414"/>
      <c r="HK73" s="414"/>
      <c r="HL73" s="414"/>
      <c r="HM73" s="414"/>
      <c r="HN73" s="414"/>
      <c r="HO73" s="414"/>
      <c r="HP73" s="414"/>
      <c r="HQ73" s="414"/>
      <c r="HR73" s="414"/>
      <c r="HS73" s="414"/>
      <c r="HT73" s="414"/>
      <c r="HU73" s="414"/>
      <c r="HV73" s="414"/>
      <c r="HW73" s="414"/>
      <c r="HX73" s="414"/>
      <c r="HY73" s="414"/>
      <c r="HZ73" s="414"/>
      <c r="IA73" s="414"/>
      <c r="IB73" s="414"/>
      <c r="IC73" s="414"/>
      <c r="ID73" s="414"/>
      <c r="IE73" s="414"/>
      <c r="IF73" s="414"/>
      <c r="IG73" s="414"/>
      <c r="IH73" s="414"/>
      <c r="II73" s="414"/>
      <c r="IJ73" s="414"/>
      <c r="IK73" s="414"/>
      <c r="IL73" s="414"/>
      <c r="IM73" s="414"/>
      <c r="IN73" s="414"/>
      <c r="IO73" s="414"/>
      <c r="IP73" s="414"/>
    </row>
    <row r="74" spans="1:250" ht="102" x14ac:dyDescent="0.3">
      <c r="A74" s="449" t="s">
        <v>192</v>
      </c>
      <c r="B74" s="449" t="s">
        <v>192</v>
      </c>
      <c r="C74" s="449" t="s">
        <v>197</v>
      </c>
      <c r="D74" s="449" t="s">
        <v>201</v>
      </c>
      <c r="E74" s="449" t="s">
        <v>305</v>
      </c>
      <c r="F74" s="457" t="s">
        <v>343</v>
      </c>
      <c r="G74" s="449" t="s">
        <v>315</v>
      </c>
      <c r="H74" s="449" t="s">
        <v>1305</v>
      </c>
      <c r="I74" s="449" t="s">
        <v>229</v>
      </c>
      <c r="J74" s="381" t="s">
        <v>1213</v>
      </c>
      <c r="K74" s="464" t="s">
        <v>344</v>
      </c>
      <c r="L74" s="464" t="s">
        <v>1894</v>
      </c>
      <c r="M74" s="376" t="s">
        <v>1895</v>
      </c>
      <c r="N74" s="459" t="s">
        <v>1896</v>
      </c>
      <c r="O74" s="373" t="s">
        <v>1897</v>
      </c>
      <c r="P74" s="518" t="s">
        <v>1898</v>
      </c>
      <c r="Q74" s="374" t="s">
        <v>1213</v>
      </c>
      <c r="R74" s="374" t="s">
        <v>1899</v>
      </c>
      <c r="S74" s="519">
        <v>100</v>
      </c>
      <c r="T74" s="520" t="s">
        <v>1900</v>
      </c>
      <c r="U74" s="521" t="s">
        <v>1901</v>
      </c>
      <c r="V74" s="522">
        <v>1</v>
      </c>
      <c r="W74" s="465">
        <v>43191</v>
      </c>
      <c r="X74" s="465">
        <v>43252</v>
      </c>
      <c r="Y74" s="456">
        <v>100000000</v>
      </c>
      <c r="Z74" s="374" t="s">
        <v>1807</v>
      </c>
      <c r="AA74" s="374" t="s">
        <v>1798</v>
      </c>
      <c r="AB74" s="376" t="s">
        <v>1902</v>
      </c>
      <c r="AC74" s="376" t="s">
        <v>1903</v>
      </c>
      <c r="AD74" s="376"/>
      <c r="AE74" s="430">
        <f t="shared" si="2"/>
        <v>100000000</v>
      </c>
      <c r="AF74" s="430">
        <f>AG74</f>
        <v>100000000</v>
      </c>
      <c r="AG74" s="430">
        <f>SUM(AH74:DK74)</f>
        <v>100000000</v>
      </c>
      <c r="AH74" s="430"/>
      <c r="AI74" s="430"/>
      <c r="AJ74" s="430"/>
      <c r="AK74" s="430"/>
      <c r="AL74" s="430"/>
      <c r="AM74" s="430"/>
      <c r="AN74" s="430"/>
      <c r="AO74" s="430"/>
      <c r="AP74" s="430"/>
      <c r="AQ74" s="430"/>
      <c r="AR74" s="430"/>
      <c r="AS74" s="430"/>
      <c r="AT74" s="430"/>
      <c r="AU74" s="430"/>
      <c r="AV74" s="430"/>
      <c r="AW74" s="430"/>
      <c r="AX74" s="430"/>
      <c r="AY74" s="430"/>
      <c r="AZ74" s="430"/>
      <c r="BA74" s="430"/>
      <c r="BB74" s="430"/>
      <c r="BC74" s="430"/>
      <c r="BD74" s="430"/>
      <c r="BE74" s="430"/>
      <c r="BF74" s="430"/>
      <c r="BG74" s="430"/>
      <c r="BH74" s="430"/>
      <c r="BI74" s="430"/>
      <c r="BJ74" s="430"/>
      <c r="BK74" s="430"/>
      <c r="BL74" s="430"/>
      <c r="BM74" s="430">
        <v>100000000</v>
      </c>
      <c r="BN74" s="430"/>
      <c r="BO74" s="430"/>
      <c r="BP74" s="430"/>
      <c r="BQ74" s="430"/>
      <c r="BR74" s="430"/>
      <c r="BS74" s="430"/>
      <c r="BT74" s="430"/>
      <c r="BU74" s="430"/>
      <c r="BV74" s="430"/>
      <c r="BW74" s="430"/>
      <c r="BX74" s="430"/>
      <c r="BY74" s="430"/>
      <c r="BZ74" s="430"/>
      <c r="CA74" s="430"/>
      <c r="CB74" s="430"/>
      <c r="CC74" s="430"/>
      <c r="CD74" s="430"/>
      <c r="CE74" s="430"/>
      <c r="CF74" s="430"/>
      <c r="CG74" s="430"/>
      <c r="CH74" s="430"/>
      <c r="CI74" s="430"/>
      <c r="CJ74" s="430"/>
      <c r="CK74" s="430"/>
      <c r="CL74" s="430"/>
      <c r="CM74" s="430"/>
      <c r="CN74" s="430"/>
      <c r="CO74" s="430"/>
      <c r="CP74" s="430"/>
      <c r="CQ74" s="430"/>
      <c r="CR74" s="430"/>
      <c r="CS74" s="430"/>
      <c r="CT74" s="430"/>
      <c r="CU74" s="430"/>
      <c r="CV74" s="430"/>
      <c r="CW74" s="430"/>
      <c r="CX74" s="430"/>
      <c r="CY74" s="430"/>
      <c r="CZ74" s="430"/>
      <c r="DA74" s="430"/>
      <c r="DB74" s="430"/>
      <c r="DC74" s="430"/>
      <c r="DD74" s="430"/>
      <c r="DE74" s="430"/>
      <c r="DF74" s="430"/>
      <c r="DG74" s="430"/>
      <c r="DH74" s="430"/>
      <c r="DI74" s="430"/>
      <c r="DJ74" s="430"/>
      <c r="DK74" s="430"/>
    </row>
    <row r="75" spans="1:250" ht="71.400000000000006" x14ac:dyDescent="0.3">
      <c r="A75" s="449" t="s">
        <v>192</v>
      </c>
      <c r="B75" s="449" t="s">
        <v>192</v>
      </c>
      <c r="C75" s="449" t="s">
        <v>197</v>
      </c>
      <c r="D75" s="449" t="s">
        <v>201</v>
      </c>
      <c r="E75" s="449" t="s">
        <v>305</v>
      </c>
      <c r="F75" s="457" t="s">
        <v>347</v>
      </c>
      <c r="G75" s="449" t="s">
        <v>315</v>
      </c>
      <c r="H75" s="449" t="s">
        <v>1306</v>
      </c>
      <c r="I75" s="449" t="s">
        <v>229</v>
      </c>
      <c r="J75" s="381" t="s">
        <v>1214</v>
      </c>
      <c r="K75" s="464" t="s">
        <v>348</v>
      </c>
      <c r="L75" s="464" t="s">
        <v>1894</v>
      </c>
      <c r="M75" s="376" t="s">
        <v>1895</v>
      </c>
      <c r="N75" s="464" t="s">
        <v>1904</v>
      </c>
      <c r="O75" s="373" t="s">
        <v>1905</v>
      </c>
      <c r="P75" s="523" t="s">
        <v>1906</v>
      </c>
      <c r="Q75" s="374" t="s">
        <v>1214</v>
      </c>
      <c r="R75" s="374" t="s">
        <v>1899</v>
      </c>
      <c r="S75" s="524">
        <v>100</v>
      </c>
      <c r="T75" s="525" t="s">
        <v>1907</v>
      </c>
      <c r="U75" s="526" t="s">
        <v>1908</v>
      </c>
      <c r="V75" s="527">
        <v>1</v>
      </c>
      <c r="W75" s="465">
        <v>43101</v>
      </c>
      <c r="X75" s="465">
        <v>43405</v>
      </c>
      <c r="Y75" s="456">
        <v>140000000</v>
      </c>
      <c r="Z75" s="374" t="s">
        <v>1807</v>
      </c>
      <c r="AA75" s="374" t="s">
        <v>1798</v>
      </c>
      <c r="AB75" s="376" t="s">
        <v>1902</v>
      </c>
      <c r="AC75" s="376" t="s">
        <v>1903</v>
      </c>
      <c r="AD75" s="376"/>
      <c r="AE75" s="430">
        <f t="shared" si="2"/>
        <v>140000000</v>
      </c>
      <c r="AF75" s="430">
        <f>AG75</f>
        <v>140000000</v>
      </c>
      <c r="AG75" s="430">
        <f>SUM(AH75:DK75)</f>
        <v>140000000</v>
      </c>
      <c r="AH75" s="430"/>
      <c r="AI75" s="430"/>
      <c r="AJ75" s="430"/>
      <c r="AK75" s="430"/>
      <c r="AL75" s="430"/>
      <c r="AM75" s="430"/>
      <c r="AN75" s="430"/>
      <c r="AO75" s="430"/>
      <c r="AP75" s="430"/>
      <c r="AQ75" s="430"/>
      <c r="AR75" s="430"/>
      <c r="AS75" s="430"/>
      <c r="AT75" s="430"/>
      <c r="AU75" s="430"/>
      <c r="AV75" s="430"/>
      <c r="AW75" s="430"/>
      <c r="AX75" s="430"/>
      <c r="AY75" s="430"/>
      <c r="AZ75" s="430"/>
      <c r="BA75" s="430"/>
      <c r="BB75" s="430"/>
      <c r="BC75" s="430"/>
      <c r="BD75" s="430"/>
      <c r="BE75" s="430"/>
      <c r="BF75" s="430"/>
      <c r="BG75" s="430"/>
      <c r="BH75" s="430"/>
      <c r="BI75" s="430"/>
      <c r="BJ75" s="430"/>
      <c r="BK75" s="430"/>
      <c r="BL75" s="430"/>
      <c r="BM75" s="430">
        <v>140000000</v>
      </c>
      <c r="BN75" s="430"/>
      <c r="BO75" s="430"/>
      <c r="BP75" s="430"/>
      <c r="BQ75" s="430"/>
      <c r="BR75" s="430"/>
      <c r="BS75" s="430"/>
      <c r="BT75" s="430"/>
      <c r="BU75" s="430"/>
      <c r="BV75" s="430"/>
      <c r="BW75" s="430"/>
      <c r="BX75" s="430"/>
      <c r="BY75" s="430"/>
      <c r="BZ75" s="430"/>
      <c r="CA75" s="430"/>
      <c r="CB75" s="430"/>
      <c r="CC75" s="430"/>
      <c r="CD75" s="430"/>
      <c r="CE75" s="430"/>
      <c r="CF75" s="430"/>
      <c r="CG75" s="430"/>
      <c r="CH75" s="430"/>
      <c r="CI75" s="430"/>
      <c r="CJ75" s="430"/>
      <c r="CK75" s="430"/>
      <c r="CL75" s="430"/>
      <c r="CM75" s="430"/>
      <c r="CN75" s="430"/>
      <c r="CO75" s="430"/>
      <c r="CP75" s="430"/>
      <c r="CQ75" s="430"/>
      <c r="CR75" s="430"/>
      <c r="CS75" s="430"/>
      <c r="CT75" s="430"/>
      <c r="CU75" s="430"/>
      <c r="CV75" s="430"/>
      <c r="CW75" s="430"/>
      <c r="CX75" s="430"/>
      <c r="CY75" s="430"/>
      <c r="CZ75" s="430"/>
      <c r="DA75" s="430"/>
      <c r="DB75" s="430"/>
      <c r="DC75" s="430"/>
      <c r="DD75" s="430"/>
      <c r="DE75" s="430"/>
      <c r="DF75" s="430"/>
      <c r="DG75" s="430"/>
      <c r="DH75" s="430"/>
      <c r="DI75" s="430"/>
      <c r="DJ75" s="430"/>
      <c r="DK75" s="430"/>
    </row>
    <row r="76" spans="1:250" ht="102" x14ac:dyDescent="0.3">
      <c r="A76" s="449" t="s">
        <v>192</v>
      </c>
      <c r="B76" s="449" t="s">
        <v>192</v>
      </c>
      <c r="C76" s="449" t="s">
        <v>197</v>
      </c>
      <c r="D76" s="449" t="s">
        <v>201</v>
      </c>
      <c r="E76" s="449" t="s">
        <v>305</v>
      </c>
      <c r="F76" s="457" t="s">
        <v>352</v>
      </c>
      <c r="G76" s="449" t="s">
        <v>315</v>
      </c>
      <c r="H76" s="449" t="s">
        <v>1307</v>
      </c>
      <c r="I76" s="449" t="s">
        <v>229</v>
      </c>
      <c r="J76" s="381" t="s">
        <v>1214</v>
      </c>
      <c r="K76" s="458" t="s">
        <v>353</v>
      </c>
      <c r="L76" s="464" t="s">
        <v>1894</v>
      </c>
      <c r="M76" s="376" t="s">
        <v>1895</v>
      </c>
      <c r="N76" s="459" t="s">
        <v>1909</v>
      </c>
      <c r="O76" s="373" t="s">
        <v>1905</v>
      </c>
      <c r="P76" s="523" t="s">
        <v>1910</v>
      </c>
      <c r="Q76" s="374" t="s">
        <v>1911</v>
      </c>
      <c r="R76" s="374" t="s">
        <v>1912</v>
      </c>
      <c r="S76" s="528">
        <v>100</v>
      </c>
      <c r="T76" s="525" t="s">
        <v>1913</v>
      </c>
      <c r="U76" s="526" t="s">
        <v>1914</v>
      </c>
      <c r="V76" s="529">
        <v>1</v>
      </c>
      <c r="W76" s="461">
        <v>43160</v>
      </c>
      <c r="X76" s="461">
        <v>43344</v>
      </c>
      <c r="Y76" s="463">
        <v>323280000</v>
      </c>
      <c r="Z76" s="374" t="s">
        <v>1807</v>
      </c>
      <c r="AA76" s="374" t="s">
        <v>1798</v>
      </c>
      <c r="AB76" s="376" t="s">
        <v>1902</v>
      </c>
      <c r="AC76" s="376" t="s">
        <v>1903</v>
      </c>
      <c r="AD76" s="460"/>
      <c r="AE76" s="430">
        <f t="shared" si="2"/>
        <v>323280000</v>
      </c>
      <c r="AF76" s="430">
        <f>AG76</f>
        <v>323280000</v>
      </c>
      <c r="AG76" s="430">
        <f>SUM(AH76:DK76)</f>
        <v>323280000</v>
      </c>
      <c r="AH76" s="430"/>
      <c r="AI76" s="430"/>
      <c r="AJ76" s="430"/>
      <c r="AK76" s="430"/>
      <c r="AL76" s="430"/>
      <c r="AM76" s="430"/>
      <c r="AN76" s="430"/>
      <c r="AO76" s="430"/>
      <c r="AP76" s="430"/>
      <c r="AQ76" s="430"/>
      <c r="AR76" s="430"/>
      <c r="AS76" s="430"/>
      <c r="AT76" s="430"/>
      <c r="AU76" s="430"/>
      <c r="AV76" s="430"/>
      <c r="AW76" s="430"/>
      <c r="AX76" s="430">
        <v>23280000</v>
      </c>
      <c r="AY76" s="430"/>
      <c r="AZ76" s="430"/>
      <c r="BA76" s="430"/>
      <c r="BB76" s="430"/>
      <c r="BC76" s="430"/>
      <c r="BD76" s="430"/>
      <c r="BE76" s="430"/>
      <c r="BF76" s="430"/>
      <c r="BG76" s="430"/>
      <c r="BH76" s="430"/>
      <c r="BI76" s="430"/>
      <c r="BJ76" s="430"/>
      <c r="BK76" s="430"/>
      <c r="BL76" s="430"/>
      <c r="BM76" s="430">
        <v>300000000</v>
      </c>
      <c r="BN76" s="430"/>
      <c r="BO76" s="430"/>
      <c r="BP76" s="430"/>
      <c r="BQ76" s="430"/>
      <c r="BR76" s="430"/>
      <c r="BS76" s="430"/>
      <c r="BT76" s="430"/>
      <c r="BU76" s="430"/>
      <c r="BV76" s="430"/>
      <c r="BW76" s="430"/>
      <c r="BX76" s="430"/>
      <c r="BY76" s="430"/>
      <c r="BZ76" s="430"/>
      <c r="CA76" s="430"/>
      <c r="CB76" s="430"/>
      <c r="CC76" s="430"/>
      <c r="CD76" s="430"/>
      <c r="CE76" s="430"/>
      <c r="CF76" s="430"/>
      <c r="CG76" s="430"/>
      <c r="CH76" s="430"/>
      <c r="CI76" s="430"/>
      <c r="CJ76" s="430"/>
      <c r="CK76" s="430"/>
      <c r="CL76" s="430"/>
      <c r="CM76" s="430"/>
      <c r="CN76" s="430"/>
      <c r="CO76" s="430"/>
      <c r="CP76" s="430"/>
      <c r="CQ76" s="430"/>
      <c r="CR76" s="430"/>
      <c r="CS76" s="430"/>
      <c r="CT76" s="430"/>
      <c r="CU76" s="430"/>
      <c r="CV76" s="430"/>
      <c r="CW76" s="430"/>
      <c r="CX76" s="430"/>
      <c r="CY76" s="430"/>
      <c r="CZ76" s="430"/>
      <c r="DA76" s="430"/>
      <c r="DB76" s="430"/>
      <c r="DC76" s="430"/>
      <c r="DD76" s="430"/>
      <c r="DE76" s="430"/>
      <c r="DF76" s="430"/>
      <c r="DG76" s="430"/>
      <c r="DH76" s="430"/>
      <c r="DI76" s="430"/>
      <c r="DJ76" s="430"/>
      <c r="DK76" s="430"/>
    </row>
    <row r="77" spans="1:250" ht="71.400000000000006" x14ac:dyDescent="0.3">
      <c r="A77" s="449" t="s">
        <v>192</v>
      </c>
      <c r="B77" s="449" t="s">
        <v>192</v>
      </c>
      <c r="C77" s="449" t="s">
        <v>197</v>
      </c>
      <c r="D77" s="449" t="s">
        <v>201</v>
      </c>
      <c r="E77" s="449" t="s">
        <v>305</v>
      </c>
      <c r="F77" s="457" t="s">
        <v>355</v>
      </c>
      <c r="G77" s="449" t="s">
        <v>315</v>
      </c>
      <c r="H77" s="449" t="s">
        <v>1308</v>
      </c>
      <c r="I77" s="449" t="s">
        <v>229</v>
      </c>
      <c r="J77" s="381" t="s">
        <v>1215</v>
      </c>
      <c r="K77" s="464" t="s">
        <v>356</v>
      </c>
      <c r="L77" s="464" t="s">
        <v>1894</v>
      </c>
      <c r="M77" s="376" t="s">
        <v>1895</v>
      </c>
      <c r="N77" s="459" t="s">
        <v>1915</v>
      </c>
      <c r="O77" s="373" t="s">
        <v>1897</v>
      </c>
      <c r="P77" s="518" t="s">
        <v>1898</v>
      </c>
      <c r="Q77" s="374" t="s">
        <v>1213</v>
      </c>
      <c r="R77" s="374" t="s">
        <v>1899</v>
      </c>
      <c r="S77" s="524">
        <v>100</v>
      </c>
      <c r="T77" s="525" t="s">
        <v>1916</v>
      </c>
      <c r="U77" s="526" t="s">
        <v>1917</v>
      </c>
      <c r="V77" s="527">
        <v>1</v>
      </c>
      <c r="W77" s="465">
        <v>43101</v>
      </c>
      <c r="X77" s="465">
        <v>43405</v>
      </c>
      <c r="Y77" s="456">
        <v>200000000</v>
      </c>
      <c r="Z77" s="374" t="s">
        <v>1807</v>
      </c>
      <c r="AA77" s="374" t="s">
        <v>1798</v>
      </c>
      <c r="AB77" s="376" t="s">
        <v>1902</v>
      </c>
      <c r="AC77" s="376" t="s">
        <v>1903</v>
      </c>
      <c r="AD77" s="376"/>
      <c r="AE77" s="430">
        <f t="shared" si="2"/>
        <v>200000000</v>
      </c>
      <c r="AF77" s="430">
        <f>AG77</f>
        <v>200000000</v>
      </c>
      <c r="AG77" s="430">
        <f>SUM(AH77:DK77)</f>
        <v>200000000</v>
      </c>
      <c r="AH77" s="430"/>
      <c r="AI77" s="430"/>
      <c r="AJ77" s="430"/>
      <c r="AK77" s="430"/>
      <c r="AL77" s="430"/>
      <c r="AM77" s="430"/>
      <c r="AN77" s="430"/>
      <c r="AO77" s="430"/>
      <c r="AP77" s="430"/>
      <c r="AQ77" s="430"/>
      <c r="AR77" s="430"/>
      <c r="AS77" s="430"/>
      <c r="AT77" s="430"/>
      <c r="AU77" s="430"/>
      <c r="AV77" s="430"/>
      <c r="AW77" s="430"/>
      <c r="AX77" s="430"/>
      <c r="AY77" s="430"/>
      <c r="AZ77" s="430"/>
      <c r="BA77" s="430"/>
      <c r="BB77" s="430"/>
      <c r="BC77" s="430"/>
      <c r="BD77" s="430"/>
      <c r="BE77" s="430"/>
      <c r="BF77" s="430"/>
      <c r="BG77" s="430"/>
      <c r="BH77" s="430"/>
      <c r="BI77" s="430"/>
      <c r="BJ77" s="430"/>
      <c r="BK77" s="430"/>
      <c r="BL77" s="430"/>
      <c r="BM77" s="430">
        <v>200000000</v>
      </c>
      <c r="BN77" s="430"/>
      <c r="BO77" s="430"/>
      <c r="BP77" s="430"/>
      <c r="BQ77" s="430"/>
      <c r="BR77" s="430"/>
      <c r="BS77" s="430"/>
      <c r="BT77" s="430"/>
      <c r="BU77" s="430"/>
      <c r="BV77" s="430"/>
      <c r="BW77" s="430"/>
      <c r="BX77" s="430"/>
      <c r="BY77" s="430"/>
      <c r="BZ77" s="430"/>
      <c r="CA77" s="430"/>
      <c r="CB77" s="430"/>
      <c r="CC77" s="430"/>
      <c r="CD77" s="430"/>
      <c r="CE77" s="430"/>
      <c r="CF77" s="430"/>
      <c r="CG77" s="430"/>
      <c r="CH77" s="430"/>
      <c r="CI77" s="430"/>
      <c r="CJ77" s="430"/>
      <c r="CK77" s="430"/>
      <c r="CL77" s="430"/>
      <c r="CM77" s="430"/>
      <c r="CN77" s="430"/>
      <c r="CO77" s="430"/>
      <c r="CP77" s="430"/>
      <c r="CQ77" s="430"/>
      <c r="CR77" s="430"/>
      <c r="CS77" s="430"/>
      <c r="CT77" s="430"/>
      <c r="CU77" s="430"/>
      <c r="CV77" s="430"/>
      <c r="CW77" s="430"/>
      <c r="CX77" s="430"/>
      <c r="CY77" s="430"/>
      <c r="CZ77" s="430"/>
      <c r="DA77" s="430"/>
      <c r="DB77" s="430"/>
      <c r="DC77" s="430"/>
      <c r="DD77" s="430"/>
      <c r="DE77" s="430"/>
      <c r="DF77" s="430"/>
      <c r="DG77" s="430"/>
      <c r="DH77" s="430"/>
      <c r="DI77" s="430"/>
      <c r="DJ77" s="430"/>
      <c r="DK77" s="430"/>
    </row>
    <row r="78" spans="1:250" ht="30.6" x14ac:dyDescent="0.3">
      <c r="A78" s="449" t="s">
        <v>192</v>
      </c>
      <c r="B78" s="449" t="s">
        <v>192</v>
      </c>
      <c r="C78" s="449" t="s">
        <v>197</v>
      </c>
      <c r="D78" s="449" t="s">
        <v>201</v>
      </c>
      <c r="E78" s="449" t="s">
        <v>305</v>
      </c>
      <c r="F78" s="384">
        <v>2017005810256</v>
      </c>
      <c r="G78" s="449"/>
      <c r="H78" s="449" t="s">
        <v>1309</v>
      </c>
      <c r="I78" s="449" t="s">
        <v>229</v>
      </c>
      <c r="J78" s="381"/>
      <c r="K78" s="464" t="s">
        <v>1310</v>
      </c>
      <c r="L78" s="464" t="s">
        <v>1894</v>
      </c>
      <c r="M78" s="376" t="s">
        <v>1895</v>
      </c>
      <c r="N78" s="459" t="s">
        <v>1918</v>
      </c>
      <c r="O78" s="373" t="s">
        <v>1897</v>
      </c>
      <c r="P78" s="518" t="s">
        <v>1898</v>
      </c>
      <c r="Q78" s="374" t="s">
        <v>1213</v>
      </c>
      <c r="R78" s="374" t="s">
        <v>1899</v>
      </c>
      <c r="S78" s="376">
        <v>100</v>
      </c>
      <c r="T78" s="387" t="s">
        <v>1919</v>
      </c>
      <c r="U78" s="459" t="s">
        <v>1920</v>
      </c>
      <c r="V78" s="522">
        <v>1</v>
      </c>
      <c r="W78" s="465">
        <v>43313</v>
      </c>
      <c r="X78" s="465">
        <v>43435</v>
      </c>
      <c r="Y78" s="456">
        <v>100000</v>
      </c>
      <c r="Z78" s="374" t="s">
        <v>1807</v>
      </c>
      <c r="AA78" s="374" t="s">
        <v>1798</v>
      </c>
      <c r="AB78" s="376" t="s">
        <v>1902</v>
      </c>
      <c r="AC78" s="376" t="s">
        <v>1903</v>
      </c>
      <c r="AD78" s="376"/>
      <c r="AE78" s="430">
        <f t="shared" si="2"/>
        <v>100000</v>
      </c>
      <c r="AF78" s="430">
        <f>AG78</f>
        <v>100000</v>
      </c>
      <c r="AG78" s="430">
        <f>SUM(AH78:DK78)</f>
        <v>100000</v>
      </c>
      <c r="AH78" s="430"/>
      <c r="AI78" s="430"/>
      <c r="AJ78" s="430"/>
      <c r="AK78" s="430"/>
      <c r="AL78" s="430"/>
      <c r="AM78" s="430"/>
      <c r="AN78" s="430"/>
      <c r="AO78" s="430"/>
      <c r="AP78" s="430"/>
      <c r="AQ78" s="430"/>
      <c r="AR78" s="430"/>
      <c r="AS78" s="430"/>
      <c r="AT78" s="430"/>
      <c r="AU78" s="430"/>
      <c r="AV78" s="430"/>
      <c r="AW78" s="430"/>
      <c r="AX78" s="430"/>
      <c r="AY78" s="430"/>
      <c r="AZ78" s="430"/>
      <c r="BA78" s="430"/>
      <c r="BB78" s="430"/>
      <c r="BC78" s="430"/>
      <c r="BD78" s="430"/>
      <c r="BE78" s="430"/>
      <c r="BF78" s="430"/>
      <c r="BG78" s="430"/>
      <c r="BH78" s="430"/>
      <c r="BI78" s="430"/>
      <c r="BJ78" s="430"/>
      <c r="BK78" s="430"/>
      <c r="BL78" s="430"/>
      <c r="BM78" s="430"/>
      <c r="BN78" s="430"/>
      <c r="BO78" s="430"/>
      <c r="BP78" s="430"/>
      <c r="BQ78" s="430"/>
      <c r="BR78" s="430"/>
      <c r="BS78" s="430"/>
      <c r="BT78" s="430"/>
      <c r="BU78" s="430"/>
      <c r="BV78" s="430"/>
      <c r="BW78" s="430"/>
      <c r="BX78" s="430"/>
      <c r="BY78" s="430"/>
      <c r="BZ78" s="430"/>
      <c r="CA78" s="430"/>
      <c r="CB78" s="430"/>
      <c r="CC78" s="430"/>
      <c r="CD78" s="430"/>
      <c r="CE78" s="430"/>
      <c r="CF78" s="430"/>
      <c r="CG78" s="430"/>
      <c r="CH78" s="430"/>
      <c r="CI78" s="430"/>
      <c r="CJ78" s="430"/>
      <c r="CK78" s="430"/>
      <c r="CL78" s="430"/>
      <c r="CM78" s="430"/>
      <c r="CN78" s="430"/>
      <c r="CO78" s="430"/>
      <c r="CP78" s="430"/>
      <c r="CQ78" s="430"/>
      <c r="CR78" s="430"/>
      <c r="CS78" s="430"/>
      <c r="CT78" s="430"/>
      <c r="CU78" s="430"/>
      <c r="CV78" s="430">
        <v>100000</v>
      </c>
      <c r="CW78" s="430"/>
      <c r="CX78" s="430"/>
      <c r="CY78" s="430"/>
      <c r="CZ78" s="430"/>
      <c r="DA78" s="430"/>
      <c r="DB78" s="430"/>
      <c r="DC78" s="430"/>
      <c r="DD78" s="430"/>
      <c r="DE78" s="430"/>
      <c r="DF78" s="430"/>
      <c r="DG78" s="430"/>
      <c r="DH78" s="430"/>
      <c r="DI78" s="430"/>
      <c r="DJ78" s="430"/>
      <c r="DK78" s="430"/>
    </row>
    <row r="79" spans="1:250" x14ac:dyDescent="0.3">
      <c r="A79" s="415" t="s">
        <v>197</v>
      </c>
      <c r="B79" s="415"/>
      <c r="C79" s="415"/>
      <c r="D79" s="415"/>
      <c r="E79" s="415"/>
      <c r="F79" s="416"/>
      <c r="G79" s="415"/>
      <c r="H79" s="417"/>
      <c r="I79" s="417"/>
      <c r="J79" s="415"/>
      <c r="K79" s="418" t="s">
        <v>0</v>
      </c>
      <c r="L79" s="418"/>
      <c r="M79" s="419"/>
      <c r="N79" s="418"/>
      <c r="O79" s="418"/>
      <c r="P79" s="418"/>
      <c r="Q79" s="419"/>
      <c r="R79" s="419"/>
      <c r="S79" s="419"/>
      <c r="T79" s="419"/>
      <c r="U79" s="418"/>
      <c r="V79" s="419"/>
      <c r="W79" s="419"/>
      <c r="X79" s="419"/>
      <c r="Y79" s="420"/>
      <c r="Z79" s="419"/>
      <c r="AA79" s="419"/>
      <c r="AB79" s="419"/>
      <c r="AC79" s="419"/>
      <c r="AD79" s="419"/>
      <c r="AE79" s="430">
        <f t="shared" si="2"/>
        <v>0</v>
      </c>
      <c r="AF79" s="411"/>
      <c r="AG79" s="411"/>
      <c r="AH79" s="405"/>
      <c r="AI79" s="405"/>
      <c r="AJ79" s="405"/>
      <c r="AK79" s="405"/>
      <c r="AL79" s="405"/>
      <c r="AM79" s="405"/>
      <c r="AN79" s="405"/>
      <c r="AO79" s="405"/>
      <c r="AP79" s="405"/>
      <c r="AQ79" s="405"/>
      <c r="AR79" s="405"/>
      <c r="AS79" s="405"/>
      <c r="AT79" s="405"/>
      <c r="AU79" s="405"/>
      <c r="AV79" s="405"/>
      <c r="AW79" s="405"/>
      <c r="AX79" s="405"/>
      <c r="AY79" s="405"/>
      <c r="AZ79" s="405"/>
      <c r="BA79" s="405"/>
      <c r="BB79" s="405"/>
      <c r="BC79" s="405"/>
      <c r="BD79" s="405"/>
      <c r="BE79" s="405"/>
      <c r="BF79" s="405"/>
      <c r="BG79" s="405"/>
      <c r="BH79" s="405"/>
      <c r="BI79" s="405"/>
      <c r="BJ79" s="405"/>
      <c r="BK79" s="405"/>
      <c r="BL79" s="405"/>
      <c r="BM79" s="405"/>
      <c r="BN79" s="405"/>
      <c r="BO79" s="405"/>
      <c r="BP79" s="405"/>
      <c r="BQ79" s="405"/>
      <c r="BR79" s="405"/>
      <c r="BS79" s="405"/>
      <c r="BT79" s="405"/>
      <c r="BU79" s="405"/>
      <c r="BV79" s="405"/>
      <c r="BW79" s="405"/>
      <c r="BX79" s="405"/>
      <c r="BY79" s="405"/>
      <c r="BZ79" s="405"/>
      <c r="CA79" s="405"/>
      <c r="CB79" s="405"/>
      <c r="CC79" s="405"/>
      <c r="CD79" s="405"/>
      <c r="CE79" s="405"/>
      <c r="CF79" s="405"/>
      <c r="CG79" s="405"/>
      <c r="CH79" s="405"/>
      <c r="CI79" s="405"/>
      <c r="CJ79" s="405"/>
      <c r="CK79" s="405"/>
      <c r="CL79" s="405"/>
      <c r="CM79" s="405"/>
      <c r="CN79" s="405"/>
      <c r="CO79" s="405"/>
      <c r="CP79" s="405"/>
      <c r="CQ79" s="405"/>
      <c r="CR79" s="405"/>
      <c r="CS79" s="405"/>
      <c r="CT79" s="405"/>
      <c r="CU79" s="405"/>
      <c r="CV79" s="405"/>
      <c r="CW79" s="405"/>
      <c r="CX79" s="405"/>
      <c r="CY79" s="405"/>
      <c r="CZ79" s="405"/>
      <c r="DA79" s="405"/>
      <c r="DB79" s="405"/>
      <c r="DC79" s="405"/>
      <c r="DD79" s="405"/>
      <c r="DE79" s="405"/>
      <c r="DF79" s="405"/>
      <c r="DG79" s="405"/>
      <c r="DH79" s="405"/>
      <c r="DI79" s="405"/>
      <c r="DJ79" s="405"/>
      <c r="DK79" s="405"/>
      <c r="DL79" s="399"/>
      <c r="DM79" s="399"/>
      <c r="DN79" s="399"/>
      <c r="DO79" s="399"/>
      <c r="DP79" s="399"/>
      <c r="DQ79" s="399"/>
      <c r="DR79" s="399"/>
      <c r="DS79" s="399"/>
      <c r="DT79" s="399"/>
      <c r="DU79" s="399"/>
      <c r="DV79" s="399"/>
      <c r="DW79" s="399"/>
      <c r="DX79" s="399"/>
      <c r="DY79" s="399"/>
      <c r="DZ79" s="399"/>
      <c r="EA79" s="399"/>
      <c r="EB79" s="399"/>
      <c r="EC79" s="399"/>
      <c r="ED79" s="399"/>
      <c r="EE79" s="399"/>
      <c r="EF79" s="399"/>
      <c r="EG79" s="399"/>
      <c r="EH79" s="399"/>
      <c r="EI79" s="399"/>
      <c r="EJ79" s="399"/>
      <c r="EK79" s="399"/>
      <c r="EL79" s="399"/>
      <c r="EM79" s="399"/>
      <c r="EN79" s="399"/>
      <c r="EO79" s="399"/>
      <c r="EP79" s="399"/>
      <c r="EQ79" s="399"/>
      <c r="ER79" s="399"/>
      <c r="ES79" s="399"/>
      <c r="ET79" s="399"/>
      <c r="EU79" s="399"/>
      <c r="EV79" s="399"/>
      <c r="EW79" s="399"/>
      <c r="EX79" s="399"/>
      <c r="EY79" s="399"/>
      <c r="EZ79" s="399"/>
      <c r="FA79" s="399"/>
      <c r="FB79" s="399"/>
      <c r="FC79" s="399"/>
      <c r="FD79" s="399"/>
      <c r="FE79" s="399"/>
      <c r="FF79" s="399"/>
      <c r="FG79" s="399"/>
      <c r="FH79" s="399"/>
      <c r="FI79" s="399"/>
      <c r="FJ79" s="399"/>
      <c r="FK79" s="399"/>
      <c r="FL79" s="399"/>
      <c r="FM79" s="399"/>
      <c r="FN79" s="399"/>
      <c r="FO79" s="399"/>
      <c r="FP79" s="399"/>
      <c r="FQ79" s="399"/>
      <c r="FR79" s="399"/>
      <c r="FS79" s="399"/>
      <c r="FT79" s="399"/>
      <c r="FU79" s="399"/>
      <c r="FV79" s="399"/>
      <c r="FW79" s="399"/>
      <c r="FX79" s="399"/>
      <c r="FY79" s="399"/>
      <c r="FZ79" s="399"/>
      <c r="GA79" s="399"/>
      <c r="GB79" s="399"/>
      <c r="GC79" s="399"/>
      <c r="GD79" s="399"/>
      <c r="GE79" s="399"/>
      <c r="GF79" s="399"/>
      <c r="GG79" s="399"/>
      <c r="GH79" s="399"/>
      <c r="GI79" s="399"/>
      <c r="GJ79" s="399"/>
      <c r="GK79" s="399"/>
      <c r="GL79" s="399"/>
      <c r="GM79" s="399"/>
      <c r="GN79" s="399"/>
      <c r="GO79" s="399"/>
      <c r="GP79" s="399"/>
      <c r="GQ79" s="399"/>
      <c r="GR79" s="399"/>
      <c r="GS79" s="399"/>
      <c r="GT79" s="399"/>
      <c r="GU79" s="399"/>
      <c r="GV79" s="399"/>
      <c r="GW79" s="399"/>
      <c r="GX79" s="399"/>
      <c r="GY79" s="399"/>
      <c r="GZ79" s="399"/>
      <c r="HA79" s="399"/>
      <c r="HB79" s="399"/>
      <c r="HC79" s="399"/>
      <c r="HD79" s="399"/>
      <c r="HE79" s="399"/>
      <c r="HF79" s="399"/>
      <c r="HG79" s="399"/>
      <c r="HH79" s="399"/>
      <c r="HI79" s="399"/>
      <c r="HJ79" s="399"/>
      <c r="HK79" s="399"/>
      <c r="HL79" s="399"/>
      <c r="HM79" s="399"/>
      <c r="HN79" s="399"/>
      <c r="HO79" s="399"/>
      <c r="HP79" s="399"/>
      <c r="HQ79" s="399"/>
      <c r="HR79" s="399"/>
      <c r="HS79" s="399"/>
      <c r="HT79" s="399"/>
      <c r="HU79" s="399"/>
      <c r="HV79" s="399"/>
      <c r="HW79" s="399"/>
      <c r="HX79" s="399"/>
      <c r="HY79" s="399"/>
      <c r="HZ79" s="399"/>
      <c r="IA79" s="399"/>
      <c r="IB79" s="399"/>
      <c r="IC79" s="399"/>
      <c r="ID79" s="399"/>
      <c r="IE79" s="399"/>
      <c r="IF79" s="399"/>
      <c r="IG79" s="399"/>
      <c r="IH79" s="399"/>
      <c r="II79" s="399"/>
      <c r="IJ79" s="399"/>
      <c r="IK79" s="399"/>
      <c r="IL79" s="399"/>
      <c r="IM79" s="399"/>
      <c r="IN79" s="399"/>
      <c r="IO79" s="399"/>
      <c r="IP79" s="399"/>
    </row>
    <row r="80" spans="1:250" x14ac:dyDescent="0.3">
      <c r="A80" s="424" t="s">
        <v>197</v>
      </c>
      <c r="B80" s="424" t="s">
        <v>266</v>
      </c>
      <c r="C80" s="424"/>
      <c r="D80" s="424"/>
      <c r="E80" s="424"/>
      <c r="F80" s="485"/>
      <c r="G80" s="424"/>
      <c r="H80" s="426"/>
      <c r="I80" s="426"/>
      <c r="J80" s="424" t="s">
        <v>313</v>
      </c>
      <c r="K80" s="427" t="s">
        <v>267</v>
      </c>
      <c r="L80" s="427"/>
      <c r="M80" s="428"/>
      <c r="N80" s="427"/>
      <c r="O80" s="427"/>
      <c r="P80" s="427"/>
      <c r="Q80" s="428"/>
      <c r="R80" s="428"/>
      <c r="S80" s="428"/>
      <c r="T80" s="428"/>
      <c r="U80" s="427"/>
      <c r="V80" s="428"/>
      <c r="W80" s="428"/>
      <c r="X80" s="428"/>
      <c r="Y80" s="429"/>
      <c r="Z80" s="428"/>
      <c r="AA80" s="428"/>
      <c r="AB80" s="428"/>
      <c r="AC80" s="428"/>
      <c r="AD80" s="428"/>
      <c r="AE80" s="430">
        <f t="shared" si="2"/>
        <v>0</v>
      </c>
      <c r="AF80" s="411"/>
      <c r="AG80" s="411"/>
      <c r="AH80" s="411"/>
      <c r="AI80" s="411"/>
      <c r="AJ80" s="411"/>
      <c r="AK80" s="411"/>
      <c r="AL80" s="411"/>
      <c r="AM80" s="411"/>
      <c r="AN80" s="411"/>
      <c r="AO80" s="411"/>
      <c r="AP80" s="411"/>
      <c r="AQ80" s="411"/>
      <c r="AR80" s="411"/>
      <c r="AS80" s="411"/>
      <c r="AT80" s="411"/>
      <c r="AU80" s="411"/>
      <c r="AV80" s="411"/>
      <c r="AW80" s="411"/>
      <c r="AX80" s="411"/>
      <c r="AY80" s="411"/>
      <c r="AZ80" s="411"/>
      <c r="BA80" s="411"/>
      <c r="BB80" s="411"/>
      <c r="BC80" s="411"/>
      <c r="BD80" s="411"/>
      <c r="BE80" s="411"/>
      <c r="BF80" s="411"/>
      <c r="BG80" s="411"/>
      <c r="BH80" s="411"/>
      <c r="BI80" s="411"/>
      <c r="BJ80" s="411"/>
      <c r="BK80" s="411"/>
      <c r="BL80" s="411"/>
      <c r="BM80" s="411"/>
      <c r="BN80" s="411"/>
      <c r="BO80" s="411"/>
      <c r="BP80" s="411"/>
      <c r="BQ80" s="411"/>
      <c r="BR80" s="411"/>
      <c r="BS80" s="411"/>
      <c r="BT80" s="411"/>
      <c r="BU80" s="411"/>
      <c r="BV80" s="411"/>
      <c r="BW80" s="411"/>
      <c r="BX80" s="411"/>
      <c r="BY80" s="411"/>
      <c r="BZ80" s="411"/>
      <c r="CA80" s="411"/>
      <c r="CB80" s="411"/>
      <c r="CC80" s="411"/>
      <c r="CD80" s="411"/>
      <c r="CE80" s="411"/>
      <c r="CF80" s="411"/>
      <c r="CG80" s="411"/>
      <c r="CH80" s="411"/>
      <c r="CI80" s="411"/>
      <c r="CJ80" s="411"/>
      <c r="CK80" s="411"/>
      <c r="CL80" s="411"/>
      <c r="CM80" s="411"/>
      <c r="CN80" s="411"/>
      <c r="CO80" s="411"/>
      <c r="CP80" s="411"/>
      <c r="CQ80" s="411"/>
      <c r="CR80" s="411"/>
      <c r="CS80" s="411"/>
      <c r="CT80" s="411"/>
      <c r="CU80" s="411"/>
      <c r="CV80" s="411"/>
      <c r="CW80" s="411"/>
      <c r="CX80" s="411"/>
      <c r="CY80" s="411"/>
      <c r="CZ80" s="411"/>
      <c r="DA80" s="411"/>
      <c r="DB80" s="411"/>
      <c r="DC80" s="411"/>
      <c r="DD80" s="411"/>
      <c r="DE80" s="411"/>
      <c r="DF80" s="411"/>
      <c r="DG80" s="411"/>
      <c r="DH80" s="411"/>
      <c r="DI80" s="411"/>
      <c r="DJ80" s="411"/>
      <c r="DK80" s="411"/>
      <c r="DL80" s="414"/>
      <c r="DM80" s="414"/>
      <c r="DN80" s="414"/>
      <c r="DO80" s="414"/>
      <c r="DP80" s="414"/>
      <c r="DQ80" s="414"/>
      <c r="DR80" s="414"/>
      <c r="DS80" s="414"/>
      <c r="DT80" s="414"/>
      <c r="DU80" s="414"/>
      <c r="DV80" s="414"/>
      <c r="DW80" s="414"/>
      <c r="DX80" s="414"/>
      <c r="DY80" s="414"/>
      <c r="DZ80" s="414"/>
      <c r="EA80" s="414"/>
      <c r="EB80" s="414"/>
      <c r="EC80" s="414"/>
      <c r="ED80" s="414"/>
      <c r="EE80" s="414"/>
      <c r="EF80" s="414"/>
      <c r="EG80" s="414"/>
      <c r="EH80" s="414"/>
      <c r="EI80" s="414"/>
      <c r="EJ80" s="414"/>
      <c r="EK80" s="414"/>
      <c r="EL80" s="414"/>
      <c r="EM80" s="414"/>
      <c r="EN80" s="414"/>
      <c r="EO80" s="414"/>
      <c r="EP80" s="414"/>
      <c r="EQ80" s="414"/>
      <c r="ER80" s="414"/>
      <c r="ES80" s="414"/>
      <c r="ET80" s="414"/>
      <c r="EU80" s="414"/>
      <c r="EV80" s="414"/>
      <c r="EW80" s="414"/>
      <c r="EX80" s="414"/>
      <c r="EY80" s="414"/>
      <c r="EZ80" s="414"/>
      <c r="FA80" s="414"/>
      <c r="FB80" s="414"/>
      <c r="FC80" s="414"/>
      <c r="FD80" s="414"/>
      <c r="FE80" s="414"/>
      <c r="FF80" s="414"/>
      <c r="FG80" s="414"/>
      <c r="FH80" s="414"/>
      <c r="FI80" s="414"/>
      <c r="FJ80" s="414"/>
      <c r="FK80" s="414"/>
      <c r="FL80" s="414"/>
      <c r="FM80" s="414"/>
      <c r="FN80" s="414"/>
      <c r="FO80" s="414"/>
      <c r="FP80" s="414"/>
      <c r="FQ80" s="414"/>
      <c r="FR80" s="414"/>
      <c r="FS80" s="414"/>
      <c r="FT80" s="414"/>
      <c r="FU80" s="414"/>
      <c r="FV80" s="414"/>
      <c r="FW80" s="414"/>
      <c r="FX80" s="414"/>
      <c r="FY80" s="414"/>
      <c r="FZ80" s="414"/>
      <c r="GA80" s="414"/>
      <c r="GB80" s="414"/>
      <c r="GC80" s="414"/>
      <c r="GD80" s="414"/>
      <c r="GE80" s="414"/>
      <c r="GF80" s="414"/>
      <c r="GG80" s="414"/>
      <c r="GH80" s="414"/>
      <c r="GI80" s="414"/>
      <c r="GJ80" s="414"/>
      <c r="GK80" s="414"/>
      <c r="GL80" s="414"/>
      <c r="GM80" s="414"/>
      <c r="GN80" s="414"/>
      <c r="GO80" s="414"/>
      <c r="GP80" s="414"/>
      <c r="GQ80" s="414"/>
      <c r="GR80" s="414"/>
      <c r="GS80" s="414"/>
      <c r="GT80" s="414"/>
      <c r="GU80" s="414"/>
      <c r="GV80" s="414"/>
      <c r="GW80" s="414"/>
      <c r="GX80" s="414"/>
      <c r="GY80" s="414"/>
      <c r="GZ80" s="414"/>
      <c r="HA80" s="414"/>
      <c r="HB80" s="414"/>
      <c r="HC80" s="414"/>
      <c r="HD80" s="414"/>
      <c r="HE80" s="414"/>
      <c r="HF80" s="414"/>
      <c r="HG80" s="414"/>
      <c r="HH80" s="414"/>
      <c r="HI80" s="414"/>
      <c r="HJ80" s="414"/>
      <c r="HK80" s="414"/>
      <c r="HL80" s="414"/>
      <c r="HM80" s="414"/>
      <c r="HN80" s="414"/>
      <c r="HO80" s="414"/>
      <c r="HP80" s="414"/>
      <c r="HQ80" s="414"/>
      <c r="HR80" s="414"/>
      <c r="HS80" s="414"/>
      <c r="HT80" s="414"/>
      <c r="HU80" s="414"/>
      <c r="HV80" s="414"/>
      <c r="HW80" s="414"/>
      <c r="HX80" s="414"/>
      <c r="HY80" s="414"/>
      <c r="HZ80" s="414"/>
      <c r="IA80" s="414"/>
      <c r="IB80" s="414"/>
      <c r="IC80" s="414"/>
      <c r="ID80" s="414"/>
      <c r="IE80" s="414"/>
      <c r="IF80" s="414"/>
      <c r="IG80" s="414"/>
      <c r="IH80" s="414"/>
      <c r="II80" s="414"/>
      <c r="IJ80" s="414"/>
      <c r="IK80" s="414"/>
      <c r="IL80" s="414"/>
      <c r="IM80" s="414"/>
      <c r="IN80" s="414"/>
      <c r="IO80" s="414"/>
      <c r="IP80" s="414"/>
    </row>
    <row r="81" spans="1:257" x14ac:dyDescent="0.3">
      <c r="A81" s="431" t="s">
        <v>197</v>
      </c>
      <c r="B81" s="431" t="s">
        <v>266</v>
      </c>
      <c r="C81" s="431" t="s">
        <v>266</v>
      </c>
      <c r="D81" s="431"/>
      <c r="E81" s="431"/>
      <c r="F81" s="432"/>
      <c r="G81" s="431"/>
      <c r="H81" s="431"/>
      <c r="I81" s="433"/>
      <c r="J81" s="431"/>
      <c r="K81" s="434" t="s">
        <v>318</v>
      </c>
      <c r="L81" s="434"/>
      <c r="M81" s="431"/>
      <c r="N81" s="434"/>
      <c r="O81" s="434"/>
      <c r="P81" s="434"/>
      <c r="Q81" s="431"/>
      <c r="R81" s="431"/>
      <c r="S81" s="431"/>
      <c r="T81" s="431"/>
      <c r="U81" s="434"/>
      <c r="V81" s="431"/>
      <c r="W81" s="431"/>
      <c r="X81" s="431"/>
      <c r="Y81" s="435"/>
      <c r="Z81" s="431"/>
      <c r="AA81" s="431"/>
      <c r="AB81" s="431"/>
      <c r="AC81" s="431"/>
      <c r="AD81" s="431"/>
      <c r="AE81" s="430">
        <f t="shared" si="2"/>
        <v>0</v>
      </c>
      <c r="AF81" s="411"/>
      <c r="AG81" s="411"/>
      <c r="AH81" s="411"/>
      <c r="AI81" s="411"/>
      <c r="AJ81" s="411"/>
      <c r="AK81" s="411"/>
      <c r="AL81" s="411"/>
      <c r="AM81" s="411"/>
      <c r="AN81" s="411"/>
      <c r="AO81" s="411"/>
      <c r="AP81" s="411"/>
      <c r="AQ81" s="411"/>
      <c r="AR81" s="411"/>
      <c r="AS81" s="411"/>
      <c r="AT81" s="411"/>
      <c r="AU81" s="411"/>
      <c r="AV81" s="411"/>
      <c r="AW81" s="411"/>
      <c r="AX81" s="411"/>
      <c r="AY81" s="411"/>
      <c r="AZ81" s="411"/>
      <c r="BA81" s="411"/>
      <c r="BB81" s="411"/>
      <c r="BC81" s="411"/>
      <c r="BD81" s="411"/>
      <c r="BE81" s="411"/>
      <c r="BF81" s="411"/>
      <c r="BG81" s="411"/>
      <c r="BH81" s="411"/>
      <c r="BI81" s="411"/>
      <c r="BJ81" s="411"/>
      <c r="BK81" s="411"/>
      <c r="BL81" s="411"/>
      <c r="BM81" s="411"/>
      <c r="BN81" s="411"/>
      <c r="BO81" s="411"/>
      <c r="BP81" s="411"/>
      <c r="BQ81" s="411"/>
      <c r="BR81" s="411"/>
      <c r="BS81" s="411"/>
      <c r="BT81" s="411"/>
      <c r="BU81" s="411"/>
      <c r="BV81" s="411"/>
      <c r="BW81" s="411"/>
      <c r="BX81" s="411"/>
      <c r="BY81" s="411"/>
      <c r="BZ81" s="411"/>
      <c r="CA81" s="411"/>
      <c r="CB81" s="411"/>
      <c r="CC81" s="411"/>
      <c r="CD81" s="411"/>
      <c r="CE81" s="411"/>
      <c r="CF81" s="411"/>
      <c r="CG81" s="411"/>
      <c r="CH81" s="411"/>
      <c r="CI81" s="411"/>
      <c r="CJ81" s="411"/>
      <c r="CK81" s="411"/>
      <c r="CL81" s="411"/>
      <c r="CM81" s="411"/>
      <c r="CN81" s="411"/>
      <c r="CO81" s="411"/>
      <c r="CP81" s="411"/>
      <c r="CQ81" s="411"/>
      <c r="CR81" s="411"/>
      <c r="CS81" s="411"/>
      <c r="CT81" s="411"/>
      <c r="CU81" s="411"/>
      <c r="CV81" s="411"/>
      <c r="CW81" s="411"/>
      <c r="CX81" s="411"/>
      <c r="CY81" s="411"/>
      <c r="CZ81" s="411"/>
      <c r="DA81" s="411"/>
      <c r="DB81" s="411"/>
      <c r="DC81" s="411"/>
      <c r="DD81" s="411"/>
      <c r="DE81" s="411"/>
      <c r="DF81" s="411"/>
      <c r="DG81" s="411"/>
      <c r="DH81" s="411"/>
      <c r="DI81" s="411"/>
      <c r="DJ81" s="411"/>
      <c r="DK81" s="411"/>
      <c r="DL81" s="414"/>
      <c r="DM81" s="414"/>
      <c r="DN81" s="414"/>
      <c r="DO81" s="414"/>
      <c r="DP81" s="414"/>
      <c r="DQ81" s="414"/>
      <c r="DR81" s="414"/>
      <c r="DS81" s="414"/>
      <c r="DT81" s="414"/>
      <c r="DU81" s="414"/>
      <c r="DV81" s="414"/>
      <c r="DW81" s="414"/>
      <c r="DX81" s="414"/>
      <c r="DY81" s="414"/>
      <c r="DZ81" s="414"/>
      <c r="EA81" s="414"/>
      <c r="EB81" s="414"/>
      <c r="EC81" s="414"/>
      <c r="ED81" s="414"/>
      <c r="EE81" s="414"/>
      <c r="EF81" s="414"/>
      <c r="EG81" s="414"/>
      <c r="EH81" s="414"/>
      <c r="EI81" s="414"/>
      <c r="EJ81" s="414"/>
      <c r="EK81" s="414"/>
      <c r="EL81" s="414"/>
      <c r="EM81" s="414"/>
      <c r="EN81" s="414"/>
      <c r="EO81" s="414"/>
      <c r="EP81" s="414"/>
      <c r="EQ81" s="414"/>
      <c r="ER81" s="414"/>
      <c r="ES81" s="414"/>
      <c r="ET81" s="414"/>
      <c r="EU81" s="414"/>
      <c r="EV81" s="414"/>
      <c r="EW81" s="414"/>
      <c r="EX81" s="414"/>
      <c r="EY81" s="414"/>
      <c r="EZ81" s="414"/>
      <c r="FA81" s="414"/>
      <c r="FB81" s="414"/>
      <c r="FC81" s="414"/>
      <c r="FD81" s="414"/>
      <c r="FE81" s="414"/>
      <c r="FF81" s="414"/>
      <c r="FG81" s="414"/>
      <c r="FH81" s="414"/>
      <c r="FI81" s="414"/>
      <c r="FJ81" s="414"/>
      <c r="FK81" s="414"/>
      <c r="FL81" s="414"/>
      <c r="FM81" s="414"/>
      <c r="FN81" s="414"/>
      <c r="FO81" s="414"/>
      <c r="FP81" s="414"/>
      <c r="FQ81" s="414"/>
      <c r="FR81" s="414"/>
      <c r="FS81" s="414"/>
      <c r="FT81" s="414"/>
      <c r="FU81" s="414"/>
      <c r="FV81" s="414"/>
      <c r="FW81" s="414"/>
      <c r="FX81" s="414"/>
      <c r="FY81" s="414"/>
      <c r="FZ81" s="414"/>
      <c r="GA81" s="414"/>
      <c r="GB81" s="414"/>
      <c r="GC81" s="414"/>
      <c r="GD81" s="414"/>
      <c r="GE81" s="414"/>
      <c r="GF81" s="414"/>
      <c r="GG81" s="414"/>
      <c r="GH81" s="414"/>
      <c r="GI81" s="414"/>
      <c r="GJ81" s="414"/>
      <c r="GK81" s="414"/>
      <c r="GL81" s="414"/>
      <c r="GM81" s="414"/>
      <c r="GN81" s="414"/>
      <c r="GO81" s="414"/>
      <c r="GP81" s="414"/>
      <c r="GQ81" s="414"/>
      <c r="GR81" s="414"/>
      <c r="GS81" s="414"/>
      <c r="GT81" s="414"/>
      <c r="GU81" s="414"/>
      <c r="GV81" s="414"/>
      <c r="GW81" s="414"/>
      <c r="GX81" s="414"/>
      <c r="GY81" s="414"/>
      <c r="GZ81" s="414"/>
      <c r="HA81" s="414"/>
      <c r="HB81" s="414"/>
      <c r="HC81" s="414"/>
      <c r="HD81" s="414"/>
      <c r="HE81" s="414"/>
      <c r="HF81" s="414"/>
      <c r="HG81" s="414"/>
      <c r="HH81" s="414"/>
      <c r="HI81" s="414"/>
      <c r="HJ81" s="414"/>
      <c r="HK81" s="414"/>
      <c r="HL81" s="414"/>
      <c r="HM81" s="414"/>
      <c r="HN81" s="414"/>
      <c r="HO81" s="414"/>
      <c r="HP81" s="414"/>
      <c r="HQ81" s="414"/>
      <c r="HR81" s="414"/>
      <c r="HS81" s="414"/>
      <c r="HT81" s="414"/>
      <c r="HU81" s="414"/>
      <c r="HV81" s="414"/>
      <c r="HW81" s="414"/>
      <c r="HX81" s="414"/>
      <c r="HY81" s="414"/>
      <c r="HZ81" s="414"/>
      <c r="IA81" s="414"/>
      <c r="IB81" s="414"/>
      <c r="IC81" s="414"/>
      <c r="ID81" s="414"/>
      <c r="IE81" s="414"/>
      <c r="IF81" s="414"/>
      <c r="IG81" s="414"/>
      <c r="IH81" s="414"/>
      <c r="II81" s="414"/>
      <c r="IJ81" s="414"/>
      <c r="IK81" s="414"/>
      <c r="IL81" s="414"/>
      <c r="IM81" s="414"/>
      <c r="IN81" s="414"/>
      <c r="IO81" s="414"/>
      <c r="IP81" s="414"/>
    </row>
    <row r="82" spans="1:257" x14ac:dyDescent="0.3">
      <c r="A82" s="442" t="s">
        <v>197</v>
      </c>
      <c r="B82" s="442" t="s">
        <v>266</v>
      </c>
      <c r="C82" s="442" t="s">
        <v>266</v>
      </c>
      <c r="D82" s="442" t="s">
        <v>192</v>
      </c>
      <c r="E82" s="442"/>
      <c r="F82" s="479"/>
      <c r="G82" s="442"/>
      <c r="H82" s="444"/>
      <c r="I82" s="444"/>
      <c r="J82" s="442"/>
      <c r="K82" s="445" t="s">
        <v>326</v>
      </c>
      <c r="L82" s="445"/>
      <c r="M82" s="446"/>
      <c r="N82" s="445"/>
      <c r="O82" s="445"/>
      <c r="P82" s="445"/>
      <c r="Q82" s="446"/>
      <c r="R82" s="446"/>
      <c r="S82" s="446"/>
      <c r="T82" s="446"/>
      <c r="U82" s="445"/>
      <c r="V82" s="446"/>
      <c r="W82" s="446"/>
      <c r="X82" s="446"/>
      <c r="Y82" s="447"/>
      <c r="Z82" s="446"/>
      <c r="AA82" s="446"/>
      <c r="AB82" s="446"/>
      <c r="AC82" s="446"/>
      <c r="AD82" s="446"/>
      <c r="AE82" s="430">
        <f t="shared" si="2"/>
        <v>0</v>
      </c>
      <c r="AF82" s="411"/>
      <c r="AG82" s="411"/>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c r="BT82" s="404"/>
      <c r="BU82" s="404"/>
      <c r="BV82" s="404"/>
      <c r="BW82" s="404"/>
      <c r="BX82" s="404"/>
      <c r="BY82" s="404"/>
      <c r="BZ82" s="404"/>
      <c r="CA82" s="404"/>
      <c r="CB82" s="404"/>
      <c r="CC82" s="404"/>
      <c r="CD82" s="404"/>
      <c r="CE82" s="404"/>
      <c r="CF82" s="404"/>
      <c r="CG82" s="404"/>
      <c r="CH82" s="404"/>
      <c r="CI82" s="404"/>
      <c r="CJ82" s="404"/>
      <c r="CK82" s="404"/>
      <c r="CL82" s="404"/>
      <c r="CM82" s="404"/>
      <c r="CN82" s="404"/>
      <c r="CO82" s="404"/>
      <c r="CP82" s="404"/>
      <c r="CQ82" s="404"/>
      <c r="CR82" s="404"/>
      <c r="CS82" s="404"/>
      <c r="CT82" s="404"/>
      <c r="CU82" s="404"/>
      <c r="CV82" s="404"/>
      <c r="CW82" s="404"/>
      <c r="CX82" s="404"/>
      <c r="CY82" s="404"/>
      <c r="CZ82" s="404"/>
      <c r="DA82" s="404"/>
      <c r="DB82" s="404"/>
      <c r="DC82" s="404"/>
      <c r="DD82" s="404"/>
      <c r="DE82" s="404"/>
      <c r="DF82" s="404"/>
      <c r="DG82" s="404"/>
      <c r="DH82" s="404"/>
      <c r="DI82" s="404"/>
      <c r="DJ82" s="404"/>
      <c r="DK82" s="404"/>
      <c r="DL82" s="413"/>
      <c r="DM82" s="413"/>
      <c r="DN82" s="413"/>
      <c r="DO82" s="413"/>
      <c r="DP82" s="413"/>
      <c r="DQ82" s="413"/>
      <c r="DR82" s="413"/>
      <c r="DS82" s="413"/>
      <c r="DT82" s="413"/>
      <c r="DU82" s="413"/>
      <c r="DV82" s="413"/>
      <c r="DW82" s="413"/>
      <c r="DX82" s="413"/>
      <c r="DY82" s="413"/>
      <c r="DZ82" s="413"/>
      <c r="EA82" s="413"/>
      <c r="EB82" s="413"/>
      <c r="EC82" s="413"/>
      <c r="ED82" s="413"/>
      <c r="EE82" s="413"/>
      <c r="EF82" s="413"/>
      <c r="EG82" s="413"/>
      <c r="EH82" s="413"/>
      <c r="EI82" s="413"/>
      <c r="EJ82" s="413"/>
      <c r="EK82" s="413"/>
      <c r="EL82" s="413"/>
      <c r="EM82" s="413"/>
      <c r="EN82" s="413"/>
      <c r="EO82" s="413"/>
      <c r="EP82" s="413"/>
      <c r="EQ82" s="413"/>
      <c r="ER82" s="413"/>
      <c r="ES82" s="413"/>
      <c r="ET82" s="413"/>
      <c r="EU82" s="413"/>
      <c r="EV82" s="413"/>
      <c r="EW82" s="413"/>
      <c r="EX82" s="413"/>
      <c r="EY82" s="413"/>
      <c r="EZ82" s="413"/>
      <c r="FA82" s="413"/>
      <c r="FB82" s="413"/>
      <c r="FC82" s="413"/>
      <c r="FD82" s="413"/>
      <c r="FE82" s="413"/>
      <c r="FF82" s="413"/>
      <c r="FG82" s="413"/>
      <c r="FH82" s="413"/>
      <c r="FI82" s="413"/>
      <c r="FJ82" s="413"/>
      <c r="FK82" s="413"/>
      <c r="FL82" s="413"/>
      <c r="FM82" s="413"/>
      <c r="FN82" s="413"/>
      <c r="FO82" s="413"/>
      <c r="FP82" s="413"/>
      <c r="FQ82" s="413"/>
      <c r="FR82" s="413"/>
      <c r="FS82" s="413"/>
      <c r="FT82" s="413"/>
      <c r="FU82" s="413"/>
      <c r="FV82" s="413"/>
      <c r="FW82" s="413"/>
      <c r="FX82" s="413"/>
      <c r="FY82" s="413"/>
      <c r="FZ82" s="413"/>
      <c r="GA82" s="413"/>
      <c r="GB82" s="413"/>
      <c r="GC82" s="413"/>
      <c r="GD82" s="413"/>
      <c r="GE82" s="413"/>
      <c r="GF82" s="413"/>
      <c r="GG82" s="413"/>
      <c r="GH82" s="413"/>
      <c r="GI82" s="413"/>
      <c r="GJ82" s="413"/>
      <c r="GK82" s="413"/>
      <c r="GL82" s="413"/>
      <c r="GM82" s="413"/>
      <c r="GN82" s="413"/>
      <c r="GO82" s="413"/>
      <c r="GP82" s="413"/>
      <c r="GQ82" s="413"/>
      <c r="GR82" s="413"/>
      <c r="GS82" s="413"/>
      <c r="GT82" s="413"/>
      <c r="GU82" s="413"/>
      <c r="GV82" s="413"/>
      <c r="GW82" s="413"/>
      <c r="GX82" s="413"/>
      <c r="GY82" s="413"/>
      <c r="GZ82" s="413"/>
      <c r="HA82" s="413"/>
      <c r="HB82" s="413"/>
      <c r="HC82" s="413"/>
      <c r="HD82" s="413"/>
      <c r="HE82" s="413"/>
      <c r="HF82" s="413"/>
      <c r="HG82" s="413"/>
      <c r="HH82" s="413"/>
      <c r="HI82" s="413"/>
      <c r="HJ82" s="413"/>
      <c r="HK82" s="413"/>
      <c r="HL82" s="413"/>
      <c r="HM82" s="413"/>
      <c r="HN82" s="413"/>
      <c r="HO82" s="413"/>
      <c r="HP82" s="413"/>
      <c r="HQ82" s="413"/>
      <c r="HR82" s="413"/>
      <c r="HS82" s="413"/>
      <c r="HT82" s="413"/>
      <c r="HU82" s="413"/>
      <c r="HV82" s="413"/>
      <c r="HW82" s="413"/>
      <c r="HX82" s="413"/>
      <c r="HY82" s="413"/>
      <c r="HZ82" s="413"/>
      <c r="IA82" s="413"/>
      <c r="IB82" s="413"/>
      <c r="IC82" s="413"/>
      <c r="ID82" s="413"/>
      <c r="IE82" s="413"/>
      <c r="IF82" s="413"/>
      <c r="IG82" s="413"/>
      <c r="IH82" s="413"/>
      <c r="II82" s="413"/>
      <c r="IJ82" s="413"/>
      <c r="IK82" s="413"/>
      <c r="IL82" s="413"/>
      <c r="IM82" s="413"/>
      <c r="IN82" s="413"/>
      <c r="IO82" s="413"/>
      <c r="IP82" s="413"/>
    </row>
    <row r="83" spans="1:257" x14ac:dyDescent="0.3">
      <c r="A83" s="436" t="s">
        <v>197</v>
      </c>
      <c r="B83" s="436" t="s">
        <v>266</v>
      </c>
      <c r="C83" s="436" t="s">
        <v>266</v>
      </c>
      <c r="D83" s="436" t="s">
        <v>192</v>
      </c>
      <c r="E83" s="436" t="s">
        <v>272</v>
      </c>
      <c r="F83" s="437"/>
      <c r="G83" s="438"/>
      <c r="H83" s="438"/>
      <c r="I83" s="438"/>
      <c r="J83" s="436"/>
      <c r="K83" s="439" t="s">
        <v>333</v>
      </c>
      <c r="L83" s="439"/>
      <c r="M83" s="440"/>
      <c r="N83" s="439"/>
      <c r="O83" s="439"/>
      <c r="P83" s="439"/>
      <c r="Q83" s="440"/>
      <c r="R83" s="440"/>
      <c r="S83" s="440"/>
      <c r="T83" s="440"/>
      <c r="U83" s="439"/>
      <c r="V83" s="440"/>
      <c r="W83" s="440"/>
      <c r="X83" s="440"/>
      <c r="Y83" s="441"/>
      <c r="Z83" s="440"/>
      <c r="AA83" s="440"/>
      <c r="AB83" s="440"/>
      <c r="AC83" s="440"/>
      <c r="AD83" s="440"/>
      <c r="AE83" s="430">
        <f t="shared" si="2"/>
        <v>0</v>
      </c>
      <c r="AF83" s="411"/>
      <c r="AG83" s="411"/>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c r="BS83" s="404"/>
      <c r="BT83" s="404"/>
      <c r="BU83" s="404"/>
      <c r="BV83" s="404"/>
      <c r="BW83" s="404"/>
      <c r="BX83" s="404"/>
      <c r="BY83" s="404"/>
      <c r="BZ83" s="404"/>
      <c r="CA83" s="404"/>
      <c r="CB83" s="404"/>
      <c r="CC83" s="404"/>
      <c r="CD83" s="404"/>
      <c r="CE83" s="404"/>
      <c r="CF83" s="404"/>
      <c r="CG83" s="404"/>
      <c r="CH83" s="404"/>
      <c r="CI83" s="404"/>
      <c r="CJ83" s="404"/>
      <c r="CK83" s="404"/>
      <c r="CL83" s="404"/>
      <c r="CM83" s="404"/>
      <c r="CN83" s="404"/>
      <c r="CO83" s="404"/>
      <c r="CP83" s="404"/>
      <c r="CQ83" s="404"/>
      <c r="CR83" s="404"/>
      <c r="CS83" s="404"/>
      <c r="CT83" s="404"/>
      <c r="CU83" s="404"/>
      <c r="CV83" s="404"/>
      <c r="CW83" s="404"/>
      <c r="CX83" s="404"/>
      <c r="CY83" s="404"/>
      <c r="CZ83" s="404"/>
      <c r="DA83" s="404"/>
      <c r="DB83" s="404"/>
      <c r="DC83" s="404"/>
      <c r="DD83" s="404"/>
      <c r="DE83" s="404"/>
      <c r="DF83" s="404"/>
      <c r="DG83" s="404"/>
      <c r="DH83" s="404"/>
      <c r="DI83" s="404"/>
      <c r="DJ83" s="404"/>
      <c r="DK83" s="404"/>
      <c r="DL83" s="413"/>
      <c r="DM83" s="413"/>
      <c r="DN83" s="413"/>
      <c r="DO83" s="413"/>
      <c r="DP83" s="413"/>
      <c r="DQ83" s="413"/>
      <c r="DR83" s="413"/>
      <c r="DS83" s="413"/>
      <c r="DT83" s="413"/>
      <c r="DU83" s="413"/>
      <c r="DV83" s="413"/>
      <c r="DW83" s="413"/>
      <c r="DX83" s="413"/>
      <c r="DY83" s="413"/>
      <c r="DZ83" s="413"/>
      <c r="EA83" s="413"/>
      <c r="EB83" s="413"/>
      <c r="EC83" s="413"/>
      <c r="ED83" s="413"/>
      <c r="EE83" s="413"/>
      <c r="EF83" s="413"/>
      <c r="EG83" s="413"/>
      <c r="EH83" s="413"/>
      <c r="EI83" s="413"/>
      <c r="EJ83" s="413"/>
      <c r="EK83" s="413"/>
      <c r="EL83" s="413"/>
      <c r="EM83" s="413"/>
      <c r="EN83" s="413"/>
      <c r="EO83" s="413"/>
      <c r="EP83" s="413"/>
      <c r="EQ83" s="413"/>
      <c r="ER83" s="413"/>
      <c r="ES83" s="413"/>
      <c r="ET83" s="413"/>
      <c r="EU83" s="413"/>
      <c r="EV83" s="413"/>
      <c r="EW83" s="413"/>
      <c r="EX83" s="413"/>
      <c r="EY83" s="413"/>
      <c r="EZ83" s="413"/>
      <c r="FA83" s="413"/>
      <c r="FB83" s="413"/>
      <c r="FC83" s="413"/>
      <c r="FD83" s="413"/>
      <c r="FE83" s="413"/>
      <c r="FF83" s="413"/>
      <c r="FG83" s="413"/>
      <c r="FH83" s="413"/>
      <c r="FI83" s="413"/>
      <c r="FJ83" s="413"/>
      <c r="FK83" s="413"/>
      <c r="FL83" s="413"/>
      <c r="FM83" s="413"/>
      <c r="FN83" s="413"/>
      <c r="FO83" s="413"/>
      <c r="FP83" s="413"/>
      <c r="FQ83" s="413"/>
      <c r="FR83" s="413"/>
      <c r="FS83" s="413"/>
      <c r="FT83" s="413"/>
      <c r="FU83" s="413"/>
      <c r="FV83" s="413"/>
      <c r="FW83" s="413"/>
      <c r="FX83" s="413"/>
      <c r="FY83" s="413"/>
      <c r="FZ83" s="413"/>
      <c r="GA83" s="413"/>
      <c r="GB83" s="413"/>
      <c r="GC83" s="413"/>
      <c r="GD83" s="413"/>
      <c r="GE83" s="413"/>
      <c r="GF83" s="413"/>
      <c r="GG83" s="413"/>
      <c r="GH83" s="413"/>
      <c r="GI83" s="413"/>
      <c r="GJ83" s="413"/>
      <c r="GK83" s="413"/>
      <c r="GL83" s="413"/>
      <c r="GM83" s="413"/>
      <c r="GN83" s="413"/>
      <c r="GO83" s="413"/>
      <c r="GP83" s="413"/>
      <c r="GQ83" s="413"/>
      <c r="GR83" s="413"/>
      <c r="GS83" s="413"/>
      <c r="GT83" s="413"/>
      <c r="GU83" s="413"/>
      <c r="GV83" s="413"/>
      <c r="GW83" s="413"/>
      <c r="GX83" s="413"/>
      <c r="GY83" s="413"/>
      <c r="GZ83" s="413"/>
      <c r="HA83" s="413"/>
      <c r="HB83" s="413"/>
      <c r="HC83" s="413"/>
      <c r="HD83" s="413"/>
      <c r="HE83" s="413"/>
      <c r="HF83" s="413"/>
      <c r="HG83" s="413"/>
      <c r="HH83" s="413"/>
      <c r="HI83" s="413"/>
      <c r="HJ83" s="413"/>
      <c r="HK83" s="413"/>
      <c r="HL83" s="413"/>
      <c r="HM83" s="413"/>
      <c r="HN83" s="413"/>
      <c r="HO83" s="413"/>
      <c r="HP83" s="413"/>
      <c r="HQ83" s="413"/>
      <c r="HR83" s="413"/>
      <c r="HS83" s="413"/>
      <c r="HT83" s="413"/>
      <c r="HU83" s="413"/>
      <c r="HV83" s="413"/>
      <c r="HW83" s="413"/>
      <c r="HX83" s="413"/>
      <c r="HY83" s="413"/>
      <c r="HZ83" s="413"/>
      <c r="IA83" s="413"/>
      <c r="IB83" s="413"/>
      <c r="IC83" s="413"/>
      <c r="ID83" s="413"/>
      <c r="IE83" s="413"/>
      <c r="IF83" s="413"/>
      <c r="IG83" s="413"/>
      <c r="IH83" s="413"/>
      <c r="II83" s="413"/>
      <c r="IJ83" s="413"/>
      <c r="IK83" s="413"/>
      <c r="IL83" s="413"/>
      <c r="IM83" s="413"/>
      <c r="IN83" s="413"/>
      <c r="IO83" s="413"/>
      <c r="IP83" s="413"/>
    </row>
    <row r="84" spans="1:257" ht="102" x14ac:dyDescent="0.3">
      <c r="A84" s="380" t="s">
        <v>197</v>
      </c>
      <c r="B84" s="380" t="s">
        <v>266</v>
      </c>
      <c r="C84" s="380" t="s">
        <v>266</v>
      </c>
      <c r="D84" s="380" t="s">
        <v>192</v>
      </c>
      <c r="E84" s="380" t="s">
        <v>272</v>
      </c>
      <c r="F84" s="448" t="s">
        <v>334</v>
      </c>
      <c r="G84" s="380" t="s">
        <v>206</v>
      </c>
      <c r="H84" s="377" t="s">
        <v>336</v>
      </c>
      <c r="I84" s="449" t="s">
        <v>208</v>
      </c>
      <c r="J84" s="381" t="s">
        <v>337</v>
      </c>
      <c r="K84" s="450" t="s">
        <v>360</v>
      </c>
      <c r="L84" s="373" t="s">
        <v>1976</v>
      </c>
      <c r="M84" s="374" t="s">
        <v>1977</v>
      </c>
      <c r="N84" s="375" t="s">
        <v>1978</v>
      </c>
      <c r="O84" s="373" t="s">
        <v>1975</v>
      </c>
      <c r="P84" s="375" t="s">
        <v>1979</v>
      </c>
      <c r="Q84" s="490">
        <v>37022</v>
      </c>
      <c r="R84" s="374" t="s">
        <v>1980</v>
      </c>
      <c r="S84" s="453">
        <v>0</v>
      </c>
      <c r="T84" s="383">
        <v>975</v>
      </c>
      <c r="U84" s="375" t="s">
        <v>1981</v>
      </c>
      <c r="V84" s="383" t="s">
        <v>1979</v>
      </c>
      <c r="W84" s="530">
        <v>43051</v>
      </c>
      <c r="X84" s="530">
        <v>43416</v>
      </c>
      <c r="Y84" s="531">
        <v>3494727808</v>
      </c>
      <c r="Z84" s="374" t="s">
        <v>1982</v>
      </c>
      <c r="AA84" s="383" t="s">
        <v>1983</v>
      </c>
      <c r="AB84" s="383" t="s">
        <v>1984</v>
      </c>
      <c r="AC84" s="383" t="s">
        <v>1985</v>
      </c>
      <c r="AD84" s="453"/>
      <c r="AE84" s="430">
        <f t="shared" ref="AE84:AE168" si="12">AF84</f>
        <v>3494727808</v>
      </c>
      <c r="AF84" s="411">
        <f>AG84</f>
        <v>3494727808</v>
      </c>
      <c r="AG84" s="411">
        <f>SUM(AH84:DK84)</f>
        <v>3494727808</v>
      </c>
      <c r="AH84" s="411">
        <v>3494727808</v>
      </c>
      <c r="AI84" s="411"/>
      <c r="AJ84" s="411"/>
      <c r="AK84" s="411"/>
      <c r="AL84" s="411"/>
      <c r="AM84" s="411"/>
      <c r="AN84" s="411"/>
      <c r="AO84" s="411"/>
      <c r="AP84" s="411"/>
      <c r="AQ84" s="411"/>
      <c r="AR84" s="411"/>
      <c r="AS84" s="411"/>
      <c r="AT84" s="411"/>
      <c r="AU84" s="411"/>
      <c r="AV84" s="411"/>
      <c r="AW84" s="411"/>
      <c r="AX84" s="411"/>
      <c r="AY84" s="411"/>
      <c r="AZ84" s="411"/>
      <c r="BA84" s="411"/>
      <c r="BB84" s="411"/>
      <c r="BC84" s="411"/>
      <c r="BD84" s="411"/>
      <c r="BE84" s="411"/>
      <c r="BF84" s="411"/>
      <c r="BG84" s="411"/>
      <c r="BH84" s="411"/>
      <c r="BI84" s="411"/>
      <c r="BJ84" s="411"/>
      <c r="BK84" s="411"/>
      <c r="BL84" s="411"/>
      <c r="BM84" s="411"/>
      <c r="BN84" s="411"/>
      <c r="BO84" s="411"/>
      <c r="BP84" s="411"/>
      <c r="BQ84" s="411"/>
      <c r="BR84" s="411"/>
      <c r="BS84" s="411"/>
      <c r="BT84" s="411"/>
      <c r="BU84" s="411"/>
      <c r="BV84" s="411"/>
      <c r="BW84" s="411"/>
      <c r="BX84" s="411"/>
      <c r="BY84" s="411"/>
      <c r="BZ84" s="411"/>
      <c r="CA84" s="411"/>
      <c r="CB84" s="411"/>
      <c r="CC84" s="411"/>
      <c r="CD84" s="411"/>
      <c r="CE84" s="411"/>
      <c r="CF84" s="411"/>
      <c r="CG84" s="411"/>
      <c r="CH84" s="411"/>
      <c r="CI84" s="411"/>
      <c r="CJ84" s="411"/>
      <c r="CK84" s="411"/>
      <c r="CL84" s="411"/>
      <c r="CM84" s="411"/>
      <c r="CN84" s="411"/>
      <c r="CO84" s="411"/>
      <c r="CP84" s="411"/>
      <c r="CQ84" s="411"/>
      <c r="CR84" s="411"/>
      <c r="CS84" s="411"/>
      <c r="CT84" s="411"/>
      <c r="CU84" s="411"/>
      <c r="CV84" s="411"/>
      <c r="CW84" s="411"/>
      <c r="CX84" s="411"/>
      <c r="CY84" s="411"/>
      <c r="CZ84" s="411"/>
      <c r="DA84" s="411"/>
      <c r="DB84" s="411"/>
      <c r="DC84" s="411"/>
      <c r="DD84" s="411"/>
      <c r="DE84" s="411"/>
      <c r="DF84" s="411"/>
      <c r="DG84" s="411"/>
      <c r="DH84" s="411"/>
      <c r="DI84" s="411"/>
      <c r="DJ84" s="411"/>
      <c r="DK84" s="411"/>
      <c r="DL84" s="414"/>
      <c r="DM84" s="414"/>
      <c r="DN84" s="414"/>
      <c r="DO84" s="414"/>
      <c r="DP84" s="414"/>
      <c r="DQ84" s="414"/>
      <c r="DR84" s="414"/>
      <c r="DS84" s="414"/>
      <c r="DT84" s="414"/>
      <c r="DU84" s="414"/>
      <c r="DV84" s="414"/>
      <c r="DW84" s="414"/>
      <c r="DX84" s="414"/>
      <c r="DY84" s="414"/>
      <c r="DZ84" s="414"/>
      <c r="EA84" s="414"/>
      <c r="EB84" s="414"/>
      <c r="EC84" s="414"/>
      <c r="ED84" s="414"/>
      <c r="EE84" s="414"/>
      <c r="EF84" s="414"/>
      <c r="EG84" s="414"/>
      <c r="EH84" s="414"/>
      <c r="EI84" s="414"/>
      <c r="EJ84" s="414"/>
      <c r="EK84" s="414"/>
      <c r="EL84" s="414"/>
      <c r="EM84" s="414"/>
      <c r="EN84" s="414"/>
      <c r="EO84" s="414"/>
      <c r="EP84" s="414"/>
      <c r="EQ84" s="414"/>
      <c r="ER84" s="414"/>
      <c r="ES84" s="414"/>
      <c r="ET84" s="414"/>
      <c r="EU84" s="414"/>
      <c r="EV84" s="414"/>
      <c r="EW84" s="414"/>
      <c r="EX84" s="414"/>
      <c r="EY84" s="414"/>
      <c r="EZ84" s="414"/>
      <c r="FA84" s="414"/>
      <c r="FB84" s="414"/>
      <c r="FC84" s="414"/>
      <c r="FD84" s="414"/>
      <c r="FE84" s="414"/>
      <c r="FF84" s="414"/>
      <c r="FG84" s="414"/>
      <c r="FH84" s="414"/>
      <c r="FI84" s="414"/>
      <c r="FJ84" s="414"/>
      <c r="FK84" s="414"/>
      <c r="FL84" s="414"/>
      <c r="FM84" s="414"/>
      <c r="FN84" s="414"/>
      <c r="FO84" s="414"/>
      <c r="FP84" s="414"/>
      <c r="FQ84" s="414"/>
      <c r="FR84" s="414"/>
      <c r="FS84" s="414"/>
      <c r="FT84" s="414"/>
      <c r="FU84" s="414"/>
      <c r="FV84" s="414"/>
      <c r="FW84" s="414"/>
      <c r="FX84" s="414"/>
      <c r="FY84" s="414"/>
      <c r="FZ84" s="414"/>
      <c r="GA84" s="414"/>
      <c r="GB84" s="414"/>
      <c r="GC84" s="414"/>
      <c r="GD84" s="414"/>
      <c r="GE84" s="414"/>
      <c r="GF84" s="414"/>
      <c r="GG84" s="414"/>
      <c r="GH84" s="414"/>
      <c r="GI84" s="414"/>
      <c r="GJ84" s="414"/>
      <c r="GK84" s="414"/>
      <c r="GL84" s="414"/>
      <c r="GM84" s="414"/>
      <c r="GN84" s="414"/>
      <c r="GO84" s="414"/>
      <c r="GP84" s="414"/>
      <c r="GQ84" s="414"/>
      <c r="GR84" s="414"/>
      <c r="GS84" s="414"/>
      <c r="GT84" s="414"/>
      <c r="GU84" s="414"/>
      <c r="GV84" s="414"/>
      <c r="GW84" s="414"/>
      <c r="GX84" s="414"/>
      <c r="GY84" s="414"/>
      <c r="GZ84" s="414"/>
      <c r="HA84" s="414"/>
      <c r="HB84" s="414"/>
      <c r="HC84" s="414"/>
      <c r="HD84" s="414"/>
      <c r="HE84" s="414"/>
      <c r="HF84" s="414"/>
      <c r="HG84" s="414"/>
      <c r="HH84" s="414"/>
      <c r="HI84" s="414"/>
      <c r="HJ84" s="414"/>
      <c r="HK84" s="414"/>
      <c r="HL84" s="414"/>
      <c r="HM84" s="414"/>
      <c r="HN84" s="414"/>
      <c r="HO84" s="414"/>
      <c r="HP84" s="414"/>
      <c r="HQ84" s="414"/>
      <c r="HR84" s="414"/>
      <c r="HS84" s="414"/>
      <c r="HT84" s="414"/>
      <c r="HU84" s="414"/>
      <c r="HV84" s="414"/>
      <c r="HW84" s="414"/>
      <c r="HX84" s="414"/>
      <c r="HY84" s="414"/>
      <c r="HZ84" s="414"/>
      <c r="IA84" s="414"/>
      <c r="IB84" s="414"/>
      <c r="IC84" s="414"/>
      <c r="ID84" s="414"/>
      <c r="IE84" s="414"/>
      <c r="IF84" s="414"/>
      <c r="IG84" s="414"/>
      <c r="IH84" s="414"/>
      <c r="II84" s="414"/>
      <c r="IJ84" s="414"/>
      <c r="IK84" s="414"/>
      <c r="IL84" s="414"/>
      <c r="IM84" s="414"/>
      <c r="IN84" s="414"/>
      <c r="IO84" s="414"/>
      <c r="IP84" s="414"/>
    </row>
    <row r="85" spans="1:257" ht="40.799999999999997" x14ac:dyDescent="0.3">
      <c r="A85" s="85" t="s">
        <v>197</v>
      </c>
      <c r="B85" s="85" t="s">
        <v>266</v>
      </c>
      <c r="C85" s="85" t="s">
        <v>266</v>
      </c>
      <c r="D85" s="85" t="s">
        <v>192</v>
      </c>
      <c r="E85" s="85" t="s">
        <v>272</v>
      </c>
      <c r="F85" s="827" t="s">
        <v>3096</v>
      </c>
      <c r="G85" s="816" t="s">
        <v>3085</v>
      </c>
      <c r="H85" s="825" t="s">
        <v>3097</v>
      </c>
      <c r="I85" s="822" t="s">
        <v>208</v>
      </c>
      <c r="J85" s="823"/>
      <c r="K85" s="824" t="s">
        <v>3098</v>
      </c>
      <c r="L85" s="373"/>
      <c r="M85" s="374"/>
      <c r="N85" s="375"/>
      <c r="O85" s="373"/>
      <c r="P85" s="375"/>
      <c r="Q85" s="490"/>
      <c r="R85" s="374"/>
      <c r="S85" s="453"/>
      <c r="T85" s="383"/>
      <c r="U85" s="375"/>
      <c r="V85" s="383"/>
      <c r="W85" s="530"/>
      <c r="X85" s="530"/>
      <c r="Y85" s="531"/>
      <c r="Z85" s="374"/>
      <c r="AA85" s="383"/>
      <c r="AB85" s="383"/>
      <c r="AC85" s="383"/>
      <c r="AD85" s="453"/>
      <c r="AE85" s="430">
        <f t="shared" ref="AE85" si="13">AF85</f>
        <v>136557252.75</v>
      </c>
      <c r="AF85" s="411">
        <f>AG85</f>
        <v>136557252.75</v>
      </c>
      <c r="AG85" s="411">
        <f>SUM(AH85:DK85)</f>
        <v>136557252.75</v>
      </c>
      <c r="AH85" s="411"/>
      <c r="AI85" s="826">
        <v>136557252.75</v>
      </c>
      <c r="AJ85" s="411"/>
      <c r="AK85" s="411"/>
      <c r="AL85" s="411"/>
      <c r="AM85" s="411"/>
      <c r="AN85" s="411"/>
      <c r="AO85" s="411"/>
      <c r="AP85" s="411"/>
      <c r="AQ85" s="411"/>
      <c r="AR85" s="411"/>
      <c r="AS85" s="411"/>
      <c r="AT85" s="411"/>
      <c r="AU85" s="411"/>
      <c r="AV85" s="411"/>
      <c r="AW85" s="411"/>
      <c r="AX85" s="411"/>
      <c r="AY85" s="411"/>
      <c r="AZ85" s="411"/>
      <c r="BA85" s="411"/>
      <c r="BB85" s="411"/>
      <c r="BC85" s="411"/>
      <c r="BD85" s="411"/>
      <c r="BE85" s="411"/>
      <c r="BF85" s="411"/>
      <c r="BG85" s="411"/>
      <c r="BH85" s="411"/>
      <c r="BI85" s="411"/>
      <c r="BJ85" s="411"/>
      <c r="BK85" s="411"/>
      <c r="BL85" s="411"/>
      <c r="BM85" s="411"/>
      <c r="BN85" s="411"/>
      <c r="BO85" s="411"/>
      <c r="BP85" s="411"/>
      <c r="BQ85" s="411"/>
      <c r="BR85" s="411"/>
      <c r="BS85" s="411"/>
      <c r="BT85" s="411"/>
      <c r="BU85" s="411"/>
      <c r="BV85" s="411"/>
      <c r="BW85" s="411"/>
      <c r="BX85" s="411"/>
      <c r="BY85" s="411"/>
      <c r="BZ85" s="411"/>
      <c r="CA85" s="411"/>
      <c r="CB85" s="411"/>
      <c r="CC85" s="411"/>
      <c r="CD85" s="411"/>
      <c r="CE85" s="411"/>
      <c r="CF85" s="411"/>
      <c r="CG85" s="411"/>
      <c r="CH85" s="411"/>
      <c r="CI85" s="411"/>
      <c r="CJ85" s="411"/>
      <c r="CK85" s="411"/>
      <c r="CL85" s="411"/>
      <c r="CM85" s="411"/>
      <c r="CN85" s="411"/>
      <c r="CO85" s="411"/>
      <c r="CP85" s="411"/>
      <c r="CQ85" s="411"/>
      <c r="CR85" s="411"/>
      <c r="CS85" s="411"/>
      <c r="CT85" s="411"/>
      <c r="CU85" s="411"/>
      <c r="CV85" s="411"/>
      <c r="CW85" s="411"/>
      <c r="CX85" s="411"/>
      <c r="CY85" s="411"/>
      <c r="CZ85" s="411"/>
      <c r="DA85" s="411"/>
      <c r="DB85" s="411"/>
      <c r="DC85" s="411"/>
      <c r="DD85" s="411"/>
      <c r="DE85" s="411"/>
      <c r="DF85" s="411"/>
      <c r="DG85" s="411"/>
      <c r="DH85" s="411"/>
      <c r="DI85" s="411"/>
      <c r="DJ85" s="411"/>
      <c r="DK85" s="411"/>
      <c r="DL85" s="775"/>
      <c r="DM85" s="775"/>
      <c r="DN85" s="775"/>
      <c r="DO85" s="775"/>
      <c r="DP85" s="775"/>
      <c r="DQ85" s="775"/>
      <c r="DR85" s="775"/>
      <c r="DS85" s="775"/>
      <c r="DT85" s="775"/>
      <c r="DU85" s="775"/>
      <c r="DV85" s="775"/>
      <c r="DW85" s="775"/>
      <c r="DX85" s="775"/>
      <c r="DY85" s="775"/>
      <c r="DZ85" s="775"/>
      <c r="EA85" s="775"/>
      <c r="EB85" s="775"/>
      <c r="EC85" s="775"/>
      <c r="ED85" s="775"/>
      <c r="EE85" s="775"/>
      <c r="EF85" s="775"/>
      <c r="EG85" s="775"/>
      <c r="EH85" s="775"/>
      <c r="EI85" s="775"/>
      <c r="EJ85" s="775"/>
      <c r="EK85" s="775"/>
      <c r="EL85" s="775"/>
      <c r="EM85" s="775"/>
      <c r="EN85" s="775"/>
      <c r="EO85" s="775"/>
      <c r="EP85" s="775"/>
      <c r="EQ85" s="775"/>
      <c r="ER85" s="775"/>
      <c r="ES85" s="775"/>
      <c r="ET85" s="775"/>
      <c r="EU85" s="775"/>
      <c r="EV85" s="775"/>
      <c r="EW85" s="775"/>
      <c r="EX85" s="775"/>
      <c r="EY85" s="775"/>
      <c r="EZ85" s="775"/>
      <c r="FA85" s="775"/>
      <c r="FB85" s="775"/>
      <c r="FC85" s="775"/>
      <c r="FD85" s="775"/>
      <c r="FE85" s="775"/>
      <c r="FF85" s="775"/>
      <c r="FG85" s="775"/>
      <c r="FH85" s="775"/>
      <c r="FI85" s="775"/>
      <c r="FJ85" s="775"/>
      <c r="FK85" s="775"/>
      <c r="FL85" s="775"/>
      <c r="FM85" s="775"/>
      <c r="FN85" s="775"/>
      <c r="FO85" s="775"/>
      <c r="FP85" s="775"/>
      <c r="FQ85" s="775"/>
      <c r="FR85" s="775"/>
      <c r="FS85" s="775"/>
      <c r="FT85" s="775"/>
      <c r="FU85" s="775"/>
      <c r="FV85" s="775"/>
      <c r="FW85" s="775"/>
      <c r="FX85" s="775"/>
      <c r="FY85" s="775"/>
      <c r="FZ85" s="775"/>
      <c r="GA85" s="775"/>
      <c r="GB85" s="775"/>
      <c r="GC85" s="775"/>
      <c r="GD85" s="775"/>
      <c r="GE85" s="775"/>
      <c r="GF85" s="775"/>
      <c r="GG85" s="775"/>
      <c r="GH85" s="775"/>
      <c r="GI85" s="775"/>
      <c r="GJ85" s="775"/>
      <c r="GK85" s="775"/>
      <c r="GL85" s="775"/>
      <c r="GM85" s="775"/>
      <c r="GN85" s="775"/>
      <c r="GO85" s="775"/>
      <c r="GP85" s="775"/>
      <c r="GQ85" s="775"/>
      <c r="GR85" s="775"/>
      <c r="GS85" s="775"/>
      <c r="GT85" s="775"/>
      <c r="GU85" s="775"/>
      <c r="GV85" s="775"/>
      <c r="GW85" s="775"/>
      <c r="GX85" s="775"/>
      <c r="GY85" s="775"/>
      <c r="GZ85" s="775"/>
      <c r="HA85" s="775"/>
      <c r="HB85" s="775"/>
      <c r="HC85" s="775"/>
      <c r="HD85" s="775"/>
      <c r="HE85" s="775"/>
      <c r="HF85" s="775"/>
      <c r="HG85" s="775"/>
      <c r="HH85" s="775"/>
      <c r="HI85" s="775"/>
      <c r="HJ85" s="775"/>
      <c r="HK85" s="775"/>
      <c r="HL85" s="775"/>
      <c r="HM85" s="775"/>
      <c r="HN85" s="775"/>
      <c r="HO85" s="775"/>
      <c r="HP85" s="775"/>
      <c r="HQ85" s="775"/>
      <c r="HR85" s="775"/>
      <c r="HS85" s="775"/>
      <c r="HT85" s="775"/>
      <c r="HU85" s="775"/>
      <c r="HV85" s="775"/>
      <c r="HW85" s="775"/>
      <c r="HX85" s="775"/>
      <c r="HY85" s="775"/>
      <c r="HZ85" s="775"/>
      <c r="IA85" s="775"/>
      <c r="IB85" s="775"/>
      <c r="IC85" s="775"/>
      <c r="ID85" s="775"/>
      <c r="IE85" s="775"/>
      <c r="IF85" s="775"/>
      <c r="IG85" s="775"/>
      <c r="IH85" s="775"/>
      <c r="II85" s="775"/>
      <c r="IJ85" s="775"/>
      <c r="IK85" s="775"/>
      <c r="IL85" s="775"/>
      <c r="IM85" s="775"/>
      <c r="IN85" s="775"/>
      <c r="IO85" s="775"/>
      <c r="IP85" s="775"/>
    </row>
    <row r="86" spans="1:257" x14ac:dyDescent="0.3">
      <c r="A86" s="424" t="s">
        <v>197</v>
      </c>
      <c r="B86" s="424" t="s">
        <v>187</v>
      </c>
      <c r="C86" s="424"/>
      <c r="D86" s="424"/>
      <c r="E86" s="424"/>
      <c r="F86" s="485"/>
      <c r="G86" s="424"/>
      <c r="H86" s="426"/>
      <c r="I86" s="426"/>
      <c r="J86" s="424"/>
      <c r="K86" s="427" t="s">
        <v>339</v>
      </c>
      <c r="L86" s="427"/>
      <c r="M86" s="428"/>
      <c r="N86" s="427"/>
      <c r="O86" s="427"/>
      <c r="P86" s="427"/>
      <c r="Q86" s="428"/>
      <c r="R86" s="428"/>
      <c r="S86" s="428"/>
      <c r="T86" s="428"/>
      <c r="U86" s="427"/>
      <c r="V86" s="428"/>
      <c r="W86" s="428"/>
      <c r="X86" s="428"/>
      <c r="Y86" s="429"/>
      <c r="Z86" s="428"/>
      <c r="AA86" s="428"/>
      <c r="AB86" s="428"/>
      <c r="AC86" s="428"/>
      <c r="AD86" s="428"/>
      <c r="AE86" s="430">
        <f t="shared" si="12"/>
        <v>0</v>
      </c>
      <c r="AF86" s="411"/>
      <c r="AG86" s="411"/>
      <c r="AH86" s="405"/>
      <c r="AI86" s="405"/>
      <c r="AJ86" s="405"/>
      <c r="AK86" s="405"/>
      <c r="AL86" s="405"/>
      <c r="AM86" s="405"/>
      <c r="AN86" s="405"/>
      <c r="AO86" s="405"/>
      <c r="AP86" s="405"/>
      <c r="AQ86" s="405"/>
      <c r="AR86" s="405"/>
      <c r="AS86" s="405"/>
      <c r="AT86" s="405"/>
      <c r="AU86" s="405"/>
      <c r="AV86" s="405"/>
      <c r="AW86" s="405"/>
      <c r="AX86" s="405"/>
      <c r="AY86" s="405"/>
      <c r="AZ86" s="405"/>
      <c r="BA86" s="405"/>
      <c r="BB86" s="405"/>
      <c r="BC86" s="405"/>
      <c r="BD86" s="405"/>
      <c r="BE86" s="405"/>
      <c r="BF86" s="405"/>
      <c r="BG86" s="405"/>
      <c r="BH86" s="405"/>
      <c r="BI86" s="405"/>
      <c r="BJ86" s="405"/>
      <c r="BK86" s="405"/>
      <c r="BL86" s="405"/>
      <c r="BM86" s="405"/>
      <c r="BN86" s="405"/>
      <c r="BO86" s="405"/>
      <c r="BP86" s="405"/>
      <c r="BQ86" s="405"/>
      <c r="BR86" s="405"/>
      <c r="BS86" s="405"/>
      <c r="BT86" s="405"/>
      <c r="BU86" s="405"/>
      <c r="BV86" s="405"/>
      <c r="BW86" s="405"/>
      <c r="BX86" s="405"/>
      <c r="BY86" s="405"/>
      <c r="BZ86" s="405"/>
      <c r="CA86" s="405"/>
      <c r="CB86" s="405"/>
      <c r="CC86" s="405"/>
      <c r="CD86" s="405"/>
      <c r="CE86" s="405"/>
      <c r="CF86" s="405"/>
      <c r="CG86" s="405"/>
      <c r="CH86" s="405"/>
      <c r="CI86" s="405"/>
      <c r="CJ86" s="405"/>
      <c r="CK86" s="405"/>
      <c r="CL86" s="405"/>
      <c r="CM86" s="405"/>
      <c r="CN86" s="405"/>
      <c r="CO86" s="405"/>
      <c r="CP86" s="405"/>
      <c r="CQ86" s="405"/>
      <c r="CR86" s="405"/>
      <c r="CS86" s="405"/>
      <c r="CT86" s="405"/>
      <c r="CU86" s="405"/>
      <c r="CV86" s="405"/>
      <c r="CW86" s="405"/>
      <c r="CX86" s="405"/>
      <c r="CY86" s="405"/>
      <c r="CZ86" s="405"/>
      <c r="DA86" s="405"/>
      <c r="DB86" s="405"/>
      <c r="DC86" s="405"/>
      <c r="DD86" s="405"/>
      <c r="DE86" s="405"/>
      <c r="DF86" s="405"/>
      <c r="DG86" s="405"/>
      <c r="DH86" s="405"/>
      <c r="DI86" s="405"/>
      <c r="DJ86" s="405"/>
      <c r="DK86" s="405"/>
      <c r="DL86" s="399"/>
      <c r="DM86" s="399"/>
      <c r="DN86" s="399"/>
      <c r="DO86" s="399"/>
      <c r="DP86" s="399"/>
      <c r="DQ86" s="399"/>
      <c r="DR86" s="399"/>
      <c r="DS86" s="399"/>
      <c r="DT86" s="399"/>
      <c r="DU86" s="399"/>
      <c r="DV86" s="399"/>
      <c r="DW86" s="399"/>
      <c r="DX86" s="399"/>
      <c r="DY86" s="399"/>
      <c r="DZ86" s="399"/>
      <c r="EA86" s="399"/>
      <c r="EB86" s="399"/>
      <c r="EC86" s="399"/>
      <c r="ED86" s="399"/>
      <c r="EE86" s="399"/>
      <c r="EF86" s="399"/>
      <c r="EG86" s="399"/>
      <c r="EH86" s="399"/>
      <c r="EI86" s="399"/>
      <c r="EJ86" s="399"/>
      <c r="EK86" s="399"/>
      <c r="EL86" s="399"/>
      <c r="EM86" s="399"/>
      <c r="EN86" s="399"/>
      <c r="EO86" s="399"/>
      <c r="EP86" s="399"/>
      <c r="EQ86" s="399"/>
      <c r="ER86" s="399"/>
      <c r="ES86" s="399"/>
      <c r="ET86" s="399"/>
      <c r="EU86" s="399"/>
      <c r="EV86" s="399"/>
      <c r="EW86" s="399"/>
      <c r="EX86" s="399"/>
      <c r="EY86" s="399"/>
      <c r="EZ86" s="399"/>
      <c r="FA86" s="399"/>
      <c r="FB86" s="399"/>
      <c r="FC86" s="399"/>
      <c r="FD86" s="399"/>
      <c r="FE86" s="399"/>
      <c r="FF86" s="399"/>
      <c r="FG86" s="399"/>
      <c r="FH86" s="399"/>
      <c r="FI86" s="399"/>
      <c r="FJ86" s="399"/>
      <c r="FK86" s="399"/>
      <c r="FL86" s="399"/>
      <c r="FM86" s="399"/>
      <c r="FN86" s="399"/>
      <c r="FO86" s="399"/>
      <c r="FP86" s="399"/>
      <c r="FQ86" s="399"/>
      <c r="FR86" s="399"/>
      <c r="FS86" s="399"/>
      <c r="FT86" s="399"/>
      <c r="FU86" s="399"/>
      <c r="FV86" s="399"/>
      <c r="FW86" s="399"/>
      <c r="FX86" s="399"/>
      <c r="FY86" s="399"/>
      <c r="FZ86" s="399"/>
      <c r="GA86" s="399"/>
      <c r="GB86" s="399"/>
      <c r="GC86" s="399"/>
      <c r="GD86" s="399"/>
      <c r="GE86" s="399"/>
      <c r="GF86" s="399"/>
      <c r="GG86" s="399"/>
      <c r="GH86" s="399"/>
      <c r="GI86" s="399"/>
      <c r="GJ86" s="399"/>
      <c r="GK86" s="399"/>
      <c r="GL86" s="399"/>
      <c r="GM86" s="399"/>
      <c r="GN86" s="399"/>
      <c r="GO86" s="399"/>
      <c r="GP86" s="399"/>
      <c r="GQ86" s="399"/>
      <c r="GR86" s="399"/>
      <c r="GS86" s="399"/>
      <c r="GT86" s="399"/>
      <c r="GU86" s="399"/>
      <c r="GV86" s="399"/>
      <c r="GW86" s="399"/>
      <c r="GX86" s="399"/>
      <c r="GY86" s="399"/>
      <c r="GZ86" s="399"/>
      <c r="HA86" s="399"/>
      <c r="HB86" s="399"/>
      <c r="HC86" s="399"/>
      <c r="HD86" s="399"/>
      <c r="HE86" s="399"/>
      <c r="HF86" s="399"/>
      <c r="HG86" s="399"/>
      <c r="HH86" s="399"/>
      <c r="HI86" s="399"/>
      <c r="HJ86" s="399"/>
      <c r="HK86" s="399"/>
      <c r="HL86" s="399"/>
      <c r="HM86" s="399"/>
      <c r="HN86" s="399"/>
      <c r="HO86" s="399"/>
      <c r="HP86" s="399"/>
      <c r="HQ86" s="399"/>
      <c r="HR86" s="399"/>
      <c r="HS86" s="399"/>
      <c r="HT86" s="399"/>
      <c r="HU86" s="399"/>
      <c r="HV86" s="399"/>
      <c r="HW86" s="399"/>
      <c r="HX86" s="399"/>
      <c r="HY86" s="399"/>
      <c r="HZ86" s="399"/>
      <c r="IA86" s="399"/>
      <c r="IB86" s="399"/>
      <c r="IC86" s="399"/>
      <c r="ID86" s="399"/>
      <c r="IE86" s="399"/>
      <c r="IF86" s="399"/>
      <c r="IG86" s="399"/>
      <c r="IH86" s="399"/>
      <c r="II86" s="399"/>
      <c r="IJ86" s="399"/>
      <c r="IK86" s="399"/>
      <c r="IL86" s="399"/>
      <c r="IM86" s="399"/>
      <c r="IN86" s="399"/>
      <c r="IO86" s="399"/>
      <c r="IP86" s="399"/>
    </row>
    <row r="87" spans="1:257" x14ac:dyDescent="0.3">
      <c r="A87" s="431" t="s">
        <v>197</v>
      </c>
      <c r="B87" s="431" t="s">
        <v>187</v>
      </c>
      <c r="C87" s="431" t="s">
        <v>189</v>
      </c>
      <c r="D87" s="431"/>
      <c r="E87" s="431"/>
      <c r="F87" s="432"/>
      <c r="G87" s="431"/>
      <c r="H87" s="431"/>
      <c r="I87" s="433"/>
      <c r="J87" s="431"/>
      <c r="K87" s="434" t="s">
        <v>340</v>
      </c>
      <c r="L87" s="434"/>
      <c r="M87" s="431"/>
      <c r="N87" s="434"/>
      <c r="O87" s="434"/>
      <c r="P87" s="434"/>
      <c r="Q87" s="431"/>
      <c r="R87" s="431"/>
      <c r="S87" s="431"/>
      <c r="T87" s="431"/>
      <c r="U87" s="434"/>
      <c r="V87" s="431"/>
      <c r="W87" s="431"/>
      <c r="X87" s="431"/>
      <c r="Y87" s="435"/>
      <c r="Z87" s="431"/>
      <c r="AA87" s="431"/>
      <c r="AB87" s="431"/>
      <c r="AC87" s="431"/>
      <c r="AD87" s="431"/>
      <c r="AE87" s="430">
        <f t="shared" si="12"/>
        <v>0</v>
      </c>
      <c r="AF87" s="411"/>
      <c r="AG87" s="411"/>
      <c r="AH87" s="405"/>
      <c r="AI87" s="405"/>
      <c r="AJ87" s="405"/>
      <c r="AK87" s="405"/>
      <c r="AL87" s="405"/>
      <c r="AM87" s="405"/>
      <c r="AN87" s="405"/>
      <c r="AO87" s="405"/>
      <c r="AP87" s="405"/>
      <c r="AQ87" s="405"/>
      <c r="AR87" s="405"/>
      <c r="AS87" s="405"/>
      <c r="AT87" s="405"/>
      <c r="AU87" s="405"/>
      <c r="AV87" s="405"/>
      <c r="AW87" s="405"/>
      <c r="AX87" s="405"/>
      <c r="AY87" s="405"/>
      <c r="AZ87" s="405"/>
      <c r="BA87" s="405"/>
      <c r="BB87" s="405"/>
      <c r="BC87" s="405"/>
      <c r="BD87" s="405"/>
      <c r="BE87" s="405"/>
      <c r="BF87" s="405"/>
      <c r="BG87" s="405"/>
      <c r="BH87" s="405"/>
      <c r="BI87" s="405"/>
      <c r="BJ87" s="405"/>
      <c r="BK87" s="405"/>
      <c r="BL87" s="405"/>
      <c r="BM87" s="405"/>
      <c r="BN87" s="405"/>
      <c r="BO87" s="405"/>
      <c r="BP87" s="405"/>
      <c r="BQ87" s="405"/>
      <c r="BR87" s="405"/>
      <c r="BS87" s="405"/>
      <c r="BT87" s="405"/>
      <c r="BU87" s="405"/>
      <c r="BV87" s="405"/>
      <c r="BW87" s="405"/>
      <c r="BX87" s="405"/>
      <c r="BY87" s="405"/>
      <c r="BZ87" s="405"/>
      <c r="CA87" s="405"/>
      <c r="CB87" s="405"/>
      <c r="CC87" s="405"/>
      <c r="CD87" s="405"/>
      <c r="CE87" s="405"/>
      <c r="CF87" s="405"/>
      <c r="CG87" s="405"/>
      <c r="CH87" s="405"/>
      <c r="CI87" s="405"/>
      <c r="CJ87" s="405"/>
      <c r="CK87" s="405"/>
      <c r="CL87" s="405"/>
      <c r="CM87" s="405"/>
      <c r="CN87" s="405"/>
      <c r="CO87" s="405"/>
      <c r="CP87" s="405"/>
      <c r="CQ87" s="405"/>
      <c r="CR87" s="405"/>
      <c r="CS87" s="405"/>
      <c r="CT87" s="405"/>
      <c r="CU87" s="405"/>
      <c r="CV87" s="405"/>
      <c r="CW87" s="405"/>
      <c r="CX87" s="405"/>
      <c r="CY87" s="405"/>
      <c r="CZ87" s="405"/>
      <c r="DA87" s="405"/>
      <c r="DB87" s="405"/>
      <c r="DC87" s="405"/>
      <c r="DD87" s="405"/>
      <c r="DE87" s="405"/>
      <c r="DF87" s="405"/>
      <c r="DG87" s="405"/>
      <c r="DH87" s="405"/>
      <c r="DI87" s="405"/>
      <c r="DJ87" s="405"/>
      <c r="DK87" s="405"/>
      <c r="DL87" s="399"/>
      <c r="DM87" s="399"/>
      <c r="DN87" s="399"/>
      <c r="DO87" s="399"/>
      <c r="DP87" s="399"/>
      <c r="DQ87" s="399"/>
      <c r="DR87" s="399"/>
      <c r="DS87" s="399"/>
      <c r="DT87" s="399"/>
      <c r="DU87" s="399"/>
      <c r="DV87" s="399"/>
      <c r="DW87" s="399"/>
      <c r="DX87" s="399"/>
      <c r="DY87" s="399"/>
      <c r="DZ87" s="399"/>
      <c r="EA87" s="399"/>
      <c r="EB87" s="399"/>
      <c r="EC87" s="399"/>
      <c r="ED87" s="399"/>
      <c r="EE87" s="399"/>
      <c r="EF87" s="399"/>
      <c r="EG87" s="399"/>
      <c r="EH87" s="399"/>
      <c r="EI87" s="399"/>
      <c r="EJ87" s="399"/>
      <c r="EK87" s="399"/>
      <c r="EL87" s="399"/>
      <c r="EM87" s="399"/>
      <c r="EN87" s="399"/>
      <c r="EO87" s="399"/>
      <c r="EP87" s="399"/>
      <c r="EQ87" s="399"/>
      <c r="ER87" s="399"/>
      <c r="ES87" s="399"/>
      <c r="ET87" s="399"/>
      <c r="EU87" s="399"/>
      <c r="EV87" s="399"/>
      <c r="EW87" s="399"/>
      <c r="EX87" s="399"/>
      <c r="EY87" s="399"/>
      <c r="EZ87" s="399"/>
      <c r="FA87" s="399"/>
      <c r="FB87" s="399"/>
      <c r="FC87" s="399"/>
      <c r="FD87" s="399"/>
      <c r="FE87" s="399"/>
      <c r="FF87" s="399"/>
      <c r="FG87" s="399"/>
      <c r="FH87" s="399"/>
      <c r="FI87" s="399"/>
      <c r="FJ87" s="399"/>
      <c r="FK87" s="399"/>
      <c r="FL87" s="399"/>
      <c r="FM87" s="399"/>
      <c r="FN87" s="399"/>
      <c r="FO87" s="399"/>
      <c r="FP87" s="399"/>
      <c r="FQ87" s="399"/>
      <c r="FR87" s="399"/>
      <c r="FS87" s="399"/>
      <c r="FT87" s="399"/>
      <c r="FU87" s="399"/>
      <c r="FV87" s="399"/>
      <c r="FW87" s="399"/>
      <c r="FX87" s="399"/>
      <c r="FY87" s="399"/>
      <c r="FZ87" s="399"/>
      <c r="GA87" s="399"/>
      <c r="GB87" s="399"/>
      <c r="GC87" s="399"/>
      <c r="GD87" s="399"/>
      <c r="GE87" s="399"/>
      <c r="GF87" s="399"/>
      <c r="GG87" s="399"/>
      <c r="GH87" s="399"/>
      <c r="GI87" s="399"/>
      <c r="GJ87" s="399"/>
      <c r="GK87" s="399"/>
      <c r="GL87" s="399"/>
      <c r="GM87" s="399"/>
      <c r="GN87" s="399"/>
      <c r="GO87" s="399"/>
      <c r="GP87" s="399"/>
      <c r="GQ87" s="399"/>
      <c r="GR87" s="399"/>
      <c r="GS87" s="399"/>
      <c r="GT87" s="399"/>
      <c r="GU87" s="399"/>
      <c r="GV87" s="399"/>
      <c r="GW87" s="399"/>
      <c r="GX87" s="399"/>
      <c r="GY87" s="399"/>
      <c r="GZ87" s="399"/>
      <c r="HA87" s="399"/>
      <c r="HB87" s="399"/>
      <c r="HC87" s="399"/>
      <c r="HD87" s="399"/>
      <c r="HE87" s="399"/>
      <c r="HF87" s="399"/>
      <c r="HG87" s="399"/>
      <c r="HH87" s="399"/>
      <c r="HI87" s="399"/>
      <c r="HJ87" s="399"/>
      <c r="HK87" s="399"/>
      <c r="HL87" s="399"/>
      <c r="HM87" s="399"/>
      <c r="HN87" s="399"/>
      <c r="HO87" s="399"/>
      <c r="HP87" s="399"/>
      <c r="HQ87" s="399"/>
      <c r="HR87" s="399"/>
      <c r="HS87" s="399"/>
      <c r="HT87" s="399"/>
      <c r="HU87" s="399"/>
      <c r="HV87" s="399"/>
      <c r="HW87" s="399"/>
      <c r="HX87" s="399"/>
      <c r="HY87" s="399"/>
      <c r="HZ87" s="399"/>
      <c r="IA87" s="399"/>
      <c r="IB87" s="399"/>
      <c r="IC87" s="399"/>
      <c r="ID87" s="399"/>
      <c r="IE87" s="399"/>
      <c r="IF87" s="399"/>
      <c r="IG87" s="399"/>
      <c r="IH87" s="399"/>
      <c r="II87" s="399"/>
      <c r="IJ87" s="399"/>
      <c r="IK87" s="399"/>
      <c r="IL87" s="399"/>
      <c r="IM87" s="399"/>
      <c r="IN87" s="399"/>
      <c r="IO87" s="399"/>
      <c r="IP87" s="399"/>
    </row>
    <row r="88" spans="1:257" x14ac:dyDescent="0.3">
      <c r="A88" s="442" t="s">
        <v>197</v>
      </c>
      <c r="B88" s="442" t="s">
        <v>187</v>
      </c>
      <c r="C88" s="442" t="s">
        <v>189</v>
      </c>
      <c r="D88" s="442" t="s">
        <v>341</v>
      </c>
      <c r="E88" s="442"/>
      <c r="F88" s="479"/>
      <c r="G88" s="442"/>
      <c r="H88" s="444"/>
      <c r="I88" s="444"/>
      <c r="J88" s="442"/>
      <c r="K88" s="445" t="s">
        <v>342</v>
      </c>
      <c r="L88" s="445"/>
      <c r="M88" s="446"/>
      <c r="N88" s="445"/>
      <c r="O88" s="445"/>
      <c r="P88" s="445"/>
      <c r="Q88" s="446"/>
      <c r="R88" s="446"/>
      <c r="S88" s="446"/>
      <c r="T88" s="446"/>
      <c r="U88" s="445"/>
      <c r="V88" s="446"/>
      <c r="W88" s="446"/>
      <c r="X88" s="446"/>
      <c r="Y88" s="447"/>
      <c r="Z88" s="446"/>
      <c r="AA88" s="446"/>
      <c r="AB88" s="446"/>
      <c r="AC88" s="446"/>
      <c r="AD88" s="446"/>
      <c r="AE88" s="430">
        <f t="shared" si="12"/>
        <v>0</v>
      </c>
      <c r="AF88" s="411"/>
      <c r="AG88" s="411"/>
      <c r="AH88" s="405"/>
      <c r="AI88" s="405"/>
      <c r="AJ88" s="405"/>
      <c r="AK88" s="405"/>
      <c r="AL88" s="405"/>
      <c r="AM88" s="405"/>
      <c r="AN88" s="405"/>
      <c r="AO88" s="405"/>
      <c r="AP88" s="405"/>
      <c r="AQ88" s="405"/>
      <c r="AR88" s="405"/>
      <c r="AS88" s="405"/>
      <c r="AT88" s="405"/>
      <c r="AU88" s="405"/>
      <c r="AV88" s="405"/>
      <c r="AW88" s="405"/>
      <c r="AX88" s="405"/>
      <c r="AY88" s="405"/>
      <c r="AZ88" s="405"/>
      <c r="BA88" s="405"/>
      <c r="BB88" s="405"/>
      <c r="BC88" s="405"/>
      <c r="BD88" s="405"/>
      <c r="BE88" s="405"/>
      <c r="BF88" s="405"/>
      <c r="BG88" s="405"/>
      <c r="BH88" s="405"/>
      <c r="BI88" s="405"/>
      <c r="BJ88" s="405"/>
      <c r="BK88" s="405"/>
      <c r="BL88" s="405"/>
      <c r="BM88" s="405"/>
      <c r="BN88" s="405"/>
      <c r="BO88" s="405"/>
      <c r="BP88" s="405"/>
      <c r="BQ88" s="405"/>
      <c r="BR88" s="405"/>
      <c r="BS88" s="405"/>
      <c r="BT88" s="405"/>
      <c r="BU88" s="405"/>
      <c r="BV88" s="405"/>
      <c r="BW88" s="405"/>
      <c r="BX88" s="405"/>
      <c r="BY88" s="405"/>
      <c r="BZ88" s="405"/>
      <c r="CA88" s="405"/>
      <c r="CB88" s="405"/>
      <c r="CC88" s="405"/>
      <c r="CD88" s="405"/>
      <c r="CE88" s="405"/>
      <c r="CF88" s="405"/>
      <c r="CG88" s="405"/>
      <c r="CH88" s="405"/>
      <c r="CI88" s="405"/>
      <c r="CJ88" s="405"/>
      <c r="CK88" s="405"/>
      <c r="CL88" s="405"/>
      <c r="CM88" s="405"/>
      <c r="CN88" s="405"/>
      <c r="CO88" s="405"/>
      <c r="CP88" s="405"/>
      <c r="CQ88" s="405"/>
      <c r="CR88" s="405"/>
      <c r="CS88" s="405"/>
      <c r="CT88" s="405"/>
      <c r="CU88" s="405"/>
      <c r="CV88" s="405"/>
      <c r="CW88" s="405"/>
      <c r="CX88" s="405"/>
      <c r="CY88" s="405"/>
      <c r="CZ88" s="405"/>
      <c r="DA88" s="405"/>
      <c r="DB88" s="405"/>
      <c r="DC88" s="405"/>
      <c r="DD88" s="405"/>
      <c r="DE88" s="405"/>
      <c r="DF88" s="405"/>
      <c r="DG88" s="405"/>
      <c r="DH88" s="405"/>
      <c r="DI88" s="405"/>
      <c r="DJ88" s="405"/>
      <c r="DK88" s="405"/>
      <c r="DL88" s="399"/>
      <c r="DM88" s="399"/>
      <c r="DN88" s="399"/>
      <c r="DO88" s="399"/>
      <c r="DP88" s="399"/>
      <c r="DQ88" s="399"/>
      <c r="DR88" s="399"/>
      <c r="DS88" s="399"/>
      <c r="DT88" s="399"/>
      <c r="DU88" s="399"/>
      <c r="DV88" s="399"/>
      <c r="DW88" s="399"/>
      <c r="DX88" s="399"/>
      <c r="DY88" s="399"/>
      <c r="DZ88" s="399"/>
      <c r="EA88" s="399"/>
      <c r="EB88" s="399"/>
      <c r="EC88" s="399"/>
      <c r="ED88" s="399"/>
      <c r="EE88" s="399"/>
      <c r="EF88" s="399"/>
      <c r="EG88" s="399"/>
      <c r="EH88" s="399"/>
      <c r="EI88" s="399"/>
      <c r="EJ88" s="399"/>
      <c r="EK88" s="399"/>
      <c r="EL88" s="399"/>
      <c r="EM88" s="399"/>
      <c r="EN88" s="399"/>
      <c r="EO88" s="399"/>
      <c r="EP88" s="399"/>
      <c r="EQ88" s="399"/>
      <c r="ER88" s="399"/>
      <c r="ES88" s="399"/>
      <c r="ET88" s="399"/>
      <c r="EU88" s="399"/>
      <c r="EV88" s="399"/>
      <c r="EW88" s="399"/>
      <c r="EX88" s="399"/>
      <c r="EY88" s="399"/>
      <c r="EZ88" s="399"/>
      <c r="FA88" s="399"/>
      <c r="FB88" s="399"/>
      <c r="FC88" s="399"/>
      <c r="FD88" s="399"/>
      <c r="FE88" s="399"/>
      <c r="FF88" s="399"/>
      <c r="FG88" s="399"/>
      <c r="FH88" s="399"/>
      <c r="FI88" s="399"/>
      <c r="FJ88" s="399"/>
      <c r="FK88" s="399"/>
      <c r="FL88" s="399"/>
      <c r="FM88" s="399"/>
      <c r="FN88" s="399"/>
      <c r="FO88" s="399"/>
      <c r="FP88" s="399"/>
      <c r="FQ88" s="399"/>
      <c r="FR88" s="399"/>
      <c r="FS88" s="399"/>
      <c r="FT88" s="399"/>
      <c r="FU88" s="399"/>
      <c r="FV88" s="399"/>
      <c r="FW88" s="399"/>
      <c r="FX88" s="399"/>
      <c r="FY88" s="399"/>
      <c r="FZ88" s="399"/>
      <c r="GA88" s="399"/>
      <c r="GB88" s="399"/>
      <c r="GC88" s="399"/>
      <c r="GD88" s="399"/>
      <c r="GE88" s="399"/>
      <c r="GF88" s="399"/>
      <c r="GG88" s="399"/>
      <c r="GH88" s="399"/>
      <c r="GI88" s="399"/>
      <c r="GJ88" s="399"/>
      <c r="GK88" s="399"/>
      <c r="GL88" s="399"/>
      <c r="GM88" s="399"/>
      <c r="GN88" s="399"/>
      <c r="GO88" s="399"/>
      <c r="GP88" s="399"/>
      <c r="GQ88" s="399"/>
      <c r="GR88" s="399"/>
      <c r="GS88" s="399"/>
      <c r="GT88" s="399"/>
      <c r="GU88" s="399"/>
      <c r="GV88" s="399"/>
      <c r="GW88" s="399"/>
      <c r="GX88" s="399"/>
      <c r="GY88" s="399"/>
      <c r="GZ88" s="399"/>
      <c r="HA88" s="399"/>
      <c r="HB88" s="399"/>
      <c r="HC88" s="399"/>
      <c r="HD88" s="399"/>
      <c r="HE88" s="399"/>
      <c r="HF88" s="399"/>
      <c r="HG88" s="399"/>
      <c r="HH88" s="399"/>
      <c r="HI88" s="399"/>
      <c r="HJ88" s="399"/>
      <c r="HK88" s="399"/>
      <c r="HL88" s="399"/>
      <c r="HM88" s="399"/>
      <c r="HN88" s="399"/>
      <c r="HO88" s="399"/>
      <c r="HP88" s="399"/>
      <c r="HQ88" s="399"/>
      <c r="HR88" s="399"/>
      <c r="HS88" s="399"/>
      <c r="HT88" s="399"/>
      <c r="HU88" s="399"/>
      <c r="HV88" s="399"/>
      <c r="HW88" s="399"/>
      <c r="HX88" s="399"/>
      <c r="HY88" s="399"/>
      <c r="HZ88" s="399"/>
      <c r="IA88" s="399"/>
      <c r="IB88" s="399"/>
      <c r="IC88" s="399"/>
      <c r="ID88" s="399"/>
      <c r="IE88" s="399"/>
      <c r="IF88" s="399"/>
      <c r="IG88" s="399"/>
      <c r="IH88" s="399"/>
      <c r="II88" s="399"/>
      <c r="IJ88" s="399"/>
      <c r="IK88" s="399"/>
      <c r="IL88" s="399"/>
      <c r="IM88" s="399"/>
      <c r="IN88" s="399"/>
      <c r="IO88" s="399"/>
      <c r="IP88" s="399"/>
    </row>
    <row r="89" spans="1:257" x14ac:dyDescent="0.3">
      <c r="A89" s="436" t="s">
        <v>197</v>
      </c>
      <c r="B89" s="436" t="s">
        <v>187</v>
      </c>
      <c r="C89" s="436" t="s">
        <v>189</v>
      </c>
      <c r="D89" s="436" t="s">
        <v>341</v>
      </c>
      <c r="E89" s="436" t="s">
        <v>345</v>
      </c>
      <c r="F89" s="437"/>
      <c r="G89" s="438"/>
      <c r="H89" s="438"/>
      <c r="I89" s="438"/>
      <c r="J89" s="436"/>
      <c r="K89" s="439" t="s">
        <v>346</v>
      </c>
      <c r="L89" s="439"/>
      <c r="M89" s="440"/>
      <c r="N89" s="439"/>
      <c r="O89" s="439"/>
      <c r="P89" s="439"/>
      <c r="Q89" s="440"/>
      <c r="R89" s="440"/>
      <c r="S89" s="440"/>
      <c r="T89" s="440"/>
      <c r="U89" s="439"/>
      <c r="V89" s="440"/>
      <c r="W89" s="440"/>
      <c r="X89" s="440"/>
      <c r="Y89" s="441"/>
      <c r="Z89" s="440"/>
      <c r="AA89" s="440"/>
      <c r="AB89" s="440"/>
      <c r="AC89" s="440"/>
      <c r="AD89" s="440"/>
      <c r="AE89" s="430">
        <f t="shared" si="12"/>
        <v>0</v>
      </c>
      <c r="AF89" s="411"/>
      <c r="AG89" s="411"/>
      <c r="AH89" s="430"/>
      <c r="AI89" s="430"/>
      <c r="AJ89" s="430"/>
      <c r="AK89" s="430"/>
      <c r="AL89" s="430"/>
      <c r="AM89" s="430"/>
      <c r="AN89" s="430"/>
      <c r="AO89" s="430"/>
      <c r="AP89" s="430"/>
      <c r="AQ89" s="430"/>
      <c r="AR89" s="430"/>
      <c r="AS89" s="430"/>
      <c r="AT89" s="430"/>
      <c r="AU89" s="430"/>
      <c r="AV89" s="430"/>
      <c r="AW89" s="430"/>
      <c r="AX89" s="430"/>
      <c r="AY89" s="430"/>
      <c r="AZ89" s="430"/>
      <c r="BA89" s="430"/>
      <c r="BB89" s="430"/>
      <c r="BC89" s="430"/>
      <c r="BD89" s="430"/>
      <c r="BE89" s="430"/>
      <c r="BF89" s="430"/>
      <c r="BG89" s="430"/>
      <c r="BH89" s="430"/>
      <c r="BI89" s="430"/>
      <c r="BJ89" s="430"/>
      <c r="BK89" s="430"/>
      <c r="BL89" s="430"/>
      <c r="BM89" s="430"/>
      <c r="BN89" s="430"/>
      <c r="BO89" s="430"/>
      <c r="BP89" s="430"/>
      <c r="BQ89" s="430"/>
      <c r="BR89" s="430"/>
      <c r="BS89" s="430"/>
      <c r="BT89" s="430"/>
      <c r="BU89" s="430"/>
      <c r="BV89" s="430"/>
      <c r="BW89" s="430"/>
      <c r="BX89" s="430"/>
      <c r="BY89" s="430"/>
      <c r="BZ89" s="430"/>
      <c r="CA89" s="430"/>
      <c r="CB89" s="430"/>
      <c r="CC89" s="430"/>
      <c r="CD89" s="430"/>
      <c r="CE89" s="430"/>
      <c r="CF89" s="430"/>
      <c r="CG89" s="430"/>
      <c r="CH89" s="430"/>
      <c r="CI89" s="430"/>
      <c r="CJ89" s="430"/>
      <c r="CK89" s="430"/>
      <c r="CL89" s="430"/>
      <c r="CM89" s="430"/>
      <c r="CN89" s="430"/>
      <c r="CO89" s="430"/>
      <c r="CP89" s="430"/>
      <c r="CQ89" s="430"/>
      <c r="CR89" s="430"/>
      <c r="CS89" s="430"/>
      <c r="CT89" s="430"/>
      <c r="CU89" s="430"/>
      <c r="CV89" s="430"/>
      <c r="CW89" s="430"/>
      <c r="CX89" s="430"/>
      <c r="CY89" s="430"/>
      <c r="CZ89" s="430"/>
      <c r="DA89" s="430"/>
      <c r="DB89" s="430"/>
      <c r="DC89" s="430"/>
      <c r="DD89" s="430"/>
      <c r="DE89" s="430"/>
      <c r="DF89" s="430"/>
      <c r="DG89" s="430"/>
      <c r="DH89" s="430"/>
      <c r="DI89" s="430"/>
      <c r="DJ89" s="430"/>
      <c r="DK89" s="430"/>
    </row>
    <row r="90" spans="1:257" ht="112.2" x14ac:dyDescent="0.3">
      <c r="A90" s="449" t="s">
        <v>197</v>
      </c>
      <c r="B90" s="449" t="s">
        <v>187</v>
      </c>
      <c r="C90" s="449" t="s">
        <v>189</v>
      </c>
      <c r="D90" s="449" t="s">
        <v>341</v>
      </c>
      <c r="E90" s="449" t="s">
        <v>345</v>
      </c>
      <c r="F90" s="457" t="s">
        <v>2883</v>
      </c>
      <c r="G90" s="449" t="s">
        <v>349</v>
      </c>
      <c r="H90" s="514" t="s">
        <v>350</v>
      </c>
      <c r="I90" s="449" t="s">
        <v>208</v>
      </c>
      <c r="J90" s="381" t="s">
        <v>351</v>
      </c>
      <c r="K90" s="532" t="s">
        <v>367</v>
      </c>
      <c r="L90" s="373" t="s">
        <v>1986</v>
      </c>
      <c r="M90" s="374" t="s">
        <v>1987</v>
      </c>
      <c r="N90" s="375" t="s">
        <v>1988</v>
      </c>
      <c r="O90" s="373" t="s">
        <v>1989</v>
      </c>
      <c r="P90" s="375" t="s">
        <v>1990</v>
      </c>
      <c r="Q90" s="374" t="s">
        <v>375</v>
      </c>
      <c r="R90" s="374" t="s">
        <v>1991</v>
      </c>
      <c r="S90" s="374">
        <v>3</v>
      </c>
      <c r="T90" s="533">
        <v>3</v>
      </c>
      <c r="U90" s="375" t="s">
        <v>1992</v>
      </c>
      <c r="V90" s="383" t="s">
        <v>1990</v>
      </c>
      <c r="W90" s="530">
        <v>42734</v>
      </c>
      <c r="X90" s="530">
        <v>43463</v>
      </c>
      <c r="Y90" s="534">
        <v>1500000000</v>
      </c>
      <c r="Z90" s="374" t="s">
        <v>1993</v>
      </c>
      <c r="AA90" s="374" t="s">
        <v>1994</v>
      </c>
      <c r="AB90" s="383" t="s">
        <v>1995</v>
      </c>
      <c r="AC90" s="383" t="s">
        <v>1996</v>
      </c>
      <c r="AD90" s="383" t="s">
        <v>1997</v>
      </c>
      <c r="AE90" s="430">
        <f t="shared" si="12"/>
        <v>1500000000</v>
      </c>
      <c r="AF90" s="430">
        <f>AG90</f>
        <v>1500000000</v>
      </c>
      <c r="AG90" s="430">
        <f>SUM(AH90:DK90)</f>
        <v>1500000000</v>
      </c>
      <c r="AH90" s="430">
        <v>1500000000</v>
      </c>
      <c r="AI90" s="430"/>
      <c r="AJ90" s="405"/>
      <c r="AK90" s="405"/>
      <c r="AL90" s="405"/>
      <c r="AM90" s="405"/>
      <c r="AN90" s="405"/>
      <c r="AO90" s="405"/>
      <c r="AP90" s="405"/>
      <c r="AQ90" s="405"/>
      <c r="AR90" s="405"/>
      <c r="AS90" s="405"/>
      <c r="AT90" s="405"/>
      <c r="AU90" s="405"/>
      <c r="AV90" s="405"/>
      <c r="AW90" s="405"/>
      <c r="AX90" s="405"/>
      <c r="AY90" s="405"/>
      <c r="AZ90" s="405"/>
      <c r="BA90" s="405"/>
      <c r="BB90" s="405"/>
      <c r="BC90" s="405"/>
      <c r="BD90" s="405"/>
      <c r="BE90" s="405"/>
      <c r="BF90" s="405"/>
      <c r="BG90" s="405"/>
      <c r="BH90" s="405"/>
      <c r="BI90" s="405"/>
      <c r="BJ90" s="405"/>
      <c r="BK90" s="405"/>
      <c r="BL90" s="405"/>
      <c r="BM90" s="405"/>
      <c r="BN90" s="405"/>
      <c r="BO90" s="405"/>
      <c r="BP90" s="405"/>
      <c r="BQ90" s="405"/>
      <c r="BR90" s="405"/>
      <c r="BS90" s="405"/>
      <c r="BT90" s="405"/>
      <c r="BU90" s="405"/>
      <c r="BV90" s="405"/>
      <c r="BW90" s="405"/>
      <c r="BX90" s="405"/>
      <c r="BY90" s="405"/>
      <c r="BZ90" s="405"/>
      <c r="CA90" s="405"/>
      <c r="CB90" s="405"/>
      <c r="CC90" s="405"/>
      <c r="CD90" s="405"/>
      <c r="CE90" s="405"/>
      <c r="CF90" s="405"/>
      <c r="CG90" s="405"/>
      <c r="CH90" s="405"/>
      <c r="CI90" s="405"/>
      <c r="CJ90" s="405"/>
      <c r="CK90" s="405"/>
      <c r="CL90" s="405"/>
      <c r="CM90" s="405"/>
      <c r="CN90" s="405"/>
      <c r="CO90" s="405"/>
      <c r="CP90" s="405"/>
      <c r="CQ90" s="405"/>
      <c r="CR90" s="405"/>
      <c r="CS90" s="405"/>
      <c r="CT90" s="405"/>
      <c r="CU90" s="405"/>
      <c r="CV90" s="405"/>
      <c r="CW90" s="405"/>
      <c r="CX90" s="405"/>
      <c r="CY90" s="405"/>
      <c r="CZ90" s="405"/>
      <c r="DA90" s="405"/>
      <c r="DB90" s="405"/>
      <c r="DC90" s="405"/>
      <c r="DD90" s="405"/>
      <c r="DE90" s="405"/>
      <c r="DF90" s="405"/>
      <c r="DG90" s="405"/>
      <c r="DH90" s="405"/>
      <c r="DI90" s="405"/>
      <c r="DJ90" s="405"/>
      <c r="DK90" s="405"/>
      <c r="DL90" s="399"/>
      <c r="DM90" s="399"/>
      <c r="DN90" s="399"/>
      <c r="DO90" s="399"/>
      <c r="DP90" s="399"/>
      <c r="DQ90" s="399"/>
      <c r="DR90" s="399"/>
      <c r="DS90" s="399"/>
      <c r="DT90" s="399"/>
      <c r="DU90" s="399"/>
      <c r="DV90" s="399"/>
      <c r="DW90" s="399"/>
      <c r="DX90" s="399"/>
      <c r="DY90" s="399"/>
      <c r="DZ90" s="399"/>
      <c r="EA90" s="399"/>
      <c r="EB90" s="399"/>
      <c r="EC90" s="399"/>
      <c r="ED90" s="399"/>
      <c r="EE90" s="399"/>
      <c r="EF90" s="399"/>
      <c r="EG90" s="399"/>
      <c r="EH90" s="399"/>
      <c r="EI90" s="399"/>
      <c r="EJ90" s="399"/>
      <c r="EK90" s="399"/>
      <c r="EL90" s="399"/>
      <c r="EM90" s="399"/>
      <c r="EN90" s="399"/>
      <c r="EO90" s="399"/>
      <c r="EP90" s="399"/>
      <c r="EQ90" s="399"/>
      <c r="ER90" s="399"/>
      <c r="ES90" s="399"/>
      <c r="ET90" s="399"/>
      <c r="EU90" s="399"/>
      <c r="EV90" s="399"/>
      <c r="EW90" s="399"/>
      <c r="EX90" s="399"/>
      <c r="EY90" s="399"/>
      <c r="EZ90" s="399"/>
      <c r="FA90" s="399"/>
      <c r="FB90" s="399"/>
      <c r="FC90" s="399"/>
      <c r="FD90" s="399"/>
      <c r="FE90" s="399"/>
      <c r="FF90" s="399"/>
      <c r="FG90" s="399"/>
      <c r="FH90" s="399"/>
      <c r="FI90" s="399"/>
      <c r="FJ90" s="399"/>
      <c r="FK90" s="399"/>
      <c r="FL90" s="399"/>
      <c r="FM90" s="399"/>
      <c r="FN90" s="399"/>
      <c r="FO90" s="399"/>
      <c r="FP90" s="399"/>
      <c r="FQ90" s="399"/>
      <c r="FR90" s="399"/>
      <c r="FS90" s="399"/>
      <c r="FT90" s="399"/>
      <c r="FU90" s="399"/>
      <c r="FV90" s="399"/>
      <c r="FW90" s="399"/>
      <c r="FX90" s="399"/>
      <c r="FY90" s="399"/>
      <c r="FZ90" s="399"/>
      <c r="GA90" s="399"/>
      <c r="GB90" s="399"/>
      <c r="GC90" s="399"/>
      <c r="GD90" s="399"/>
      <c r="GE90" s="399"/>
      <c r="GF90" s="399"/>
      <c r="GG90" s="399"/>
      <c r="GH90" s="399"/>
      <c r="GI90" s="399"/>
      <c r="GJ90" s="399"/>
      <c r="GK90" s="399"/>
      <c r="GL90" s="399"/>
      <c r="GM90" s="399"/>
      <c r="GN90" s="399"/>
      <c r="GO90" s="399"/>
      <c r="GP90" s="399"/>
      <c r="GQ90" s="399"/>
      <c r="GR90" s="399"/>
      <c r="GS90" s="399"/>
      <c r="GT90" s="399"/>
      <c r="GU90" s="399"/>
      <c r="GV90" s="399"/>
      <c r="GW90" s="399"/>
      <c r="GX90" s="399"/>
      <c r="GY90" s="399"/>
      <c r="GZ90" s="399"/>
      <c r="HA90" s="399"/>
      <c r="HB90" s="399"/>
      <c r="HC90" s="399"/>
      <c r="HD90" s="399"/>
      <c r="HE90" s="399"/>
      <c r="HF90" s="399"/>
      <c r="HG90" s="399"/>
      <c r="HH90" s="399"/>
      <c r="HI90" s="399"/>
      <c r="HJ90" s="399"/>
      <c r="HK90" s="399"/>
      <c r="HL90" s="399"/>
      <c r="HM90" s="399"/>
      <c r="HN90" s="399"/>
      <c r="HO90" s="399"/>
      <c r="HP90" s="399"/>
      <c r="HQ90" s="399"/>
      <c r="HR90" s="399"/>
      <c r="HS90" s="399"/>
      <c r="HT90" s="399"/>
      <c r="HU90" s="399"/>
      <c r="HV90" s="399"/>
      <c r="HW90" s="399"/>
      <c r="HX90" s="399"/>
      <c r="HY90" s="399"/>
      <c r="HZ90" s="399"/>
      <c r="IA90" s="399"/>
      <c r="IB90" s="399"/>
      <c r="IC90" s="399"/>
      <c r="ID90" s="399"/>
      <c r="IE90" s="399"/>
      <c r="IF90" s="399"/>
      <c r="IG90" s="399"/>
      <c r="IH90" s="399"/>
      <c r="II90" s="399"/>
      <c r="IJ90" s="399"/>
      <c r="IK90" s="399"/>
      <c r="IL90" s="399"/>
      <c r="IM90" s="399"/>
      <c r="IN90" s="399"/>
      <c r="IO90" s="399"/>
      <c r="IP90" s="399"/>
    </row>
    <row r="91" spans="1:257" ht="71.400000000000006" x14ac:dyDescent="0.3">
      <c r="A91" s="449" t="s">
        <v>197</v>
      </c>
      <c r="B91" s="449" t="s">
        <v>187</v>
      </c>
      <c r="C91" s="449" t="s">
        <v>189</v>
      </c>
      <c r="D91" s="449" t="s">
        <v>341</v>
      </c>
      <c r="E91" s="449" t="s">
        <v>345</v>
      </c>
      <c r="F91" s="457" t="s">
        <v>372</v>
      </c>
      <c r="G91" s="449" t="s">
        <v>373</v>
      </c>
      <c r="H91" s="377" t="s">
        <v>374</v>
      </c>
      <c r="I91" s="449" t="s">
        <v>208</v>
      </c>
      <c r="J91" s="381" t="s">
        <v>375</v>
      </c>
      <c r="K91" s="378" t="s">
        <v>376</v>
      </c>
      <c r="L91" s="373" t="s">
        <v>1986</v>
      </c>
      <c r="M91" s="374" t="s">
        <v>1987</v>
      </c>
      <c r="N91" s="375" t="s">
        <v>1998</v>
      </c>
      <c r="O91" s="373" t="s">
        <v>1999</v>
      </c>
      <c r="P91" s="375" t="s">
        <v>2000</v>
      </c>
      <c r="Q91" s="374" t="s">
        <v>2001</v>
      </c>
      <c r="R91" s="374" t="s">
        <v>2002</v>
      </c>
      <c r="S91" s="374">
        <v>2</v>
      </c>
      <c r="T91" s="535">
        <v>1</v>
      </c>
      <c r="U91" s="375" t="s">
        <v>2003</v>
      </c>
      <c r="V91" s="383" t="s">
        <v>2000</v>
      </c>
      <c r="W91" s="530">
        <v>43098</v>
      </c>
      <c r="X91" s="530">
        <v>42975</v>
      </c>
      <c r="Y91" s="534">
        <v>750000000</v>
      </c>
      <c r="Z91" s="383" t="s">
        <v>1993</v>
      </c>
      <c r="AA91" s="383" t="s">
        <v>1994</v>
      </c>
      <c r="AB91" s="383" t="s">
        <v>1995</v>
      </c>
      <c r="AC91" s="383" t="s">
        <v>2004</v>
      </c>
      <c r="AD91" s="383" t="s">
        <v>2005</v>
      </c>
      <c r="AE91" s="430">
        <f t="shared" si="12"/>
        <v>750000000</v>
      </c>
      <c r="AF91" s="430">
        <f>AG91</f>
        <v>750000000</v>
      </c>
      <c r="AG91" s="430">
        <f>SUM(AH91:DK91)</f>
        <v>750000000</v>
      </c>
      <c r="AH91" s="430">
        <v>750000000</v>
      </c>
      <c r="AI91" s="430"/>
      <c r="AJ91" s="405"/>
      <c r="AK91" s="405"/>
      <c r="AL91" s="405"/>
      <c r="AM91" s="405"/>
      <c r="AN91" s="405"/>
      <c r="AO91" s="405"/>
      <c r="AP91" s="405"/>
      <c r="AQ91" s="405"/>
      <c r="AR91" s="405"/>
      <c r="AS91" s="405"/>
      <c r="AT91" s="405"/>
      <c r="AU91" s="405"/>
      <c r="AV91" s="405"/>
      <c r="AW91" s="405"/>
      <c r="AX91" s="405"/>
      <c r="AY91" s="405"/>
      <c r="AZ91" s="405"/>
      <c r="BA91" s="405"/>
      <c r="BB91" s="405"/>
      <c r="BC91" s="405"/>
      <c r="BD91" s="405"/>
      <c r="BE91" s="405"/>
      <c r="BF91" s="405"/>
      <c r="BG91" s="405"/>
      <c r="BH91" s="405"/>
      <c r="BI91" s="405"/>
      <c r="BJ91" s="405"/>
      <c r="BK91" s="405"/>
      <c r="BL91" s="405"/>
      <c r="BM91" s="405"/>
      <c r="BN91" s="405"/>
      <c r="BO91" s="405"/>
      <c r="BP91" s="405"/>
      <c r="BQ91" s="405"/>
      <c r="BR91" s="405"/>
      <c r="BS91" s="405"/>
      <c r="BT91" s="405"/>
      <c r="BU91" s="405"/>
      <c r="BV91" s="405"/>
      <c r="BW91" s="405"/>
      <c r="BX91" s="405"/>
      <c r="BY91" s="405"/>
      <c r="BZ91" s="405"/>
      <c r="CA91" s="405"/>
      <c r="CB91" s="405"/>
      <c r="CC91" s="405"/>
      <c r="CD91" s="405"/>
      <c r="CE91" s="405"/>
      <c r="CF91" s="405"/>
      <c r="CG91" s="405"/>
      <c r="CH91" s="405"/>
      <c r="CI91" s="405"/>
      <c r="CJ91" s="405"/>
      <c r="CK91" s="405"/>
      <c r="CL91" s="405"/>
      <c r="CM91" s="405"/>
      <c r="CN91" s="405"/>
      <c r="CO91" s="405"/>
      <c r="CP91" s="405"/>
      <c r="CQ91" s="405"/>
      <c r="CR91" s="405"/>
      <c r="CS91" s="405"/>
      <c r="CT91" s="405"/>
      <c r="CU91" s="405"/>
      <c r="CV91" s="405"/>
      <c r="CW91" s="405"/>
      <c r="CX91" s="405"/>
      <c r="CY91" s="405"/>
      <c r="CZ91" s="405"/>
      <c r="DA91" s="405"/>
      <c r="DB91" s="405"/>
      <c r="DC91" s="405"/>
      <c r="DD91" s="405"/>
      <c r="DE91" s="405"/>
      <c r="DF91" s="405"/>
      <c r="DG91" s="405"/>
      <c r="DH91" s="405"/>
      <c r="DI91" s="405"/>
      <c r="DJ91" s="405"/>
      <c r="DK91" s="405"/>
      <c r="DL91" s="399"/>
      <c r="DM91" s="399"/>
      <c r="DN91" s="399"/>
      <c r="DO91" s="399"/>
      <c r="DP91" s="399"/>
      <c r="DQ91" s="399"/>
      <c r="DR91" s="399"/>
      <c r="DS91" s="399"/>
      <c r="DT91" s="399"/>
      <c r="DU91" s="399"/>
      <c r="DV91" s="399"/>
      <c r="DW91" s="399"/>
      <c r="DX91" s="399"/>
      <c r="DY91" s="399"/>
      <c r="DZ91" s="399"/>
      <c r="EA91" s="399"/>
      <c r="EB91" s="399"/>
      <c r="EC91" s="399"/>
      <c r="ED91" s="399"/>
      <c r="EE91" s="399"/>
      <c r="EF91" s="399"/>
      <c r="EG91" s="399"/>
      <c r="EH91" s="399"/>
      <c r="EI91" s="399"/>
      <c r="EJ91" s="399"/>
      <c r="EK91" s="399"/>
      <c r="EL91" s="399"/>
      <c r="EM91" s="399"/>
      <c r="EN91" s="399"/>
      <c r="EO91" s="399"/>
      <c r="EP91" s="399"/>
      <c r="EQ91" s="399"/>
      <c r="ER91" s="399"/>
      <c r="ES91" s="399"/>
      <c r="ET91" s="399"/>
      <c r="EU91" s="399"/>
      <c r="EV91" s="399"/>
      <c r="EW91" s="399"/>
      <c r="EX91" s="399"/>
      <c r="EY91" s="399"/>
      <c r="EZ91" s="399"/>
      <c r="FA91" s="399"/>
      <c r="FB91" s="399"/>
      <c r="FC91" s="399"/>
      <c r="FD91" s="399"/>
      <c r="FE91" s="399"/>
      <c r="FF91" s="399"/>
      <c r="FG91" s="399"/>
      <c r="FH91" s="399"/>
      <c r="FI91" s="399"/>
      <c r="FJ91" s="399"/>
      <c r="FK91" s="399"/>
      <c r="FL91" s="399"/>
      <c r="FM91" s="399"/>
      <c r="FN91" s="399"/>
      <c r="FO91" s="399"/>
      <c r="FP91" s="399"/>
      <c r="FQ91" s="399"/>
      <c r="FR91" s="399"/>
      <c r="FS91" s="399"/>
      <c r="FT91" s="399"/>
      <c r="FU91" s="399"/>
      <c r="FV91" s="399"/>
      <c r="FW91" s="399"/>
      <c r="FX91" s="399"/>
      <c r="FY91" s="399"/>
      <c r="FZ91" s="399"/>
      <c r="GA91" s="399"/>
      <c r="GB91" s="399"/>
      <c r="GC91" s="399"/>
      <c r="GD91" s="399"/>
      <c r="GE91" s="399"/>
      <c r="GF91" s="399"/>
      <c r="GG91" s="399"/>
      <c r="GH91" s="399"/>
      <c r="GI91" s="399"/>
      <c r="GJ91" s="399"/>
      <c r="GK91" s="399"/>
      <c r="GL91" s="399"/>
      <c r="GM91" s="399"/>
      <c r="GN91" s="399"/>
      <c r="GO91" s="399"/>
      <c r="GP91" s="399"/>
      <c r="GQ91" s="399"/>
      <c r="GR91" s="399"/>
      <c r="GS91" s="399"/>
      <c r="GT91" s="399"/>
      <c r="GU91" s="399"/>
      <c r="GV91" s="399"/>
      <c r="GW91" s="399"/>
      <c r="GX91" s="399"/>
      <c r="GY91" s="399"/>
      <c r="GZ91" s="399"/>
      <c r="HA91" s="399"/>
      <c r="HB91" s="399"/>
      <c r="HC91" s="399"/>
      <c r="HD91" s="399"/>
      <c r="HE91" s="399"/>
      <c r="HF91" s="399"/>
      <c r="HG91" s="399"/>
      <c r="HH91" s="399"/>
      <c r="HI91" s="399"/>
      <c r="HJ91" s="399"/>
      <c r="HK91" s="399"/>
      <c r="HL91" s="399"/>
      <c r="HM91" s="399"/>
      <c r="HN91" s="399"/>
      <c r="HO91" s="399"/>
      <c r="HP91" s="399"/>
      <c r="HQ91" s="399"/>
      <c r="HR91" s="399"/>
      <c r="HS91" s="399"/>
      <c r="HT91" s="399"/>
      <c r="HU91" s="399"/>
      <c r="HV91" s="399"/>
      <c r="HW91" s="399"/>
      <c r="HX91" s="399"/>
      <c r="HY91" s="399"/>
      <c r="HZ91" s="399"/>
      <c r="IA91" s="399"/>
      <c r="IB91" s="399"/>
      <c r="IC91" s="399"/>
      <c r="ID91" s="399"/>
      <c r="IE91" s="399"/>
      <c r="IF91" s="399"/>
      <c r="IG91" s="399"/>
      <c r="IH91" s="399"/>
      <c r="II91" s="399"/>
      <c r="IJ91" s="399"/>
      <c r="IK91" s="399"/>
      <c r="IL91" s="399"/>
      <c r="IM91" s="399"/>
      <c r="IN91" s="399"/>
      <c r="IO91" s="399"/>
      <c r="IP91" s="399"/>
    </row>
    <row r="92" spans="1:257" ht="20.399999999999999" x14ac:dyDescent="0.3">
      <c r="A92" s="90" t="s">
        <v>197</v>
      </c>
      <c r="B92" s="90" t="s">
        <v>187</v>
      </c>
      <c r="C92" s="90" t="s">
        <v>189</v>
      </c>
      <c r="D92" s="90" t="s">
        <v>341</v>
      </c>
      <c r="E92" s="90" t="s">
        <v>345</v>
      </c>
      <c r="F92" s="822" t="s">
        <v>3099</v>
      </c>
      <c r="G92" s="816" t="s">
        <v>3085</v>
      </c>
      <c r="H92" s="825" t="s">
        <v>3100</v>
      </c>
      <c r="I92" s="822" t="s">
        <v>208</v>
      </c>
      <c r="J92" s="823" t="s">
        <v>2001</v>
      </c>
      <c r="K92" s="824" t="s">
        <v>3101</v>
      </c>
      <c r="L92" s="373"/>
      <c r="M92" s="374"/>
      <c r="N92" s="375"/>
      <c r="O92" s="373"/>
      <c r="P92" s="375"/>
      <c r="Q92" s="374"/>
      <c r="R92" s="374"/>
      <c r="S92" s="374"/>
      <c r="T92" s="535"/>
      <c r="U92" s="375"/>
      <c r="V92" s="383"/>
      <c r="W92" s="530"/>
      <c r="X92" s="530"/>
      <c r="Y92" s="534"/>
      <c r="Z92" s="383"/>
      <c r="AA92" s="383"/>
      <c r="AB92" s="383"/>
      <c r="AC92" s="383"/>
      <c r="AD92" s="383"/>
      <c r="AE92" s="430">
        <f t="shared" ref="AE92" si="14">AF92</f>
        <v>999619488</v>
      </c>
      <c r="AF92" s="430">
        <f>AG92</f>
        <v>999619488</v>
      </c>
      <c r="AG92" s="430">
        <f>SUM(AH92:DK92)</f>
        <v>999619488</v>
      </c>
      <c r="AH92" s="430"/>
      <c r="AI92" s="826">
        <v>999619488</v>
      </c>
      <c r="AJ92" s="405"/>
      <c r="AK92" s="405"/>
      <c r="AL92" s="405"/>
      <c r="AM92" s="405"/>
      <c r="AN92" s="405"/>
      <c r="AO92" s="405"/>
      <c r="AP92" s="405"/>
      <c r="AQ92" s="405"/>
      <c r="AR92" s="405"/>
      <c r="AS92" s="405"/>
      <c r="AT92" s="405"/>
      <c r="AU92" s="405"/>
      <c r="AV92" s="405"/>
      <c r="AW92" s="405"/>
      <c r="AX92" s="405"/>
      <c r="AY92" s="405"/>
      <c r="AZ92" s="405"/>
      <c r="BA92" s="405"/>
      <c r="BB92" s="405"/>
      <c r="BC92" s="405"/>
      <c r="BD92" s="405"/>
      <c r="BE92" s="405"/>
      <c r="BF92" s="405"/>
      <c r="BG92" s="405"/>
      <c r="BH92" s="405"/>
      <c r="BI92" s="405"/>
      <c r="BJ92" s="405"/>
      <c r="BK92" s="405"/>
      <c r="BL92" s="405"/>
      <c r="BM92" s="405"/>
      <c r="BN92" s="405"/>
      <c r="BO92" s="405"/>
      <c r="BP92" s="405"/>
      <c r="BQ92" s="405"/>
      <c r="BR92" s="405"/>
      <c r="BS92" s="405"/>
      <c r="BT92" s="405"/>
      <c r="BU92" s="405"/>
      <c r="BV92" s="405"/>
      <c r="BW92" s="405"/>
      <c r="BX92" s="405"/>
      <c r="BY92" s="405"/>
      <c r="BZ92" s="405"/>
      <c r="CA92" s="405"/>
      <c r="CB92" s="405"/>
      <c r="CC92" s="405"/>
      <c r="CD92" s="405"/>
      <c r="CE92" s="405"/>
      <c r="CF92" s="405"/>
      <c r="CG92" s="405"/>
      <c r="CH92" s="405"/>
      <c r="CI92" s="405"/>
      <c r="CJ92" s="405"/>
      <c r="CK92" s="405"/>
      <c r="CL92" s="405"/>
      <c r="CM92" s="405"/>
      <c r="CN92" s="405"/>
      <c r="CO92" s="405"/>
      <c r="CP92" s="405"/>
      <c r="CQ92" s="405"/>
      <c r="CR92" s="405"/>
      <c r="CS92" s="405"/>
      <c r="CT92" s="405"/>
      <c r="CU92" s="405"/>
      <c r="CV92" s="405"/>
      <c r="CW92" s="405"/>
      <c r="CX92" s="405"/>
      <c r="CY92" s="405"/>
      <c r="CZ92" s="405"/>
      <c r="DA92" s="405"/>
      <c r="DB92" s="405"/>
      <c r="DC92" s="405"/>
      <c r="DD92" s="405"/>
      <c r="DE92" s="405"/>
      <c r="DF92" s="405"/>
      <c r="DG92" s="405"/>
      <c r="DH92" s="405"/>
      <c r="DI92" s="405"/>
      <c r="DJ92" s="405"/>
      <c r="DK92" s="405"/>
      <c r="DL92" s="399"/>
      <c r="DM92" s="399"/>
      <c r="DN92" s="399"/>
      <c r="DO92" s="399"/>
      <c r="DP92" s="399"/>
      <c r="DQ92" s="399"/>
      <c r="DR92" s="399"/>
      <c r="DS92" s="399"/>
      <c r="DT92" s="399"/>
      <c r="DU92" s="399"/>
      <c r="DV92" s="399"/>
      <c r="DW92" s="399"/>
      <c r="DX92" s="399"/>
      <c r="DY92" s="399"/>
      <c r="DZ92" s="399"/>
      <c r="EA92" s="399"/>
      <c r="EB92" s="399"/>
      <c r="EC92" s="399"/>
      <c r="ED92" s="399"/>
      <c r="EE92" s="399"/>
      <c r="EF92" s="399"/>
      <c r="EG92" s="399"/>
      <c r="EH92" s="399"/>
      <c r="EI92" s="399"/>
      <c r="EJ92" s="399"/>
      <c r="EK92" s="399"/>
      <c r="EL92" s="399"/>
      <c r="EM92" s="399"/>
      <c r="EN92" s="399"/>
      <c r="EO92" s="399"/>
      <c r="EP92" s="399"/>
      <c r="EQ92" s="399"/>
      <c r="ER92" s="399"/>
      <c r="ES92" s="399"/>
      <c r="ET92" s="399"/>
      <c r="EU92" s="399"/>
      <c r="EV92" s="399"/>
      <c r="EW92" s="399"/>
      <c r="EX92" s="399"/>
      <c r="EY92" s="399"/>
      <c r="EZ92" s="399"/>
      <c r="FA92" s="399"/>
      <c r="FB92" s="399"/>
      <c r="FC92" s="399"/>
      <c r="FD92" s="399"/>
      <c r="FE92" s="399"/>
      <c r="FF92" s="399"/>
      <c r="FG92" s="399"/>
      <c r="FH92" s="399"/>
      <c r="FI92" s="399"/>
      <c r="FJ92" s="399"/>
      <c r="FK92" s="399"/>
      <c r="FL92" s="399"/>
      <c r="FM92" s="399"/>
      <c r="FN92" s="399"/>
      <c r="FO92" s="399"/>
      <c r="FP92" s="399"/>
      <c r="FQ92" s="399"/>
      <c r="FR92" s="399"/>
      <c r="FS92" s="399"/>
      <c r="FT92" s="399"/>
      <c r="FU92" s="399"/>
      <c r="FV92" s="399"/>
      <c r="FW92" s="399"/>
      <c r="FX92" s="399"/>
      <c r="FY92" s="399"/>
      <c r="FZ92" s="399"/>
      <c r="GA92" s="399"/>
      <c r="GB92" s="399"/>
      <c r="GC92" s="399"/>
      <c r="GD92" s="399"/>
      <c r="GE92" s="399"/>
      <c r="GF92" s="399"/>
      <c r="GG92" s="399"/>
      <c r="GH92" s="399"/>
      <c r="GI92" s="399"/>
      <c r="GJ92" s="399"/>
      <c r="GK92" s="399"/>
      <c r="GL92" s="399"/>
      <c r="GM92" s="399"/>
      <c r="GN92" s="399"/>
      <c r="GO92" s="399"/>
      <c r="GP92" s="399"/>
      <c r="GQ92" s="399"/>
      <c r="GR92" s="399"/>
      <c r="GS92" s="399"/>
      <c r="GT92" s="399"/>
      <c r="GU92" s="399"/>
      <c r="GV92" s="399"/>
      <c r="GW92" s="399"/>
      <c r="GX92" s="399"/>
      <c r="GY92" s="399"/>
      <c r="GZ92" s="399"/>
      <c r="HA92" s="399"/>
      <c r="HB92" s="399"/>
      <c r="HC92" s="399"/>
      <c r="HD92" s="399"/>
      <c r="HE92" s="399"/>
      <c r="HF92" s="399"/>
      <c r="HG92" s="399"/>
      <c r="HH92" s="399"/>
      <c r="HI92" s="399"/>
      <c r="HJ92" s="399"/>
      <c r="HK92" s="399"/>
      <c r="HL92" s="399"/>
      <c r="HM92" s="399"/>
      <c r="HN92" s="399"/>
      <c r="HO92" s="399"/>
      <c r="HP92" s="399"/>
      <c r="HQ92" s="399"/>
      <c r="HR92" s="399"/>
      <c r="HS92" s="399"/>
      <c r="HT92" s="399"/>
      <c r="HU92" s="399"/>
      <c r="HV92" s="399"/>
      <c r="HW92" s="399"/>
      <c r="HX92" s="399"/>
      <c r="HY92" s="399"/>
      <c r="HZ92" s="399"/>
      <c r="IA92" s="399"/>
      <c r="IB92" s="399"/>
      <c r="IC92" s="399"/>
      <c r="ID92" s="399"/>
      <c r="IE92" s="399"/>
      <c r="IF92" s="399"/>
      <c r="IG92" s="399"/>
      <c r="IH92" s="399"/>
      <c r="II92" s="399"/>
      <c r="IJ92" s="399"/>
      <c r="IK92" s="399"/>
      <c r="IL92" s="399"/>
      <c r="IM92" s="399"/>
      <c r="IN92" s="399"/>
      <c r="IO92" s="399"/>
      <c r="IP92" s="399"/>
    </row>
    <row r="93" spans="1:257" x14ac:dyDescent="0.3">
      <c r="A93" s="442" t="s">
        <v>197</v>
      </c>
      <c r="B93" s="442" t="s">
        <v>187</v>
      </c>
      <c r="C93" s="442" t="s">
        <v>189</v>
      </c>
      <c r="D93" s="442" t="s">
        <v>357</v>
      </c>
      <c r="E93" s="442"/>
      <c r="F93" s="479"/>
      <c r="G93" s="442"/>
      <c r="H93" s="444"/>
      <c r="I93" s="444"/>
      <c r="J93" s="442"/>
      <c r="K93" s="445" t="s">
        <v>358</v>
      </c>
      <c r="L93" s="445"/>
      <c r="M93" s="446"/>
      <c r="N93" s="445"/>
      <c r="O93" s="445"/>
      <c r="P93" s="445"/>
      <c r="Q93" s="446"/>
      <c r="R93" s="446"/>
      <c r="S93" s="446"/>
      <c r="T93" s="446"/>
      <c r="U93" s="445"/>
      <c r="V93" s="446"/>
      <c r="W93" s="446"/>
      <c r="X93" s="446"/>
      <c r="Y93" s="447"/>
      <c r="Z93" s="446"/>
      <c r="AA93" s="446"/>
      <c r="AB93" s="446"/>
      <c r="AC93" s="446"/>
      <c r="AD93" s="446"/>
      <c r="AE93" s="430">
        <f t="shared" si="12"/>
        <v>0</v>
      </c>
      <c r="AF93" s="411"/>
      <c r="AG93" s="411"/>
      <c r="AH93" s="405"/>
      <c r="AI93" s="405"/>
      <c r="AJ93" s="405"/>
      <c r="AK93" s="405"/>
      <c r="AL93" s="405"/>
      <c r="AM93" s="405"/>
      <c r="AN93" s="405"/>
      <c r="AO93" s="405"/>
      <c r="AP93" s="405"/>
      <c r="AQ93" s="405"/>
      <c r="AR93" s="405"/>
      <c r="AS93" s="405"/>
      <c r="AT93" s="405"/>
      <c r="AU93" s="405"/>
      <c r="AV93" s="405"/>
      <c r="AW93" s="405"/>
      <c r="AX93" s="405"/>
      <c r="AY93" s="405"/>
      <c r="AZ93" s="405"/>
      <c r="BA93" s="405"/>
      <c r="BB93" s="405"/>
      <c r="BC93" s="405"/>
      <c r="BD93" s="405"/>
      <c r="BE93" s="405"/>
      <c r="BF93" s="405"/>
      <c r="BG93" s="405"/>
      <c r="BH93" s="405"/>
      <c r="BI93" s="405"/>
      <c r="BJ93" s="405"/>
      <c r="BK93" s="405"/>
      <c r="BL93" s="405"/>
      <c r="BM93" s="405"/>
      <c r="BN93" s="405"/>
      <c r="BO93" s="405"/>
      <c r="BP93" s="405"/>
      <c r="BQ93" s="405"/>
      <c r="BR93" s="405"/>
      <c r="BS93" s="405"/>
      <c r="BT93" s="405"/>
      <c r="BU93" s="405"/>
      <c r="BV93" s="405"/>
      <c r="BW93" s="405"/>
      <c r="BX93" s="405"/>
      <c r="BY93" s="405"/>
      <c r="BZ93" s="405"/>
      <c r="CA93" s="405"/>
      <c r="CB93" s="405"/>
      <c r="CC93" s="405"/>
      <c r="CD93" s="405"/>
      <c r="CE93" s="405"/>
      <c r="CF93" s="405"/>
      <c r="CG93" s="405"/>
      <c r="CH93" s="405"/>
      <c r="CI93" s="405"/>
      <c r="CJ93" s="405"/>
      <c r="CK93" s="405"/>
      <c r="CL93" s="405"/>
      <c r="CM93" s="405"/>
      <c r="CN93" s="405"/>
      <c r="CO93" s="405"/>
      <c r="CP93" s="405"/>
      <c r="CQ93" s="405"/>
      <c r="CR93" s="405"/>
      <c r="CS93" s="405"/>
      <c r="CT93" s="405"/>
      <c r="CU93" s="405"/>
      <c r="CV93" s="405"/>
      <c r="CW93" s="405"/>
      <c r="CX93" s="405"/>
      <c r="CY93" s="405"/>
      <c r="CZ93" s="405"/>
      <c r="DA93" s="405"/>
      <c r="DB93" s="405"/>
      <c r="DC93" s="405"/>
      <c r="DD93" s="405"/>
      <c r="DE93" s="405"/>
      <c r="DF93" s="405"/>
      <c r="DG93" s="405"/>
      <c r="DH93" s="405"/>
      <c r="DI93" s="405"/>
      <c r="DJ93" s="405"/>
      <c r="DK93" s="405"/>
      <c r="DL93" s="399"/>
      <c r="DM93" s="399"/>
      <c r="DN93" s="399"/>
      <c r="DO93" s="399"/>
      <c r="DP93" s="399"/>
      <c r="DQ93" s="399"/>
      <c r="DR93" s="399"/>
      <c r="DS93" s="399"/>
      <c r="DT93" s="399"/>
      <c r="DU93" s="399"/>
      <c r="DV93" s="399"/>
      <c r="DW93" s="399"/>
      <c r="DX93" s="399"/>
      <c r="DY93" s="399"/>
      <c r="DZ93" s="399"/>
      <c r="EA93" s="399"/>
      <c r="EB93" s="399"/>
      <c r="EC93" s="399"/>
      <c r="ED93" s="399"/>
      <c r="EE93" s="399"/>
      <c r="EF93" s="399"/>
      <c r="EG93" s="399"/>
      <c r="EH93" s="399"/>
      <c r="EI93" s="399"/>
      <c r="EJ93" s="399"/>
      <c r="EK93" s="399"/>
      <c r="EL93" s="399"/>
      <c r="EM93" s="399"/>
      <c r="EN93" s="399"/>
      <c r="EO93" s="399"/>
      <c r="EP93" s="399"/>
      <c r="EQ93" s="399"/>
      <c r="ER93" s="399"/>
      <c r="ES93" s="399"/>
      <c r="ET93" s="399"/>
      <c r="EU93" s="399"/>
      <c r="EV93" s="399"/>
      <c r="EW93" s="399"/>
      <c r="EX93" s="399"/>
      <c r="EY93" s="399"/>
      <c r="EZ93" s="399"/>
      <c r="FA93" s="399"/>
      <c r="FB93" s="399"/>
      <c r="FC93" s="399"/>
      <c r="FD93" s="399"/>
      <c r="FE93" s="399"/>
      <c r="FF93" s="399"/>
      <c r="FG93" s="399"/>
      <c r="FH93" s="399"/>
      <c r="FI93" s="399"/>
      <c r="FJ93" s="399"/>
      <c r="FK93" s="399"/>
      <c r="FL93" s="399"/>
      <c r="FM93" s="399"/>
      <c r="FN93" s="399"/>
      <c r="FO93" s="399"/>
      <c r="FP93" s="399"/>
      <c r="FQ93" s="399"/>
      <c r="FR93" s="399"/>
      <c r="FS93" s="399"/>
      <c r="FT93" s="399"/>
      <c r="FU93" s="399"/>
      <c r="FV93" s="399"/>
      <c r="FW93" s="399"/>
      <c r="FX93" s="399"/>
      <c r="FY93" s="399"/>
      <c r="FZ93" s="399"/>
      <c r="GA93" s="399"/>
      <c r="GB93" s="399"/>
      <c r="GC93" s="399"/>
      <c r="GD93" s="399"/>
      <c r="GE93" s="399"/>
      <c r="GF93" s="399"/>
      <c r="GG93" s="399"/>
      <c r="GH93" s="399"/>
      <c r="GI93" s="399"/>
      <c r="GJ93" s="399"/>
      <c r="GK93" s="399"/>
      <c r="GL93" s="399"/>
      <c r="GM93" s="399"/>
      <c r="GN93" s="399"/>
      <c r="GO93" s="399"/>
      <c r="GP93" s="399"/>
      <c r="GQ93" s="399"/>
      <c r="GR93" s="399"/>
      <c r="GS93" s="399"/>
      <c r="GT93" s="399"/>
      <c r="GU93" s="399"/>
      <c r="GV93" s="399"/>
      <c r="GW93" s="399"/>
      <c r="GX93" s="399"/>
      <c r="GY93" s="399"/>
      <c r="GZ93" s="399"/>
      <c r="HA93" s="399"/>
      <c r="HB93" s="399"/>
      <c r="HC93" s="399"/>
      <c r="HD93" s="399"/>
      <c r="HE93" s="399"/>
      <c r="HF93" s="399"/>
      <c r="HG93" s="399"/>
      <c r="HH93" s="399"/>
      <c r="HI93" s="399"/>
      <c r="HJ93" s="399"/>
      <c r="HK93" s="399"/>
      <c r="HL93" s="399"/>
      <c r="HM93" s="399"/>
      <c r="HN93" s="399"/>
      <c r="HO93" s="399"/>
      <c r="HP93" s="399"/>
      <c r="HQ93" s="399"/>
      <c r="HR93" s="399"/>
      <c r="HS93" s="399"/>
      <c r="HT93" s="399"/>
      <c r="HU93" s="399"/>
      <c r="HV93" s="399"/>
      <c r="HW93" s="399"/>
      <c r="HX93" s="399"/>
      <c r="HY93" s="399"/>
      <c r="HZ93" s="399"/>
      <c r="IA93" s="399"/>
      <c r="IB93" s="399"/>
      <c r="IC93" s="399"/>
      <c r="ID93" s="399"/>
      <c r="IE93" s="399"/>
      <c r="IF93" s="399"/>
      <c r="IG93" s="399"/>
      <c r="IH93" s="399"/>
      <c r="II93" s="399"/>
      <c r="IJ93" s="399"/>
      <c r="IK93" s="399"/>
      <c r="IL93" s="399"/>
      <c r="IM93" s="399"/>
      <c r="IN93" s="399"/>
      <c r="IO93" s="399"/>
      <c r="IP93" s="399"/>
    </row>
    <row r="94" spans="1:257" x14ac:dyDescent="0.3">
      <c r="A94" s="436" t="s">
        <v>197</v>
      </c>
      <c r="B94" s="436" t="s">
        <v>187</v>
      </c>
      <c r="C94" s="436" t="s">
        <v>189</v>
      </c>
      <c r="D94" s="436" t="s">
        <v>357</v>
      </c>
      <c r="E94" s="436" t="s">
        <v>359</v>
      </c>
      <c r="F94" s="437"/>
      <c r="G94" s="438"/>
      <c r="H94" s="438"/>
      <c r="I94" s="438"/>
      <c r="J94" s="436"/>
      <c r="K94" s="439" t="s">
        <v>377</v>
      </c>
      <c r="L94" s="439"/>
      <c r="M94" s="440"/>
      <c r="N94" s="439"/>
      <c r="O94" s="439"/>
      <c r="P94" s="439"/>
      <c r="Q94" s="440"/>
      <c r="R94" s="440"/>
      <c r="S94" s="440"/>
      <c r="T94" s="440"/>
      <c r="U94" s="439"/>
      <c r="V94" s="440"/>
      <c r="W94" s="440"/>
      <c r="X94" s="440"/>
      <c r="Y94" s="441"/>
      <c r="Z94" s="440"/>
      <c r="AA94" s="440"/>
      <c r="AB94" s="440"/>
      <c r="AC94" s="440"/>
      <c r="AD94" s="440"/>
      <c r="AE94" s="430">
        <f t="shared" si="12"/>
        <v>0</v>
      </c>
      <c r="AF94" s="411"/>
      <c r="AG94" s="411"/>
      <c r="AH94" s="405"/>
      <c r="AI94" s="405"/>
      <c r="AJ94" s="405"/>
      <c r="AK94" s="405"/>
      <c r="AL94" s="405"/>
      <c r="AM94" s="405"/>
      <c r="AN94" s="405"/>
      <c r="AO94" s="405"/>
      <c r="AP94" s="405"/>
      <c r="AQ94" s="405"/>
      <c r="AR94" s="405"/>
      <c r="AS94" s="405"/>
      <c r="AT94" s="405"/>
      <c r="AU94" s="405"/>
      <c r="AV94" s="405"/>
      <c r="AW94" s="405"/>
      <c r="AX94" s="405"/>
      <c r="AY94" s="405"/>
      <c r="AZ94" s="405"/>
      <c r="BA94" s="405"/>
      <c r="BB94" s="405"/>
      <c r="BC94" s="405"/>
      <c r="BD94" s="405"/>
      <c r="BE94" s="405"/>
      <c r="BF94" s="405"/>
      <c r="BG94" s="405"/>
      <c r="BH94" s="405"/>
      <c r="BI94" s="405"/>
      <c r="BJ94" s="405"/>
      <c r="BK94" s="405"/>
      <c r="BL94" s="405"/>
      <c r="BM94" s="405"/>
      <c r="BN94" s="405"/>
      <c r="BO94" s="405"/>
      <c r="BP94" s="405"/>
      <c r="BQ94" s="405"/>
      <c r="BR94" s="405"/>
      <c r="BS94" s="405"/>
      <c r="BT94" s="405"/>
      <c r="BU94" s="405"/>
      <c r="BV94" s="405"/>
      <c r="BW94" s="405"/>
      <c r="BX94" s="405"/>
      <c r="BY94" s="405"/>
      <c r="BZ94" s="405"/>
      <c r="CA94" s="405"/>
      <c r="CB94" s="405"/>
      <c r="CC94" s="405"/>
      <c r="CD94" s="405"/>
      <c r="CE94" s="405"/>
      <c r="CF94" s="405"/>
      <c r="CG94" s="405"/>
      <c r="CH94" s="405"/>
      <c r="CI94" s="405"/>
      <c r="CJ94" s="405"/>
      <c r="CK94" s="405"/>
      <c r="CL94" s="405"/>
      <c r="CM94" s="405"/>
      <c r="CN94" s="405"/>
      <c r="CO94" s="405"/>
      <c r="CP94" s="405"/>
      <c r="CQ94" s="405"/>
      <c r="CR94" s="405"/>
      <c r="CS94" s="405"/>
      <c r="CT94" s="405"/>
      <c r="CU94" s="405"/>
      <c r="CV94" s="405"/>
      <c r="CW94" s="405"/>
      <c r="CX94" s="405"/>
      <c r="CY94" s="405"/>
      <c r="CZ94" s="405"/>
      <c r="DA94" s="405"/>
      <c r="DB94" s="405"/>
      <c r="DC94" s="405"/>
      <c r="DD94" s="405"/>
      <c r="DE94" s="405"/>
      <c r="DF94" s="405"/>
      <c r="DG94" s="405"/>
      <c r="DH94" s="405"/>
      <c r="DI94" s="405"/>
      <c r="DJ94" s="405"/>
      <c r="DK94" s="405"/>
      <c r="DL94" s="399"/>
      <c r="DM94" s="399"/>
      <c r="DN94" s="399"/>
      <c r="DO94" s="399"/>
      <c r="DP94" s="399"/>
      <c r="DQ94" s="399"/>
      <c r="DR94" s="399"/>
      <c r="DS94" s="399"/>
      <c r="DT94" s="399"/>
      <c r="DU94" s="399"/>
      <c r="DV94" s="399"/>
      <c r="DW94" s="399"/>
      <c r="DX94" s="399"/>
      <c r="DY94" s="399"/>
      <c r="DZ94" s="399"/>
      <c r="EA94" s="399"/>
      <c r="EB94" s="399"/>
      <c r="EC94" s="399"/>
      <c r="ED94" s="399"/>
      <c r="EE94" s="399"/>
      <c r="EF94" s="399"/>
      <c r="EG94" s="399"/>
      <c r="EH94" s="399"/>
      <c r="EI94" s="399"/>
      <c r="EJ94" s="399"/>
      <c r="EK94" s="399"/>
      <c r="EL94" s="399"/>
      <c r="EM94" s="399"/>
      <c r="EN94" s="399"/>
      <c r="EO94" s="399"/>
      <c r="EP94" s="399"/>
      <c r="EQ94" s="399"/>
      <c r="ER94" s="399"/>
      <c r="ES94" s="399"/>
      <c r="ET94" s="399"/>
      <c r="EU94" s="399"/>
      <c r="EV94" s="399"/>
      <c r="EW94" s="399"/>
      <c r="EX94" s="399"/>
      <c r="EY94" s="399"/>
      <c r="EZ94" s="399"/>
      <c r="FA94" s="399"/>
      <c r="FB94" s="399"/>
      <c r="FC94" s="399"/>
      <c r="FD94" s="399"/>
      <c r="FE94" s="399"/>
      <c r="FF94" s="399"/>
      <c r="FG94" s="399"/>
      <c r="FH94" s="399"/>
      <c r="FI94" s="399"/>
      <c r="FJ94" s="399"/>
      <c r="FK94" s="399"/>
      <c r="FL94" s="399"/>
      <c r="FM94" s="399"/>
      <c r="FN94" s="399"/>
      <c r="FO94" s="399"/>
      <c r="FP94" s="399"/>
      <c r="FQ94" s="399"/>
      <c r="FR94" s="399"/>
      <c r="FS94" s="399"/>
      <c r="FT94" s="399"/>
      <c r="FU94" s="399"/>
      <c r="FV94" s="399"/>
      <c r="FW94" s="399"/>
      <c r="FX94" s="399"/>
      <c r="FY94" s="399"/>
      <c r="FZ94" s="399"/>
      <c r="GA94" s="399"/>
      <c r="GB94" s="399"/>
      <c r="GC94" s="399"/>
      <c r="GD94" s="399"/>
      <c r="GE94" s="399"/>
      <c r="GF94" s="399"/>
      <c r="GG94" s="399"/>
      <c r="GH94" s="399"/>
      <c r="GI94" s="399"/>
      <c r="GJ94" s="399"/>
      <c r="GK94" s="399"/>
      <c r="GL94" s="399"/>
      <c r="GM94" s="399"/>
      <c r="GN94" s="399"/>
      <c r="GO94" s="399"/>
      <c r="GP94" s="399"/>
      <c r="GQ94" s="399"/>
      <c r="GR94" s="399"/>
      <c r="GS94" s="399"/>
      <c r="GT94" s="399"/>
      <c r="GU94" s="399"/>
      <c r="GV94" s="399"/>
      <c r="GW94" s="399"/>
      <c r="GX94" s="399"/>
      <c r="GY94" s="399"/>
      <c r="GZ94" s="399"/>
      <c r="HA94" s="399"/>
      <c r="HB94" s="399"/>
      <c r="HC94" s="399"/>
      <c r="HD94" s="399"/>
      <c r="HE94" s="399"/>
      <c r="HF94" s="399"/>
      <c r="HG94" s="399"/>
      <c r="HH94" s="399"/>
      <c r="HI94" s="399"/>
      <c r="HJ94" s="399"/>
      <c r="HK94" s="399"/>
      <c r="HL94" s="399"/>
      <c r="HM94" s="399"/>
      <c r="HN94" s="399"/>
      <c r="HO94" s="399"/>
      <c r="HP94" s="399"/>
      <c r="HQ94" s="399"/>
      <c r="HR94" s="399"/>
      <c r="HS94" s="399"/>
      <c r="HT94" s="399"/>
      <c r="HU94" s="399"/>
      <c r="HV94" s="399"/>
      <c r="HW94" s="399"/>
      <c r="HX94" s="399"/>
      <c r="HY94" s="399"/>
      <c r="HZ94" s="399"/>
      <c r="IA94" s="399"/>
      <c r="IB94" s="399"/>
      <c r="IC94" s="399"/>
      <c r="ID94" s="399"/>
      <c r="IE94" s="399"/>
      <c r="IF94" s="399"/>
      <c r="IG94" s="399"/>
      <c r="IH94" s="399"/>
      <c r="II94" s="399"/>
      <c r="IJ94" s="399"/>
      <c r="IK94" s="399"/>
      <c r="IL94" s="399"/>
      <c r="IM94" s="399"/>
      <c r="IN94" s="399"/>
      <c r="IO94" s="399"/>
      <c r="IP94" s="399"/>
    </row>
    <row r="95" spans="1:257" ht="40.799999999999997" x14ac:dyDescent="0.3">
      <c r="A95" s="380" t="s">
        <v>197</v>
      </c>
      <c r="B95" s="380" t="s">
        <v>187</v>
      </c>
      <c r="C95" s="380" t="s">
        <v>189</v>
      </c>
      <c r="D95" s="380" t="s">
        <v>357</v>
      </c>
      <c r="E95" s="380" t="s">
        <v>359</v>
      </c>
      <c r="F95" s="448" t="s">
        <v>378</v>
      </c>
      <c r="G95" s="380" t="s">
        <v>379</v>
      </c>
      <c r="H95" s="380" t="s">
        <v>1311</v>
      </c>
      <c r="I95" s="380" t="s">
        <v>229</v>
      </c>
      <c r="J95" s="407" t="s">
        <v>380</v>
      </c>
      <c r="K95" s="373" t="s">
        <v>381</v>
      </c>
      <c r="L95" s="375" t="s">
        <v>1921</v>
      </c>
      <c r="M95" s="383" t="s">
        <v>1922</v>
      </c>
      <c r="N95" s="375" t="s">
        <v>381</v>
      </c>
      <c r="O95" s="375" t="s">
        <v>1923</v>
      </c>
      <c r="P95" s="375" t="s">
        <v>1924</v>
      </c>
      <c r="Q95" s="383" t="s">
        <v>1925</v>
      </c>
      <c r="R95" s="383" t="s">
        <v>1926</v>
      </c>
      <c r="S95" s="383">
        <v>2</v>
      </c>
      <c r="T95" s="383" t="s">
        <v>1927</v>
      </c>
      <c r="U95" s="375" t="s">
        <v>1928</v>
      </c>
      <c r="V95" s="383" t="s">
        <v>1929</v>
      </c>
      <c r="W95" s="530">
        <v>43205</v>
      </c>
      <c r="X95" s="530">
        <v>43388</v>
      </c>
      <c r="Y95" s="469">
        <v>19933333.333333332</v>
      </c>
      <c r="Z95" s="383" t="s">
        <v>1930</v>
      </c>
      <c r="AA95" s="383" t="s">
        <v>1931</v>
      </c>
      <c r="AB95" s="383" t="s">
        <v>1932</v>
      </c>
      <c r="AC95" s="383" t="s">
        <v>1933</v>
      </c>
      <c r="AD95" s="536"/>
      <c r="AE95" s="430">
        <f t="shared" si="12"/>
        <v>200000000</v>
      </c>
      <c r="AF95" s="411">
        <f>AG95</f>
        <v>200000000</v>
      </c>
      <c r="AG95" s="411">
        <f>SUM(AH95:DK95)</f>
        <v>200000000</v>
      </c>
      <c r="AH95" s="404"/>
      <c r="AI95" s="404"/>
      <c r="AJ95" s="404"/>
      <c r="AK95" s="404"/>
      <c r="AL95" s="404">
        <v>200000000</v>
      </c>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c r="BS95" s="404"/>
      <c r="BT95" s="404"/>
      <c r="BU95" s="404"/>
      <c r="BV95" s="404"/>
      <c r="BW95" s="404"/>
      <c r="BX95" s="404"/>
      <c r="BY95" s="404"/>
      <c r="BZ95" s="404"/>
      <c r="CA95" s="404"/>
      <c r="CB95" s="404"/>
      <c r="CC95" s="404"/>
      <c r="CD95" s="404"/>
      <c r="CE95" s="404"/>
      <c r="CF95" s="404"/>
      <c r="CG95" s="404"/>
      <c r="CH95" s="404"/>
      <c r="CI95" s="404"/>
      <c r="CJ95" s="404"/>
      <c r="CK95" s="404"/>
      <c r="CL95" s="404"/>
      <c r="CM95" s="404"/>
      <c r="CN95" s="404"/>
      <c r="CO95" s="404"/>
      <c r="CP95" s="404"/>
      <c r="CQ95" s="404"/>
      <c r="CR95" s="404"/>
      <c r="CS95" s="404"/>
      <c r="CT95" s="404"/>
      <c r="CU95" s="404"/>
      <c r="CV95" s="404"/>
      <c r="CW95" s="404"/>
      <c r="CX95" s="404"/>
      <c r="CY95" s="404"/>
      <c r="CZ95" s="404"/>
      <c r="DA95" s="404"/>
      <c r="DB95" s="404"/>
      <c r="DC95" s="404"/>
      <c r="DD95" s="404"/>
      <c r="DE95" s="404"/>
      <c r="DF95" s="404"/>
      <c r="DG95" s="404"/>
      <c r="DH95" s="404"/>
      <c r="DI95" s="404"/>
      <c r="DJ95" s="404"/>
      <c r="DK95" s="404"/>
      <c r="DL95" s="413"/>
      <c r="DM95" s="413"/>
      <c r="DN95" s="413"/>
      <c r="DO95" s="413"/>
      <c r="DP95" s="413"/>
      <c r="DQ95" s="413"/>
      <c r="DR95" s="413"/>
      <c r="DS95" s="413"/>
      <c r="DT95" s="413"/>
      <c r="DU95" s="413"/>
      <c r="DV95" s="413"/>
      <c r="DW95" s="413"/>
      <c r="DX95" s="413"/>
      <c r="DY95" s="413"/>
      <c r="DZ95" s="413"/>
      <c r="EA95" s="413"/>
      <c r="EB95" s="413"/>
      <c r="EC95" s="413"/>
      <c r="ED95" s="413"/>
      <c r="EE95" s="413"/>
      <c r="EF95" s="413"/>
      <c r="EG95" s="413"/>
      <c r="EH95" s="413"/>
      <c r="EI95" s="413"/>
      <c r="EJ95" s="413"/>
      <c r="EK95" s="413"/>
      <c r="EL95" s="413"/>
      <c r="EM95" s="413"/>
      <c r="EN95" s="413"/>
      <c r="EO95" s="413"/>
      <c r="EP95" s="413"/>
      <c r="EQ95" s="413"/>
      <c r="ER95" s="413"/>
      <c r="ES95" s="413"/>
      <c r="ET95" s="413"/>
      <c r="EU95" s="413"/>
      <c r="EV95" s="413"/>
      <c r="EW95" s="413"/>
      <c r="EX95" s="413"/>
      <c r="EY95" s="413"/>
      <c r="EZ95" s="413"/>
      <c r="FA95" s="413"/>
      <c r="FB95" s="413"/>
      <c r="FC95" s="413"/>
      <c r="FD95" s="413"/>
      <c r="FE95" s="413"/>
      <c r="FF95" s="413"/>
      <c r="FG95" s="413"/>
      <c r="FH95" s="413"/>
      <c r="FI95" s="413"/>
      <c r="FJ95" s="413"/>
      <c r="FK95" s="413"/>
      <c r="FL95" s="413"/>
      <c r="FM95" s="413"/>
      <c r="FN95" s="413"/>
      <c r="FO95" s="413"/>
      <c r="FP95" s="413"/>
      <c r="FQ95" s="413"/>
      <c r="FR95" s="413"/>
      <c r="FS95" s="413"/>
      <c r="FT95" s="413"/>
      <c r="FU95" s="413"/>
      <c r="FV95" s="413"/>
      <c r="FW95" s="413"/>
      <c r="FX95" s="413"/>
      <c r="FY95" s="413"/>
      <c r="FZ95" s="413"/>
      <c r="GA95" s="413"/>
      <c r="GB95" s="413"/>
      <c r="GC95" s="413"/>
      <c r="GD95" s="413"/>
      <c r="GE95" s="413"/>
      <c r="GF95" s="413"/>
      <c r="GG95" s="413"/>
      <c r="GH95" s="413"/>
      <c r="GI95" s="413"/>
      <c r="GJ95" s="413"/>
      <c r="GK95" s="413"/>
      <c r="GL95" s="413"/>
      <c r="GM95" s="413"/>
      <c r="GN95" s="413"/>
      <c r="GO95" s="413"/>
      <c r="GP95" s="413"/>
      <c r="GQ95" s="413"/>
      <c r="GR95" s="413"/>
      <c r="GS95" s="413"/>
      <c r="GT95" s="413"/>
      <c r="GU95" s="413"/>
      <c r="GV95" s="413"/>
      <c r="GW95" s="413"/>
      <c r="GX95" s="413"/>
      <c r="GY95" s="413"/>
      <c r="GZ95" s="413"/>
      <c r="HA95" s="413"/>
      <c r="HB95" s="413"/>
      <c r="HC95" s="413"/>
      <c r="HD95" s="413"/>
      <c r="HE95" s="413"/>
      <c r="HF95" s="413"/>
      <c r="HG95" s="413"/>
      <c r="HH95" s="413"/>
      <c r="HI95" s="413"/>
      <c r="HJ95" s="413"/>
      <c r="HK95" s="413"/>
      <c r="HL95" s="413"/>
      <c r="HM95" s="413"/>
      <c r="HN95" s="413"/>
      <c r="HO95" s="413"/>
      <c r="HP95" s="413"/>
      <c r="HQ95" s="413"/>
      <c r="HR95" s="413"/>
      <c r="HS95" s="413"/>
      <c r="HT95" s="413"/>
      <c r="HU95" s="413"/>
      <c r="HV95" s="413"/>
      <c r="HW95" s="413"/>
      <c r="HX95" s="413"/>
      <c r="HY95" s="413"/>
      <c r="HZ95" s="413"/>
      <c r="IA95" s="413"/>
      <c r="IB95" s="413"/>
      <c r="IC95" s="413"/>
      <c r="ID95" s="413"/>
      <c r="IE95" s="413"/>
      <c r="IF95" s="413"/>
      <c r="IG95" s="413"/>
      <c r="IH95" s="413"/>
      <c r="II95" s="413"/>
      <c r="IJ95" s="413"/>
      <c r="IK95" s="413"/>
      <c r="IL95" s="413"/>
      <c r="IM95" s="413"/>
      <c r="IN95" s="413"/>
      <c r="IO95" s="413"/>
      <c r="IP95" s="413"/>
      <c r="IQ95" s="414"/>
      <c r="IR95" s="414"/>
      <c r="IS95" s="414"/>
      <c r="IT95" s="414"/>
      <c r="IU95" s="414"/>
      <c r="IV95" s="414"/>
      <c r="IW95" s="414"/>
    </row>
    <row r="96" spans="1:257" ht="51" x14ac:dyDescent="0.3">
      <c r="A96" s="380" t="s">
        <v>197</v>
      </c>
      <c r="B96" s="380" t="s">
        <v>187</v>
      </c>
      <c r="C96" s="380" t="s">
        <v>189</v>
      </c>
      <c r="D96" s="380" t="s">
        <v>357</v>
      </c>
      <c r="E96" s="380" t="s">
        <v>359</v>
      </c>
      <c r="F96" s="448"/>
      <c r="G96" s="380"/>
      <c r="H96" s="380"/>
      <c r="I96" s="380"/>
      <c r="J96" s="407"/>
      <c r="K96" s="373"/>
      <c r="L96" s="375" t="s">
        <v>1934</v>
      </c>
      <c r="M96" s="383" t="s">
        <v>1935</v>
      </c>
      <c r="N96" s="375" t="s">
        <v>381</v>
      </c>
      <c r="O96" s="375" t="s">
        <v>1936</v>
      </c>
      <c r="P96" s="375" t="s">
        <v>1937</v>
      </c>
      <c r="Q96" s="383" t="s">
        <v>1938</v>
      </c>
      <c r="R96" s="383" t="s">
        <v>1939</v>
      </c>
      <c r="S96" s="383">
        <v>1</v>
      </c>
      <c r="T96" s="383" t="s">
        <v>1940</v>
      </c>
      <c r="U96" s="375" t="s">
        <v>1941</v>
      </c>
      <c r="V96" s="383" t="s">
        <v>1942</v>
      </c>
      <c r="W96" s="530">
        <v>43205</v>
      </c>
      <c r="X96" s="530">
        <v>43388</v>
      </c>
      <c r="Y96" s="469">
        <v>34933333.333333336</v>
      </c>
      <c r="Z96" s="383" t="s">
        <v>1930</v>
      </c>
      <c r="AA96" s="383" t="s">
        <v>1931</v>
      </c>
      <c r="AB96" s="383" t="s">
        <v>1932</v>
      </c>
      <c r="AC96" s="383" t="s">
        <v>1933</v>
      </c>
      <c r="AD96" s="536"/>
      <c r="AE96" s="430"/>
      <c r="AF96" s="411"/>
      <c r="AG96" s="411"/>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c r="BS96" s="404"/>
      <c r="BT96" s="404"/>
      <c r="BU96" s="404"/>
      <c r="BV96" s="404"/>
      <c r="BW96" s="404"/>
      <c r="BX96" s="404"/>
      <c r="BY96" s="404"/>
      <c r="BZ96" s="404"/>
      <c r="CA96" s="404"/>
      <c r="CB96" s="404"/>
      <c r="CC96" s="404"/>
      <c r="CD96" s="404"/>
      <c r="CE96" s="404"/>
      <c r="CF96" s="404"/>
      <c r="CG96" s="404"/>
      <c r="CH96" s="404"/>
      <c r="CI96" s="404"/>
      <c r="CJ96" s="404"/>
      <c r="CK96" s="404"/>
      <c r="CL96" s="404"/>
      <c r="CM96" s="404"/>
      <c r="CN96" s="404"/>
      <c r="CO96" s="404"/>
      <c r="CP96" s="404"/>
      <c r="CQ96" s="404"/>
      <c r="CR96" s="404"/>
      <c r="CS96" s="404"/>
      <c r="CT96" s="404"/>
      <c r="CU96" s="404"/>
      <c r="CV96" s="404"/>
      <c r="CW96" s="404"/>
      <c r="CX96" s="404"/>
      <c r="CY96" s="404"/>
      <c r="CZ96" s="404"/>
      <c r="DA96" s="404"/>
      <c r="DB96" s="404"/>
      <c r="DC96" s="404"/>
      <c r="DD96" s="404"/>
      <c r="DE96" s="404"/>
      <c r="DF96" s="404"/>
      <c r="DG96" s="404"/>
      <c r="DH96" s="404"/>
      <c r="DI96" s="404"/>
      <c r="DJ96" s="404"/>
      <c r="DK96" s="404"/>
      <c r="DL96" s="413"/>
      <c r="DM96" s="413"/>
      <c r="DN96" s="413"/>
      <c r="DO96" s="413"/>
      <c r="DP96" s="413"/>
      <c r="DQ96" s="413"/>
      <c r="DR96" s="413"/>
      <c r="DS96" s="413"/>
      <c r="DT96" s="413"/>
      <c r="DU96" s="413"/>
      <c r="DV96" s="413"/>
      <c r="DW96" s="413"/>
      <c r="DX96" s="413"/>
      <c r="DY96" s="413"/>
      <c r="DZ96" s="413"/>
      <c r="EA96" s="413"/>
      <c r="EB96" s="413"/>
      <c r="EC96" s="413"/>
      <c r="ED96" s="413"/>
      <c r="EE96" s="413"/>
      <c r="EF96" s="413"/>
      <c r="EG96" s="413"/>
      <c r="EH96" s="413"/>
      <c r="EI96" s="413"/>
      <c r="EJ96" s="413"/>
      <c r="EK96" s="413"/>
      <c r="EL96" s="413"/>
      <c r="EM96" s="413"/>
      <c r="EN96" s="413"/>
      <c r="EO96" s="413"/>
      <c r="EP96" s="413"/>
      <c r="EQ96" s="413"/>
      <c r="ER96" s="413"/>
      <c r="ES96" s="413"/>
      <c r="ET96" s="413"/>
      <c r="EU96" s="413"/>
      <c r="EV96" s="413"/>
      <c r="EW96" s="413"/>
      <c r="EX96" s="413"/>
      <c r="EY96" s="413"/>
      <c r="EZ96" s="413"/>
      <c r="FA96" s="413"/>
      <c r="FB96" s="413"/>
      <c r="FC96" s="413"/>
      <c r="FD96" s="413"/>
      <c r="FE96" s="413"/>
      <c r="FF96" s="413"/>
      <c r="FG96" s="413"/>
      <c r="FH96" s="413"/>
      <c r="FI96" s="413"/>
      <c r="FJ96" s="413"/>
      <c r="FK96" s="413"/>
      <c r="FL96" s="413"/>
      <c r="FM96" s="413"/>
      <c r="FN96" s="413"/>
      <c r="FO96" s="413"/>
      <c r="FP96" s="413"/>
      <c r="FQ96" s="413"/>
      <c r="FR96" s="413"/>
      <c r="FS96" s="413"/>
      <c r="FT96" s="413"/>
      <c r="FU96" s="413"/>
      <c r="FV96" s="413"/>
      <c r="FW96" s="413"/>
      <c r="FX96" s="413"/>
      <c r="FY96" s="413"/>
      <c r="FZ96" s="413"/>
      <c r="GA96" s="413"/>
      <c r="GB96" s="413"/>
      <c r="GC96" s="413"/>
      <c r="GD96" s="413"/>
      <c r="GE96" s="413"/>
      <c r="GF96" s="413"/>
      <c r="GG96" s="413"/>
      <c r="GH96" s="413"/>
      <c r="GI96" s="413"/>
      <c r="GJ96" s="413"/>
      <c r="GK96" s="413"/>
      <c r="GL96" s="413"/>
      <c r="GM96" s="413"/>
      <c r="GN96" s="413"/>
      <c r="GO96" s="413"/>
      <c r="GP96" s="413"/>
      <c r="GQ96" s="413"/>
      <c r="GR96" s="413"/>
      <c r="GS96" s="413"/>
      <c r="GT96" s="413"/>
      <c r="GU96" s="413"/>
      <c r="GV96" s="413"/>
      <c r="GW96" s="413"/>
      <c r="GX96" s="413"/>
      <c r="GY96" s="413"/>
      <c r="GZ96" s="413"/>
      <c r="HA96" s="413"/>
      <c r="HB96" s="413"/>
      <c r="HC96" s="413"/>
      <c r="HD96" s="413"/>
      <c r="HE96" s="413"/>
      <c r="HF96" s="413"/>
      <c r="HG96" s="413"/>
      <c r="HH96" s="413"/>
      <c r="HI96" s="413"/>
      <c r="HJ96" s="413"/>
      <c r="HK96" s="413"/>
      <c r="HL96" s="413"/>
      <c r="HM96" s="413"/>
      <c r="HN96" s="413"/>
      <c r="HO96" s="413"/>
      <c r="HP96" s="413"/>
      <c r="HQ96" s="413"/>
      <c r="HR96" s="413"/>
      <c r="HS96" s="413"/>
      <c r="HT96" s="413"/>
      <c r="HU96" s="413"/>
      <c r="HV96" s="413"/>
      <c r="HW96" s="413"/>
      <c r="HX96" s="413"/>
      <c r="HY96" s="413"/>
      <c r="HZ96" s="413"/>
      <c r="IA96" s="413"/>
      <c r="IB96" s="413"/>
      <c r="IC96" s="413"/>
      <c r="ID96" s="413"/>
      <c r="IE96" s="413"/>
      <c r="IF96" s="413"/>
      <c r="IG96" s="413"/>
      <c r="IH96" s="413"/>
      <c r="II96" s="413"/>
      <c r="IJ96" s="413"/>
      <c r="IK96" s="413"/>
      <c r="IL96" s="413"/>
      <c r="IM96" s="413"/>
      <c r="IN96" s="413"/>
      <c r="IO96" s="413"/>
      <c r="IP96" s="413"/>
      <c r="IQ96" s="414"/>
      <c r="IR96" s="414"/>
      <c r="IS96" s="414"/>
      <c r="IT96" s="414"/>
      <c r="IU96" s="414"/>
      <c r="IV96" s="414"/>
      <c r="IW96" s="414"/>
    </row>
    <row r="97" spans="1:257" ht="40.799999999999997" x14ac:dyDescent="0.3">
      <c r="A97" s="380" t="s">
        <v>197</v>
      </c>
      <c r="B97" s="380" t="s">
        <v>187</v>
      </c>
      <c r="C97" s="380" t="s">
        <v>189</v>
      </c>
      <c r="D97" s="380" t="s">
        <v>357</v>
      </c>
      <c r="E97" s="380" t="s">
        <v>359</v>
      </c>
      <c r="F97" s="448"/>
      <c r="G97" s="380"/>
      <c r="H97" s="380"/>
      <c r="I97" s="380"/>
      <c r="J97" s="407"/>
      <c r="K97" s="373"/>
      <c r="L97" s="375" t="s">
        <v>1921</v>
      </c>
      <c r="M97" s="383" t="s">
        <v>1922</v>
      </c>
      <c r="N97" s="375" t="s">
        <v>381</v>
      </c>
      <c r="O97" s="375" t="s">
        <v>1923</v>
      </c>
      <c r="P97" s="375" t="s">
        <v>1943</v>
      </c>
      <c r="Q97" s="383" t="s">
        <v>1944</v>
      </c>
      <c r="R97" s="383" t="s">
        <v>1945</v>
      </c>
      <c r="S97" s="383">
        <v>5</v>
      </c>
      <c r="T97" s="383" t="s">
        <v>1946</v>
      </c>
      <c r="U97" s="375" t="s">
        <v>1947</v>
      </c>
      <c r="V97" s="383" t="s">
        <v>1948</v>
      </c>
      <c r="W97" s="530">
        <v>43205</v>
      </c>
      <c r="X97" s="530">
        <v>43388</v>
      </c>
      <c r="Y97" s="469">
        <v>145133333.33333334</v>
      </c>
      <c r="Z97" s="383" t="s">
        <v>1930</v>
      </c>
      <c r="AA97" s="383" t="s">
        <v>1931</v>
      </c>
      <c r="AB97" s="383" t="s">
        <v>1932</v>
      </c>
      <c r="AC97" s="383" t="s">
        <v>1933</v>
      </c>
      <c r="AD97" s="536"/>
      <c r="AE97" s="430"/>
      <c r="AF97" s="411"/>
      <c r="AG97" s="411"/>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c r="BS97" s="404"/>
      <c r="BT97" s="404"/>
      <c r="BU97" s="404"/>
      <c r="BV97" s="404"/>
      <c r="BW97" s="404"/>
      <c r="BX97" s="404"/>
      <c r="BY97" s="404"/>
      <c r="BZ97" s="404"/>
      <c r="CA97" s="404"/>
      <c r="CB97" s="404"/>
      <c r="CC97" s="404"/>
      <c r="CD97" s="404"/>
      <c r="CE97" s="404"/>
      <c r="CF97" s="404"/>
      <c r="CG97" s="404"/>
      <c r="CH97" s="404"/>
      <c r="CI97" s="404"/>
      <c r="CJ97" s="404"/>
      <c r="CK97" s="404"/>
      <c r="CL97" s="404"/>
      <c r="CM97" s="404"/>
      <c r="CN97" s="404"/>
      <c r="CO97" s="404"/>
      <c r="CP97" s="404"/>
      <c r="CQ97" s="404"/>
      <c r="CR97" s="404"/>
      <c r="CS97" s="404"/>
      <c r="CT97" s="404"/>
      <c r="CU97" s="404"/>
      <c r="CV97" s="404"/>
      <c r="CW97" s="404"/>
      <c r="CX97" s="404"/>
      <c r="CY97" s="404"/>
      <c r="CZ97" s="404"/>
      <c r="DA97" s="404"/>
      <c r="DB97" s="404"/>
      <c r="DC97" s="404"/>
      <c r="DD97" s="404"/>
      <c r="DE97" s="404"/>
      <c r="DF97" s="404"/>
      <c r="DG97" s="404"/>
      <c r="DH97" s="404"/>
      <c r="DI97" s="404"/>
      <c r="DJ97" s="404"/>
      <c r="DK97" s="404"/>
      <c r="DL97" s="413"/>
      <c r="DM97" s="413"/>
      <c r="DN97" s="413"/>
      <c r="DO97" s="413"/>
      <c r="DP97" s="413"/>
      <c r="DQ97" s="413"/>
      <c r="DR97" s="413"/>
      <c r="DS97" s="413"/>
      <c r="DT97" s="413"/>
      <c r="DU97" s="413"/>
      <c r="DV97" s="413"/>
      <c r="DW97" s="413"/>
      <c r="DX97" s="413"/>
      <c r="DY97" s="413"/>
      <c r="DZ97" s="413"/>
      <c r="EA97" s="413"/>
      <c r="EB97" s="413"/>
      <c r="EC97" s="413"/>
      <c r="ED97" s="413"/>
      <c r="EE97" s="413"/>
      <c r="EF97" s="413"/>
      <c r="EG97" s="413"/>
      <c r="EH97" s="413"/>
      <c r="EI97" s="413"/>
      <c r="EJ97" s="413"/>
      <c r="EK97" s="413"/>
      <c r="EL97" s="413"/>
      <c r="EM97" s="413"/>
      <c r="EN97" s="413"/>
      <c r="EO97" s="413"/>
      <c r="EP97" s="413"/>
      <c r="EQ97" s="413"/>
      <c r="ER97" s="413"/>
      <c r="ES97" s="413"/>
      <c r="ET97" s="413"/>
      <c r="EU97" s="413"/>
      <c r="EV97" s="413"/>
      <c r="EW97" s="413"/>
      <c r="EX97" s="413"/>
      <c r="EY97" s="413"/>
      <c r="EZ97" s="413"/>
      <c r="FA97" s="413"/>
      <c r="FB97" s="413"/>
      <c r="FC97" s="413"/>
      <c r="FD97" s="413"/>
      <c r="FE97" s="413"/>
      <c r="FF97" s="413"/>
      <c r="FG97" s="413"/>
      <c r="FH97" s="413"/>
      <c r="FI97" s="413"/>
      <c r="FJ97" s="413"/>
      <c r="FK97" s="413"/>
      <c r="FL97" s="413"/>
      <c r="FM97" s="413"/>
      <c r="FN97" s="413"/>
      <c r="FO97" s="413"/>
      <c r="FP97" s="413"/>
      <c r="FQ97" s="413"/>
      <c r="FR97" s="413"/>
      <c r="FS97" s="413"/>
      <c r="FT97" s="413"/>
      <c r="FU97" s="413"/>
      <c r="FV97" s="413"/>
      <c r="FW97" s="413"/>
      <c r="FX97" s="413"/>
      <c r="FY97" s="413"/>
      <c r="FZ97" s="413"/>
      <c r="GA97" s="413"/>
      <c r="GB97" s="413"/>
      <c r="GC97" s="413"/>
      <c r="GD97" s="413"/>
      <c r="GE97" s="413"/>
      <c r="GF97" s="413"/>
      <c r="GG97" s="413"/>
      <c r="GH97" s="413"/>
      <c r="GI97" s="413"/>
      <c r="GJ97" s="413"/>
      <c r="GK97" s="413"/>
      <c r="GL97" s="413"/>
      <c r="GM97" s="413"/>
      <c r="GN97" s="413"/>
      <c r="GO97" s="413"/>
      <c r="GP97" s="413"/>
      <c r="GQ97" s="413"/>
      <c r="GR97" s="413"/>
      <c r="GS97" s="413"/>
      <c r="GT97" s="413"/>
      <c r="GU97" s="413"/>
      <c r="GV97" s="413"/>
      <c r="GW97" s="413"/>
      <c r="GX97" s="413"/>
      <c r="GY97" s="413"/>
      <c r="GZ97" s="413"/>
      <c r="HA97" s="413"/>
      <c r="HB97" s="413"/>
      <c r="HC97" s="413"/>
      <c r="HD97" s="413"/>
      <c r="HE97" s="413"/>
      <c r="HF97" s="413"/>
      <c r="HG97" s="413"/>
      <c r="HH97" s="413"/>
      <c r="HI97" s="413"/>
      <c r="HJ97" s="413"/>
      <c r="HK97" s="413"/>
      <c r="HL97" s="413"/>
      <c r="HM97" s="413"/>
      <c r="HN97" s="413"/>
      <c r="HO97" s="413"/>
      <c r="HP97" s="413"/>
      <c r="HQ97" s="413"/>
      <c r="HR97" s="413"/>
      <c r="HS97" s="413"/>
      <c r="HT97" s="413"/>
      <c r="HU97" s="413"/>
      <c r="HV97" s="413"/>
      <c r="HW97" s="413"/>
      <c r="HX97" s="413"/>
      <c r="HY97" s="413"/>
      <c r="HZ97" s="413"/>
      <c r="IA97" s="413"/>
      <c r="IB97" s="413"/>
      <c r="IC97" s="413"/>
      <c r="ID97" s="413"/>
      <c r="IE97" s="413"/>
      <c r="IF97" s="413"/>
      <c r="IG97" s="413"/>
      <c r="IH97" s="413"/>
      <c r="II97" s="413"/>
      <c r="IJ97" s="413"/>
      <c r="IK97" s="413"/>
      <c r="IL97" s="413"/>
      <c r="IM97" s="413"/>
      <c r="IN97" s="413"/>
      <c r="IO97" s="413"/>
      <c r="IP97" s="413"/>
      <c r="IQ97" s="414"/>
      <c r="IR97" s="414"/>
      <c r="IS97" s="414"/>
      <c r="IT97" s="414"/>
      <c r="IU97" s="414"/>
      <c r="IV97" s="414"/>
      <c r="IW97" s="414"/>
    </row>
    <row r="98" spans="1:257" x14ac:dyDescent="0.3">
      <c r="A98" s="442" t="s">
        <v>197</v>
      </c>
      <c r="B98" s="442" t="s">
        <v>187</v>
      </c>
      <c r="C98" s="442" t="s">
        <v>189</v>
      </c>
      <c r="D98" s="442" t="s">
        <v>361</v>
      </c>
      <c r="E98" s="442"/>
      <c r="F98" s="479"/>
      <c r="G98" s="442"/>
      <c r="H98" s="444"/>
      <c r="I98" s="444"/>
      <c r="J98" s="442"/>
      <c r="K98" s="445" t="s">
        <v>362</v>
      </c>
      <c r="L98" s="445"/>
      <c r="M98" s="446"/>
      <c r="N98" s="445"/>
      <c r="O98" s="445"/>
      <c r="P98" s="445"/>
      <c r="Q98" s="446"/>
      <c r="R98" s="446"/>
      <c r="S98" s="446"/>
      <c r="T98" s="446"/>
      <c r="U98" s="445"/>
      <c r="V98" s="446"/>
      <c r="W98" s="446"/>
      <c r="X98" s="446"/>
      <c r="Y98" s="447"/>
      <c r="Z98" s="446"/>
      <c r="AA98" s="446"/>
      <c r="AB98" s="446"/>
      <c r="AC98" s="446"/>
      <c r="AD98" s="446"/>
      <c r="AE98" s="430">
        <f t="shared" si="12"/>
        <v>0</v>
      </c>
      <c r="AF98" s="411"/>
      <c r="AG98" s="411"/>
      <c r="AH98" s="405"/>
      <c r="AI98" s="405"/>
      <c r="AJ98" s="405"/>
      <c r="AK98" s="405"/>
      <c r="AL98" s="405"/>
      <c r="AM98" s="405"/>
      <c r="AN98" s="405"/>
      <c r="AO98" s="405"/>
      <c r="AP98" s="405"/>
      <c r="AQ98" s="405"/>
      <c r="AR98" s="405"/>
      <c r="AS98" s="405"/>
      <c r="AT98" s="405"/>
      <c r="AU98" s="405"/>
      <c r="AV98" s="405"/>
      <c r="AW98" s="405"/>
      <c r="AX98" s="405"/>
      <c r="AY98" s="405"/>
      <c r="AZ98" s="405"/>
      <c r="BA98" s="405"/>
      <c r="BB98" s="405"/>
      <c r="BC98" s="405"/>
      <c r="BD98" s="405"/>
      <c r="BE98" s="405"/>
      <c r="BF98" s="405"/>
      <c r="BG98" s="405"/>
      <c r="BH98" s="405"/>
      <c r="BI98" s="405"/>
      <c r="BJ98" s="405"/>
      <c r="BK98" s="405"/>
      <c r="BL98" s="405"/>
      <c r="BM98" s="405"/>
      <c r="BN98" s="405"/>
      <c r="BO98" s="405"/>
      <c r="BP98" s="405"/>
      <c r="BQ98" s="405"/>
      <c r="BR98" s="405"/>
      <c r="BS98" s="405"/>
      <c r="BT98" s="405"/>
      <c r="BU98" s="405"/>
      <c r="BV98" s="405"/>
      <c r="BW98" s="405"/>
      <c r="BX98" s="405"/>
      <c r="BY98" s="405"/>
      <c r="BZ98" s="405"/>
      <c r="CA98" s="405"/>
      <c r="CB98" s="405"/>
      <c r="CC98" s="405"/>
      <c r="CD98" s="405"/>
      <c r="CE98" s="405"/>
      <c r="CF98" s="405"/>
      <c r="CG98" s="405"/>
      <c r="CH98" s="405"/>
      <c r="CI98" s="405"/>
      <c r="CJ98" s="405"/>
      <c r="CK98" s="405"/>
      <c r="CL98" s="405"/>
      <c r="CM98" s="405"/>
      <c r="CN98" s="405"/>
      <c r="CO98" s="405"/>
      <c r="CP98" s="405"/>
      <c r="CQ98" s="405"/>
      <c r="CR98" s="405"/>
      <c r="CS98" s="405"/>
      <c r="CT98" s="405"/>
      <c r="CU98" s="405"/>
      <c r="CV98" s="405"/>
      <c r="CW98" s="405"/>
      <c r="CX98" s="405"/>
      <c r="CY98" s="405"/>
      <c r="CZ98" s="405"/>
      <c r="DA98" s="405"/>
      <c r="DB98" s="405"/>
      <c r="DC98" s="405"/>
      <c r="DD98" s="405"/>
      <c r="DE98" s="405"/>
      <c r="DF98" s="405"/>
      <c r="DG98" s="405"/>
      <c r="DH98" s="405"/>
      <c r="DI98" s="405"/>
      <c r="DJ98" s="405"/>
      <c r="DK98" s="405"/>
      <c r="DL98" s="399"/>
      <c r="DM98" s="399"/>
      <c r="DN98" s="399"/>
      <c r="DO98" s="399"/>
      <c r="DP98" s="399"/>
      <c r="DQ98" s="399"/>
      <c r="DR98" s="399"/>
      <c r="DS98" s="399"/>
      <c r="DT98" s="399"/>
      <c r="DU98" s="399"/>
      <c r="DV98" s="399"/>
      <c r="DW98" s="399"/>
      <c r="DX98" s="399"/>
      <c r="DY98" s="399"/>
      <c r="DZ98" s="399"/>
      <c r="EA98" s="399"/>
      <c r="EB98" s="399"/>
      <c r="EC98" s="399"/>
      <c r="ED98" s="399"/>
      <c r="EE98" s="399"/>
      <c r="EF98" s="399"/>
      <c r="EG98" s="399"/>
      <c r="EH98" s="399"/>
      <c r="EI98" s="399"/>
      <c r="EJ98" s="399"/>
      <c r="EK98" s="399"/>
      <c r="EL98" s="399"/>
      <c r="EM98" s="399"/>
      <c r="EN98" s="399"/>
      <c r="EO98" s="399"/>
      <c r="EP98" s="399"/>
      <c r="EQ98" s="399"/>
      <c r="ER98" s="399"/>
      <c r="ES98" s="399"/>
      <c r="ET98" s="399"/>
      <c r="EU98" s="399"/>
      <c r="EV98" s="399"/>
      <c r="EW98" s="399"/>
      <c r="EX98" s="399"/>
      <c r="EY98" s="399"/>
      <c r="EZ98" s="399"/>
      <c r="FA98" s="399"/>
      <c r="FB98" s="399"/>
      <c r="FC98" s="399"/>
      <c r="FD98" s="399"/>
      <c r="FE98" s="399"/>
      <c r="FF98" s="399"/>
      <c r="FG98" s="399"/>
      <c r="FH98" s="399"/>
      <c r="FI98" s="399"/>
      <c r="FJ98" s="399"/>
      <c r="FK98" s="399"/>
      <c r="FL98" s="399"/>
      <c r="FM98" s="399"/>
      <c r="FN98" s="399"/>
      <c r="FO98" s="399"/>
      <c r="FP98" s="399"/>
      <c r="FQ98" s="399"/>
      <c r="FR98" s="399"/>
      <c r="FS98" s="399"/>
      <c r="FT98" s="399"/>
      <c r="FU98" s="399"/>
      <c r="FV98" s="399"/>
      <c r="FW98" s="399"/>
      <c r="FX98" s="399"/>
      <c r="FY98" s="399"/>
      <c r="FZ98" s="399"/>
      <c r="GA98" s="399"/>
      <c r="GB98" s="399"/>
      <c r="GC98" s="399"/>
      <c r="GD98" s="399"/>
      <c r="GE98" s="399"/>
      <c r="GF98" s="399"/>
      <c r="GG98" s="399"/>
      <c r="GH98" s="399"/>
      <c r="GI98" s="399"/>
      <c r="GJ98" s="399"/>
      <c r="GK98" s="399"/>
      <c r="GL98" s="399"/>
      <c r="GM98" s="399"/>
      <c r="GN98" s="399"/>
      <c r="GO98" s="399"/>
      <c r="GP98" s="399"/>
      <c r="GQ98" s="399"/>
      <c r="GR98" s="399"/>
      <c r="GS98" s="399"/>
      <c r="GT98" s="399"/>
      <c r="GU98" s="399"/>
      <c r="GV98" s="399"/>
      <c r="GW98" s="399"/>
      <c r="GX98" s="399"/>
      <c r="GY98" s="399"/>
      <c r="GZ98" s="399"/>
      <c r="HA98" s="399"/>
      <c r="HB98" s="399"/>
      <c r="HC98" s="399"/>
      <c r="HD98" s="399"/>
      <c r="HE98" s="399"/>
      <c r="HF98" s="399"/>
      <c r="HG98" s="399"/>
      <c r="HH98" s="399"/>
      <c r="HI98" s="399"/>
      <c r="HJ98" s="399"/>
      <c r="HK98" s="399"/>
      <c r="HL98" s="399"/>
      <c r="HM98" s="399"/>
      <c r="HN98" s="399"/>
      <c r="HO98" s="399"/>
      <c r="HP98" s="399"/>
      <c r="HQ98" s="399"/>
      <c r="HR98" s="399"/>
      <c r="HS98" s="399"/>
      <c r="HT98" s="399"/>
      <c r="HU98" s="399"/>
      <c r="HV98" s="399"/>
      <c r="HW98" s="399"/>
      <c r="HX98" s="399"/>
      <c r="HY98" s="399"/>
      <c r="HZ98" s="399"/>
      <c r="IA98" s="399"/>
      <c r="IB98" s="399"/>
      <c r="IC98" s="399"/>
      <c r="ID98" s="399"/>
      <c r="IE98" s="399"/>
      <c r="IF98" s="399"/>
      <c r="IG98" s="399"/>
      <c r="IH98" s="399"/>
      <c r="II98" s="399"/>
      <c r="IJ98" s="399"/>
      <c r="IK98" s="399"/>
      <c r="IL98" s="399"/>
      <c r="IM98" s="399"/>
      <c r="IN98" s="399"/>
      <c r="IO98" s="399"/>
      <c r="IP98" s="399"/>
    </row>
    <row r="99" spans="1:257" x14ac:dyDescent="0.3">
      <c r="A99" s="436" t="s">
        <v>197</v>
      </c>
      <c r="B99" s="436" t="s">
        <v>187</v>
      </c>
      <c r="C99" s="436" t="s">
        <v>189</v>
      </c>
      <c r="D99" s="436" t="s">
        <v>361</v>
      </c>
      <c r="E99" s="436" t="s">
        <v>363</v>
      </c>
      <c r="F99" s="437"/>
      <c r="G99" s="438"/>
      <c r="H99" s="438"/>
      <c r="I99" s="438"/>
      <c r="J99" s="436"/>
      <c r="K99" s="439" t="s">
        <v>364</v>
      </c>
      <c r="L99" s="439"/>
      <c r="M99" s="440"/>
      <c r="N99" s="439"/>
      <c r="O99" s="439"/>
      <c r="P99" s="439"/>
      <c r="Q99" s="440"/>
      <c r="R99" s="440"/>
      <c r="S99" s="440"/>
      <c r="T99" s="440"/>
      <c r="U99" s="439"/>
      <c r="V99" s="440"/>
      <c r="W99" s="440"/>
      <c r="X99" s="440"/>
      <c r="Y99" s="441"/>
      <c r="Z99" s="440"/>
      <c r="AA99" s="440"/>
      <c r="AB99" s="440"/>
      <c r="AC99" s="440"/>
      <c r="AD99" s="440"/>
      <c r="AE99" s="430">
        <f t="shared" si="12"/>
        <v>0</v>
      </c>
      <c r="AF99" s="411"/>
      <c r="AG99" s="411"/>
      <c r="AH99" s="405"/>
      <c r="AI99" s="405"/>
      <c r="AJ99" s="405"/>
      <c r="AK99" s="405"/>
      <c r="AL99" s="405"/>
      <c r="AM99" s="405"/>
      <c r="AN99" s="405"/>
      <c r="AO99" s="405"/>
      <c r="AP99" s="405"/>
      <c r="AQ99" s="405"/>
      <c r="AR99" s="405"/>
      <c r="AS99" s="405"/>
      <c r="AT99" s="405"/>
      <c r="AU99" s="405"/>
      <c r="AV99" s="405"/>
      <c r="AW99" s="405"/>
      <c r="AX99" s="405"/>
      <c r="AY99" s="405"/>
      <c r="AZ99" s="405"/>
      <c r="BA99" s="405"/>
      <c r="BB99" s="405"/>
      <c r="BC99" s="405"/>
      <c r="BD99" s="405"/>
      <c r="BE99" s="405"/>
      <c r="BF99" s="405"/>
      <c r="BG99" s="405"/>
      <c r="BH99" s="405"/>
      <c r="BI99" s="405"/>
      <c r="BJ99" s="405"/>
      <c r="BK99" s="405"/>
      <c r="BL99" s="405"/>
      <c r="BM99" s="405"/>
      <c r="BN99" s="405"/>
      <c r="BO99" s="405"/>
      <c r="BP99" s="405"/>
      <c r="BQ99" s="405"/>
      <c r="BR99" s="405"/>
      <c r="BS99" s="405"/>
      <c r="BT99" s="405"/>
      <c r="BU99" s="405"/>
      <c r="BV99" s="405"/>
      <c r="BW99" s="405"/>
      <c r="BX99" s="405"/>
      <c r="BY99" s="405"/>
      <c r="BZ99" s="405"/>
      <c r="CA99" s="405"/>
      <c r="CB99" s="405"/>
      <c r="CC99" s="405"/>
      <c r="CD99" s="405"/>
      <c r="CE99" s="405"/>
      <c r="CF99" s="405"/>
      <c r="CG99" s="405"/>
      <c r="CH99" s="405"/>
      <c r="CI99" s="405"/>
      <c r="CJ99" s="405"/>
      <c r="CK99" s="405"/>
      <c r="CL99" s="405"/>
      <c r="CM99" s="405"/>
      <c r="CN99" s="405"/>
      <c r="CO99" s="405"/>
      <c r="CP99" s="405"/>
      <c r="CQ99" s="405"/>
      <c r="CR99" s="405"/>
      <c r="CS99" s="405"/>
      <c r="CT99" s="405"/>
      <c r="CU99" s="405"/>
      <c r="CV99" s="405"/>
      <c r="CW99" s="405"/>
      <c r="CX99" s="405"/>
      <c r="CY99" s="405"/>
      <c r="CZ99" s="405"/>
      <c r="DA99" s="405"/>
      <c r="DB99" s="405"/>
      <c r="DC99" s="405"/>
      <c r="DD99" s="405"/>
      <c r="DE99" s="405"/>
      <c r="DF99" s="405"/>
      <c r="DG99" s="405"/>
      <c r="DH99" s="405"/>
      <c r="DI99" s="405"/>
      <c r="DJ99" s="405"/>
      <c r="DK99" s="405"/>
      <c r="DL99" s="399"/>
      <c r="DM99" s="399"/>
      <c r="DN99" s="399"/>
      <c r="DO99" s="399"/>
      <c r="DP99" s="399"/>
      <c r="DQ99" s="399"/>
      <c r="DR99" s="399"/>
      <c r="DS99" s="399"/>
      <c r="DT99" s="399"/>
      <c r="DU99" s="399"/>
      <c r="DV99" s="399"/>
      <c r="DW99" s="399"/>
      <c r="DX99" s="399"/>
      <c r="DY99" s="399"/>
      <c r="DZ99" s="399"/>
      <c r="EA99" s="399"/>
      <c r="EB99" s="399"/>
      <c r="EC99" s="399"/>
      <c r="ED99" s="399"/>
      <c r="EE99" s="399"/>
      <c r="EF99" s="399"/>
      <c r="EG99" s="399"/>
      <c r="EH99" s="399"/>
      <c r="EI99" s="399"/>
      <c r="EJ99" s="399"/>
      <c r="EK99" s="399"/>
      <c r="EL99" s="399"/>
      <c r="EM99" s="399"/>
      <c r="EN99" s="399"/>
      <c r="EO99" s="399"/>
      <c r="EP99" s="399"/>
      <c r="EQ99" s="399"/>
      <c r="ER99" s="399"/>
      <c r="ES99" s="399"/>
      <c r="ET99" s="399"/>
      <c r="EU99" s="399"/>
      <c r="EV99" s="399"/>
      <c r="EW99" s="399"/>
      <c r="EX99" s="399"/>
      <c r="EY99" s="399"/>
      <c r="EZ99" s="399"/>
      <c r="FA99" s="399"/>
      <c r="FB99" s="399"/>
      <c r="FC99" s="399"/>
      <c r="FD99" s="399"/>
      <c r="FE99" s="399"/>
      <c r="FF99" s="399"/>
      <c r="FG99" s="399"/>
      <c r="FH99" s="399"/>
      <c r="FI99" s="399"/>
      <c r="FJ99" s="399"/>
      <c r="FK99" s="399"/>
      <c r="FL99" s="399"/>
      <c r="FM99" s="399"/>
      <c r="FN99" s="399"/>
      <c r="FO99" s="399"/>
      <c r="FP99" s="399"/>
      <c r="FQ99" s="399"/>
      <c r="FR99" s="399"/>
      <c r="FS99" s="399"/>
      <c r="FT99" s="399"/>
      <c r="FU99" s="399"/>
      <c r="FV99" s="399"/>
      <c r="FW99" s="399"/>
      <c r="FX99" s="399"/>
      <c r="FY99" s="399"/>
      <c r="FZ99" s="399"/>
      <c r="GA99" s="399"/>
      <c r="GB99" s="399"/>
      <c r="GC99" s="399"/>
      <c r="GD99" s="399"/>
      <c r="GE99" s="399"/>
      <c r="GF99" s="399"/>
      <c r="GG99" s="399"/>
      <c r="GH99" s="399"/>
      <c r="GI99" s="399"/>
      <c r="GJ99" s="399"/>
      <c r="GK99" s="399"/>
      <c r="GL99" s="399"/>
      <c r="GM99" s="399"/>
      <c r="GN99" s="399"/>
      <c r="GO99" s="399"/>
      <c r="GP99" s="399"/>
      <c r="GQ99" s="399"/>
      <c r="GR99" s="399"/>
      <c r="GS99" s="399"/>
      <c r="GT99" s="399"/>
      <c r="GU99" s="399"/>
      <c r="GV99" s="399"/>
      <c r="GW99" s="399"/>
      <c r="GX99" s="399"/>
      <c r="GY99" s="399"/>
      <c r="GZ99" s="399"/>
      <c r="HA99" s="399"/>
      <c r="HB99" s="399"/>
      <c r="HC99" s="399"/>
      <c r="HD99" s="399"/>
      <c r="HE99" s="399"/>
      <c r="HF99" s="399"/>
      <c r="HG99" s="399"/>
      <c r="HH99" s="399"/>
      <c r="HI99" s="399"/>
      <c r="HJ99" s="399"/>
      <c r="HK99" s="399"/>
      <c r="HL99" s="399"/>
      <c r="HM99" s="399"/>
      <c r="HN99" s="399"/>
      <c r="HO99" s="399"/>
      <c r="HP99" s="399"/>
      <c r="HQ99" s="399"/>
      <c r="HR99" s="399"/>
      <c r="HS99" s="399"/>
      <c r="HT99" s="399"/>
      <c r="HU99" s="399"/>
      <c r="HV99" s="399"/>
      <c r="HW99" s="399"/>
      <c r="HX99" s="399"/>
      <c r="HY99" s="399"/>
      <c r="HZ99" s="399"/>
      <c r="IA99" s="399"/>
      <c r="IB99" s="399"/>
      <c r="IC99" s="399"/>
      <c r="ID99" s="399"/>
      <c r="IE99" s="399"/>
      <c r="IF99" s="399"/>
      <c r="IG99" s="399"/>
      <c r="IH99" s="399"/>
      <c r="II99" s="399"/>
      <c r="IJ99" s="399"/>
      <c r="IK99" s="399"/>
      <c r="IL99" s="399"/>
      <c r="IM99" s="399"/>
      <c r="IN99" s="399"/>
      <c r="IO99" s="399"/>
      <c r="IP99" s="399"/>
    </row>
    <row r="100" spans="1:257" ht="61.2" x14ac:dyDescent="0.3">
      <c r="A100" s="380" t="s">
        <v>197</v>
      </c>
      <c r="B100" s="380" t="s">
        <v>187</v>
      </c>
      <c r="C100" s="380" t="s">
        <v>189</v>
      </c>
      <c r="D100" s="380" t="s">
        <v>361</v>
      </c>
      <c r="E100" s="380" t="s">
        <v>363</v>
      </c>
      <c r="F100" s="448" t="s">
        <v>384</v>
      </c>
      <c r="G100" s="380" t="s">
        <v>385</v>
      </c>
      <c r="H100" s="377" t="s">
        <v>386</v>
      </c>
      <c r="I100" s="380" t="s">
        <v>229</v>
      </c>
      <c r="J100" s="407" t="s">
        <v>387</v>
      </c>
      <c r="K100" s="378" t="s">
        <v>388</v>
      </c>
      <c r="L100" s="375" t="s">
        <v>2006</v>
      </c>
      <c r="M100" s="383" t="s">
        <v>2007</v>
      </c>
      <c r="N100" s="375" t="s">
        <v>2008</v>
      </c>
      <c r="O100" s="375" t="s">
        <v>2009</v>
      </c>
      <c r="P100" s="375" t="s">
        <v>2010</v>
      </c>
      <c r="Q100" s="374" t="s">
        <v>387</v>
      </c>
      <c r="R100" s="383" t="s">
        <v>2020</v>
      </c>
      <c r="S100" s="535">
        <v>1</v>
      </c>
      <c r="T100" s="535">
        <v>1</v>
      </c>
      <c r="U100" s="375" t="s">
        <v>2031</v>
      </c>
      <c r="V100" s="383" t="s">
        <v>2010</v>
      </c>
      <c r="W100" s="530">
        <v>43098</v>
      </c>
      <c r="X100" s="530">
        <v>43645</v>
      </c>
      <c r="Y100" s="537">
        <v>108333333</v>
      </c>
      <c r="Z100" s="383" t="s">
        <v>1930</v>
      </c>
      <c r="AA100" s="383" t="s">
        <v>1931</v>
      </c>
      <c r="AB100" s="383" t="s">
        <v>2032</v>
      </c>
      <c r="AC100" s="383" t="s">
        <v>2033</v>
      </c>
      <c r="AD100" s="383" t="s">
        <v>2034</v>
      </c>
      <c r="AE100" s="430">
        <f t="shared" si="12"/>
        <v>650000000</v>
      </c>
      <c r="AF100" s="411">
        <f>AG100</f>
        <v>650000000</v>
      </c>
      <c r="AG100" s="411">
        <f>SUM(AH100:DK100)</f>
        <v>650000000</v>
      </c>
      <c r="AH100" s="411">
        <v>650000000</v>
      </c>
      <c r="AI100" s="411"/>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c r="BO100" s="404"/>
      <c r="BP100" s="404"/>
      <c r="BQ100" s="404"/>
      <c r="BR100" s="404"/>
      <c r="BS100" s="404"/>
      <c r="BT100" s="404"/>
      <c r="BU100" s="404"/>
      <c r="BV100" s="404"/>
      <c r="BW100" s="404"/>
      <c r="BX100" s="404"/>
      <c r="BY100" s="404"/>
      <c r="BZ100" s="404"/>
      <c r="CA100" s="404"/>
      <c r="CB100" s="404"/>
      <c r="CC100" s="404"/>
      <c r="CD100" s="404"/>
      <c r="CE100" s="404"/>
      <c r="CF100" s="404"/>
      <c r="CG100" s="404"/>
      <c r="CH100" s="404"/>
      <c r="CI100" s="404"/>
      <c r="CJ100" s="404"/>
      <c r="CK100" s="404"/>
      <c r="CL100" s="404"/>
      <c r="CM100" s="404"/>
      <c r="CN100" s="404"/>
      <c r="CO100" s="404"/>
      <c r="CP100" s="404"/>
      <c r="CQ100" s="404"/>
      <c r="CR100" s="404"/>
      <c r="CS100" s="404"/>
      <c r="CT100" s="404"/>
      <c r="CU100" s="404"/>
      <c r="CV100" s="404"/>
      <c r="CW100" s="404"/>
      <c r="CX100" s="404"/>
      <c r="CY100" s="404"/>
      <c r="CZ100" s="404"/>
      <c r="DA100" s="404"/>
      <c r="DB100" s="404"/>
      <c r="DC100" s="404"/>
      <c r="DD100" s="404"/>
      <c r="DE100" s="404"/>
      <c r="DF100" s="404"/>
      <c r="DG100" s="404"/>
      <c r="DH100" s="404"/>
      <c r="DI100" s="404"/>
      <c r="DJ100" s="404"/>
      <c r="DK100" s="404"/>
      <c r="DL100" s="413"/>
      <c r="DM100" s="413"/>
      <c r="DN100" s="413"/>
      <c r="DO100" s="413"/>
      <c r="DP100" s="413"/>
      <c r="DQ100" s="413"/>
      <c r="DR100" s="413"/>
      <c r="DS100" s="413"/>
      <c r="DT100" s="413"/>
      <c r="DU100" s="413"/>
      <c r="DV100" s="413"/>
      <c r="DW100" s="413"/>
      <c r="DX100" s="413"/>
      <c r="DY100" s="413"/>
      <c r="DZ100" s="413"/>
      <c r="EA100" s="413"/>
      <c r="EB100" s="413"/>
      <c r="EC100" s="413"/>
      <c r="ED100" s="413"/>
      <c r="EE100" s="413"/>
      <c r="EF100" s="413"/>
      <c r="EG100" s="413"/>
      <c r="EH100" s="413"/>
      <c r="EI100" s="413"/>
      <c r="EJ100" s="413"/>
      <c r="EK100" s="413"/>
      <c r="EL100" s="413"/>
      <c r="EM100" s="413"/>
      <c r="EN100" s="413"/>
      <c r="EO100" s="413"/>
      <c r="EP100" s="413"/>
      <c r="EQ100" s="413"/>
      <c r="ER100" s="413"/>
      <c r="ES100" s="413"/>
      <c r="ET100" s="413"/>
      <c r="EU100" s="413"/>
      <c r="EV100" s="413"/>
      <c r="EW100" s="413"/>
      <c r="EX100" s="413"/>
      <c r="EY100" s="413"/>
      <c r="EZ100" s="413"/>
      <c r="FA100" s="413"/>
      <c r="FB100" s="413"/>
      <c r="FC100" s="413"/>
      <c r="FD100" s="413"/>
      <c r="FE100" s="413"/>
      <c r="FF100" s="413"/>
      <c r="FG100" s="413"/>
      <c r="FH100" s="413"/>
      <c r="FI100" s="413"/>
      <c r="FJ100" s="413"/>
      <c r="FK100" s="413"/>
      <c r="FL100" s="413"/>
      <c r="FM100" s="413"/>
      <c r="FN100" s="413"/>
      <c r="FO100" s="413"/>
      <c r="FP100" s="413"/>
      <c r="FQ100" s="413"/>
      <c r="FR100" s="413"/>
      <c r="FS100" s="413"/>
      <c r="FT100" s="413"/>
      <c r="FU100" s="413"/>
      <c r="FV100" s="413"/>
      <c r="FW100" s="413"/>
      <c r="FX100" s="413"/>
      <c r="FY100" s="413"/>
      <c r="FZ100" s="413"/>
      <c r="GA100" s="413"/>
      <c r="GB100" s="413"/>
      <c r="GC100" s="413"/>
      <c r="GD100" s="413"/>
      <c r="GE100" s="413"/>
      <c r="GF100" s="413"/>
      <c r="GG100" s="413"/>
      <c r="GH100" s="413"/>
      <c r="GI100" s="413"/>
      <c r="GJ100" s="413"/>
      <c r="GK100" s="413"/>
      <c r="GL100" s="413"/>
      <c r="GM100" s="413"/>
      <c r="GN100" s="413"/>
      <c r="GO100" s="413"/>
      <c r="GP100" s="413"/>
      <c r="GQ100" s="413"/>
      <c r="GR100" s="413"/>
      <c r="GS100" s="413"/>
      <c r="GT100" s="413"/>
      <c r="GU100" s="413"/>
      <c r="GV100" s="413"/>
      <c r="GW100" s="413"/>
      <c r="GX100" s="413"/>
      <c r="GY100" s="413"/>
      <c r="GZ100" s="413"/>
      <c r="HA100" s="413"/>
      <c r="HB100" s="413"/>
      <c r="HC100" s="413"/>
      <c r="HD100" s="413"/>
      <c r="HE100" s="413"/>
      <c r="HF100" s="413"/>
      <c r="HG100" s="413"/>
      <c r="HH100" s="413"/>
      <c r="HI100" s="413"/>
      <c r="HJ100" s="413"/>
      <c r="HK100" s="413"/>
      <c r="HL100" s="413"/>
      <c r="HM100" s="413"/>
      <c r="HN100" s="413"/>
      <c r="HO100" s="413"/>
      <c r="HP100" s="413"/>
      <c r="HQ100" s="413"/>
      <c r="HR100" s="413"/>
      <c r="HS100" s="413"/>
      <c r="HT100" s="413"/>
      <c r="HU100" s="413"/>
      <c r="HV100" s="413"/>
      <c r="HW100" s="413"/>
      <c r="HX100" s="413"/>
      <c r="HY100" s="413"/>
      <c r="HZ100" s="413"/>
      <c r="IA100" s="413"/>
      <c r="IB100" s="413"/>
      <c r="IC100" s="413"/>
      <c r="ID100" s="413"/>
      <c r="IE100" s="413"/>
      <c r="IF100" s="413"/>
      <c r="IG100" s="413"/>
      <c r="IH100" s="413"/>
      <c r="II100" s="413"/>
      <c r="IJ100" s="413"/>
      <c r="IK100" s="413"/>
      <c r="IL100" s="413"/>
      <c r="IM100" s="413"/>
      <c r="IN100" s="413"/>
      <c r="IO100" s="413"/>
      <c r="IP100" s="413"/>
      <c r="IQ100" s="414"/>
      <c r="IR100" s="414"/>
      <c r="IS100" s="414"/>
      <c r="IT100" s="414"/>
      <c r="IU100" s="414"/>
      <c r="IV100" s="414"/>
      <c r="IW100" s="414"/>
    </row>
    <row r="101" spans="1:257" ht="61.2" x14ac:dyDescent="0.3">
      <c r="A101" s="380" t="s">
        <v>197</v>
      </c>
      <c r="B101" s="380" t="s">
        <v>187</v>
      </c>
      <c r="C101" s="380" t="s">
        <v>189</v>
      </c>
      <c r="D101" s="380" t="s">
        <v>361</v>
      </c>
      <c r="E101" s="380" t="s">
        <v>363</v>
      </c>
      <c r="F101" s="448"/>
      <c r="G101" s="380"/>
      <c r="H101" s="377"/>
      <c r="I101" s="380"/>
      <c r="J101" s="407"/>
      <c r="K101" s="378"/>
      <c r="L101" s="375" t="s">
        <v>2006</v>
      </c>
      <c r="M101" s="383" t="s">
        <v>2007</v>
      </c>
      <c r="N101" s="375" t="s">
        <v>2008</v>
      </c>
      <c r="O101" s="375" t="s">
        <v>2011</v>
      </c>
      <c r="P101" s="375" t="s">
        <v>2012</v>
      </c>
      <c r="Q101" s="374" t="s">
        <v>2026</v>
      </c>
      <c r="R101" s="383" t="s">
        <v>2021</v>
      </c>
      <c r="S101" s="535">
        <v>1</v>
      </c>
      <c r="T101" s="535">
        <v>1</v>
      </c>
      <c r="U101" s="375" t="s">
        <v>2031</v>
      </c>
      <c r="V101" s="383" t="s">
        <v>2012</v>
      </c>
      <c r="W101" s="530">
        <v>43098</v>
      </c>
      <c r="X101" s="530">
        <v>43645</v>
      </c>
      <c r="Y101" s="537">
        <v>108333333</v>
      </c>
      <c r="Z101" s="383" t="s">
        <v>1930</v>
      </c>
      <c r="AA101" s="383" t="s">
        <v>1931</v>
      </c>
      <c r="AB101" s="383" t="s">
        <v>2032</v>
      </c>
      <c r="AC101" s="383" t="s">
        <v>2033</v>
      </c>
      <c r="AD101" s="383" t="s">
        <v>2035</v>
      </c>
      <c r="AE101" s="430"/>
      <c r="AF101" s="411"/>
      <c r="AG101" s="411"/>
      <c r="AH101" s="411"/>
      <c r="AI101" s="411"/>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c r="BO101" s="404"/>
      <c r="BP101" s="404"/>
      <c r="BQ101" s="404"/>
      <c r="BR101" s="404"/>
      <c r="BS101" s="404"/>
      <c r="BT101" s="404"/>
      <c r="BU101" s="404"/>
      <c r="BV101" s="404"/>
      <c r="BW101" s="404"/>
      <c r="BX101" s="404"/>
      <c r="BY101" s="404"/>
      <c r="BZ101" s="404"/>
      <c r="CA101" s="404"/>
      <c r="CB101" s="404"/>
      <c r="CC101" s="404"/>
      <c r="CD101" s="404"/>
      <c r="CE101" s="404"/>
      <c r="CF101" s="404"/>
      <c r="CG101" s="404"/>
      <c r="CH101" s="404"/>
      <c r="CI101" s="404"/>
      <c r="CJ101" s="404"/>
      <c r="CK101" s="404"/>
      <c r="CL101" s="404"/>
      <c r="CM101" s="404"/>
      <c r="CN101" s="404"/>
      <c r="CO101" s="404"/>
      <c r="CP101" s="404"/>
      <c r="CQ101" s="404"/>
      <c r="CR101" s="404"/>
      <c r="CS101" s="404"/>
      <c r="CT101" s="404"/>
      <c r="CU101" s="404"/>
      <c r="CV101" s="404"/>
      <c r="CW101" s="404"/>
      <c r="CX101" s="404"/>
      <c r="CY101" s="404"/>
      <c r="CZ101" s="404"/>
      <c r="DA101" s="404"/>
      <c r="DB101" s="404"/>
      <c r="DC101" s="404"/>
      <c r="DD101" s="404"/>
      <c r="DE101" s="404"/>
      <c r="DF101" s="404"/>
      <c r="DG101" s="404"/>
      <c r="DH101" s="404"/>
      <c r="DI101" s="404"/>
      <c r="DJ101" s="404"/>
      <c r="DK101" s="404"/>
      <c r="DL101" s="413"/>
      <c r="DM101" s="413"/>
      <c r="DN101" s="413"/>
      <c r="DO101" s="413"/>
      <c r="DP101" s="413"/>
      <c r="DQ101" s="413"/>
      <c r="DR101" s="413"/>
      <c r="DS101" s="413"/>
      <c r="DT101" s="413"/>
      <c r="DU101" s="413"/>
      <c r="DV101" s="413"/>
      <c r="DW101" s="413"/>
      <c r="DX101" s="413"/>
      <c r="DY101" s="413"/>
      <c r="DZ101" s="413"/>
      <c r="EA101" s="413"/>
      <c r="EB101" s="413"/>
      <c r="EC101" s="413"/>
      <c r="ED101" s="413"/>
      <c r="EE101" s="413"/>
      <c r="EF101" s="413"/>
      <c r="EG101" s="413"/>
      <c r="EH101" s="413"/>
      <c r="EI101" s="413"/>
      <c r="EJ101" s="413"/>
      <c r="EK101" s="413"/>
      <c r="EL101" s="413"/>
      <c r="EM101" s="413"/>
      <c r="EN101" s="413"/>
      <c r="EO101" s="413"/>
      <c r="EP101" s="413"/>
      <c r="EQ101" s="413"/>
      <c r="ER101" s="413"/>
      <c r="ES101" s="413"/>
      <c r="ET101" s="413"/>
      <c r="EU101" s="413"/>
      <c r="EV101" s="413"/>
      <c r="EW101" s="413"/>
      <c r="EX101" s="413"/>
      <c r="EY101" s="413"/>
      <c r="EZ101" s="413"/>
      <c r="FA101" s="413"/>
      <c r="FB101" s="413"/>
      <c r="FC101" s="413"/>
      <c r="FD101" s="413"/>
      <c r="FE101" s="413"/>
      <c r="FF101" s="413"/>
      <c r="FG101" s="413"/>
      <c r="FH101" s="413"/>
      <c r="FI101" s="413"/>
      <c r="FJ101" s="413"/>
      <c r="FK101" s="413"/>
      <c r="FL101" s="413"/>
      <c r="FM101" s="413"/>
      <c r="FN101" s="413"/>
      <c r="FO101" s="413"/>
      <c r="FP101" s="413"/>
      <c r="FQ101" s="413"/>
      <c r="FR101" s="413"/>
      <c r="FS101" s="413"/>
      <c r="FT101" s="413"/>
      <c r="FU101" s="413"/>
      <c r="FV101" s="413"/>
      <c r="FW101" s="413"/>
      <c r="FX101" s="413"/>
      <c r="FY101" s="413"/>
      <c r="FZ101" s="413"/>
      <c r="GA101" s="413"/>
      <c r="GB101" s="413"/>
      <c r="GC101" s="413"/>
      <c r="GD101" s="413"/>
      <c r="GE101" s="413"/>
      <c r="GF101" s="413"/>
      <c r="GG101" s="413"/>
      <c r="GH101" s="413"/>
      <c r="GI101" s="413"/>
      <c r="GJ101" s="413"/>
      <c r="GK101" s="413"/>
      <c r="GL101" s="413"/>
      <c r="GM101" s="413"/>
      <c r="GN101" s="413"/>
      <c r="GO101" s="413"/>
      <c r="GP101" s="413"/>
      <c r="GQ101" s="413"/>
      <c r="GR101" s="413"/>
      <c r="GS101" s="413"/>
      <c r="GT101" s="413"/>
      <c r="GU101" s="413"/>
      <c r="GV101" s="413"/>
      <c r="GW101" s="413"/>
      <c r="GX101" s="413"/>
      <c r="GY101" s="413"/>
      <c r="GZ101" s="413"/>
      <c r="HA101" s="413"/>
      <c r="HB101" s="413"/>
      <c r="HC101" s="413"/>
      <c r="HD101" s="413"/>
      <c r="HE101" s="413"/>
      <c r="HF101" s="413"/>
      <c r="HG101" s="413"/>
      <c r="HH101" s="413"/>
      <c r="HI101" s="413"/>
      <c r="HJ101" s="413"/>
      <c r="HK101" s="413"/>
      <c r="HL101" s="413"/>
      <c r="HM101" s="413"/>
      <c r="HN101" s="413"/>
      <c r="HO101" s="413"/>
      <c r="HP101" s="413"/>
      <c r="HQ101" s="413"/>
      <c r="HR101" s="413"/>
      <c r="HS101" s="413"/>
      <c r="HT101" s="413"/>
      <c r="HU101" s="413"/>
      <c r="HV101" s="413"/>
      <c r="HW101" s="413"/>
      <c r="HX101" s="413"/>
      <c r="HY101" s="413"/>
      <c r="HZ101" s="413"/>
      <c r="IA101" s="413"/>
      <c r="IB101" s="413"/>
      <c r="IC101" s="413"/>
      <c r="ID101" s="413"/>
      <c r="IE101" s="413"/>
      <c r="IF101" s="413"/>
      <c r="IG101" s="413"/>
      <c r="IH101" s="413"/>
      <c r="II101" s="413"/>
      <c r="IJ101" s="413"/>
      <c r="IK101" s="413"/>
      <c r="IL101" s="413"/>
      <c r="IM101" s="413"/>
      <c r="IN101" s="413"/>
      <c r="IO101" s="413"/>
      <c r="IP101" s="413"/>
      <c r="IQ101" s="414"/>
      <c r="IR101" s="414"/>
      <c r="IS101" s="414"/>
      <c r="IT101" s="414"/>
      <c r="IU101" s="414"/>
      <c r="IV101" s="414"/>
      <c r="IW101" s="414"/>
    </row>
    <row r="102" spans="1:257" ht="61.2" x14ac:dyDescent="0.3">
      <c r="A102" s="380" t="s">
        <v>197</v>
      </c>
      <c r="B102" s="380" t="s">
        <v>187</v>
      </c>
      <c r="C102" s="380" t="s">
        <v>189</v>
      </c>
      <c r="D102" s="380" t="s">
        <v>361</v>
      </c>
      <c r="E102" s="380" t="s">
        <v>363</v>
      </c>
      <c r="F102" s="448"/>
      <c r="G102" s="380"/>
      <c r="H102" s="377"/>
      <c r="I102" s="380"/>
      <c r="J102" s="407"/>
      <c r="K102" s="378"/>
      <c r="L102" s="375" t="s">
        <v>2006</v>
      </c>
      <c r="M102" s="383" t="s">
        <v>2007</v>
      </c>
      <c r="N102" s="375" t="s">
        <v>2008</v>
      </c>
      <c r="O102" s="375" t="s">
        <v>2011</v>
      </c>
      <c r="P102" s="375" t="s">
        <v>2013</v>
      </c>
      <c r="Q102" s="374" t="s">
        <v>2027</v>
      </c>
      <c r="R102" s="383" t="s">
        <v>2022</v>
      </c>
      <c r="S102" s="374">
        <v>1</v>
      </c>
      <c r="T102" s="374">
        <v>1</v>
      </c>
      <c r="U102" s="375" t="s">
        <v>2031</v>
      </c>
      <c r="V102" s="383" t="s">
        <v>2013</v>
      </c>
      <c r="W102" s="530">
        <v>43098</v>
      </c>
      <c r="X102" s="530">
        <v>43645</v>
      </c>
      <c r="Y102" s="537">
        <v>108333333</v>
      </c>
      <c r="Z102" s="383" t="s">
        <v>1930</v>
      </c>
      <c r="AA102" s="383" t="s">
        <v>1931</v>
      </c>
      <c r="AB102" s="383" t="s">
        <v>2032</v>
      </c>
      <c r="AC102" s="383" t="s">
        <v>2033</v>
      </c>
      <c r="AD102" s="383" t="s">
        <v>2035</v>
      </c>
      <c r="AE102" s="430"/>
      <c r="AF102" s="411"/>
      <c r="AG102" s="411"/>
      <c r="AH102" s="411"/>
      <c r="AI102" s="411"/>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c r="BO102" s="404"/>
      <c r="BP102" s="404"/>
      <c r="BQ102" s="404"/>
      <c r="BR102" s="404"/>
      <c r="BS102" s="404"/>
      <c r="BT102" s="404"/>
      <c r="BU102" s="404"/>
      <c r="BV102" s="404"/>
      <c r="BW102" s="404"/>
      <c r="BX102" s="404"/>
      <c r="BY102" s="404"/>
      <c r="BZ102" s="404"/>
      <c r="CA102" s="404"/>
      <c r="CB102" s="404"/>
      <c r="CC102" s="404"/>
      <c r="CD102" s="404"/>
      <c r="CE102" s="404"/>
      <c r="CF102" s="404"/>
      <c r="CG102" s="404"/>
      <c r="CH102" s="404"/>
      <c r="CI102" s="404"/>
      <c r="CJ102" s="404"/>
      <c r="CK102" s="404"/>
      <c r="CL102" s="404"/>
      <c r="CM102" s="404"/>
      <c r="CN102" s="404"/>
      <c r="CO102" s="404"/>
      <c r="CP102" s="404"/>
      <c r="CQ102" s="404"/>
      <c r="CR102" s="404"/>
      <c r="CS102" s="404"/>
      <c r="CT102" s="404"/>
      <c r="CU102" s="404"/>
      <c r="CV102" s="404"/>
      <c r="CW102" s="404"/>
      <c r="CX102" s="404"/>
      <c r="CY102" s="404"/>
      <c r="CZ102" s="404"/>
      <c r="DA102" s="404"/>
      <c r="DB102" s="404"/>
      <c r="DC102" s="404"/>
      <c r="DD102" s="404"/>
      <c r="DE102" s="404"/>
      <c r="DF102" s="404"/>
      <c r="DG102" s="404"/>
      <c r="DH102" s="404"/>
      <c r="DI102" s="404"/>
      <c r="DJ102" s="404"/>
      <c r="DK102" s="404"/>
      <c r="DL102" s="413"/>
      <c r="DM102" s="413"/>
      <c r="DN102" s="413"/>
      <c r="DO102" s="413"/>
      <c r="DP102" s="413"/>
      <c r="DQ102" s="413"/>
      <c r="DR102" s="413"/>
      <c r="DS102" s="413"/>
      <c r="DT102" s="413"/>
      <c r="DU102" s="413"/>
      <c r="DV102" s="413"/>
      <c r="DW102" s="413"/>
      <c r="DX102" s="413"/>
      <c r="DY102" s="413"/>
      <c r="DZ102" s="413"/>
      <c r="EA102" s="413"/>
      <c r="EB102" s="413"/>
      <c r="EC102" s="413"/>
      <c r="ED102" s="413"/>
      <c r="EE102" s="413"/>
      <c r="EF102" s="413"/>
      <c r="EG102" s="413"/>
      <c r="EH102" s="413"/>
      <c r="EI102" s="413"/>
      <c r="EJ102" s="413"/>
      <c r="EK102" s="413"/>
      <c r="EL102" s="413"/>
      <c r="EM102" s="413"/>
      <c r="EN102" s="413"/>
      <c r="EO102" s="413"/>
      <c r="EP102" s="413"/>
      <c r="EQ102" s="413"/>
      <c r="ER102" s="413"/>
      <c r="ES102" s="413"/>
      <c r="ET102" s="413"/>
      <c r="EU102" s="413"/>
      <c r="EV102" s="413"/>
      <c r="EW102" s="413"/>
      <c r="EX102" s="413"/>
      <c r="EY102" s="413"/>
      <c r="EZ102" s="413"/>
      <c r="FA102" s="413"/>
      <c r="FB102" s="413"/>
      <c r="FC102" s="413"/>
      <c r="FD102" s="413"/>
      <c r="FE102" s="413"/>
      <c r="FF102" s="413"/>
      <c r="FG102" s="413"/>
      <c r="FH102" s="413"/>
      <c r="FI102" s="413"/>
      <c r="FJ102" s="413"/>
      <c r="FK102" s="413"/>
      <c r="FL102" s="413"/>
      <c r="FM102" s="413"/>
      <c r="FN102" s="413"/>
      <c r="FO102" s="413"/>
      <c r="FP102" s="413"/>
      <c r="FQ102" s="413"/>
      <c r="FR102" s="413"/>
      <c r="FS102" s="413"/>
      <c r="FT102" s="413"/>
      <c r="FU102" s="413"/>
      <c r="FV102" s="413"/>
      <c r="FW102" s="413"/>
      <c r="FX102" s="413"/>
      <c r="FY102" s="413"/>
      <c r="FZ102" s="413"/>
      <c r="GA102" s="413"/>
      <c r="GB102" s="413"/>
      <c r="GC102" s="413"/>
      <c r="GD102" s="413"/>
      <c r="GE102" s="413"/>
      <c r="GF102" s="413"/>
      <c r="GG102" s="413"/>
      <c r="GH102" s="413"/>
      <c r="GI102" s="413"/>
      <c r="GJ102" s="413"/>
      <c r="GK102" s="413"/>
      <c r="GL102" s="413"/>
      <c r="GM102" s="413"/>
      <c r="GN102" s="413"/>
      <c r="GO102" s="413"/>
      <c r="GP102" s="413"/>
      <c r="GQ102" s="413"/>
      <c r="GR102" s="413"/>
      <c r="GS102" s="413"/>
      <c r="GT102" s="413"/>
      <c r="GU102" s="413"/>
      <c r="GV102" s="413"/>
      <c r="GW102" s="413"/>
      <c r="GX102" s="413"/>
      <c r="GY102" s="413"/>
      <c r="GZ102" s="413"/>
      <c r="HA102" s="413"/>
      <c r="HB102" s="413"/>
      <c r="HC102" s="413"/>
      <c r="HD102" s="413"/>
      <c r="HE102" s="413"/>
      <c r="HF102" s="413"/>
      <c r="HG102" s="413"/>
      <c r="HH102" s="413"/>
      <c r="HI102" s="413"/>
      <c r="HJ102" s="413"/>
      <c r="HK102" s="413"/>
      <c r="HL102" s="413"/>
      <c r="HM102" s="413"/>
      <c r="HN102" s="413"/>
      <c r="HO102" s="413"/>
      <c r="HP102" s="413"/>
      <c r="HQ102" s="413"/>
      <c r="HR102" s="413"/>
      <c r="HS102" s="413"/>
      <c r="HT102" s="413"/>
      <c r="HU102" s="413"/>
      <c r="HV102" s="413"/>
      <c r="HW102" s="413"/>
      <c r="HX102" s="413"/>
      <c r="HY102" s="413"/>
      <c r="HZ102" s="413"/>
      <c r="IA102" s="413"/>
      <c r="IB102" s="413"/>
      <c r="IC102" s="413"/>
      <c r="ID102" s="413"/>
      <c r="IE102" s="413"/>
      <c r="IF102" s="413"/>
      <c r="IG102" s="413"/>
      <c r="IH102" s="413"/>
      <c r="II102" s="413"/>
      <c r="IJ102" s="413"/>
      <c r="IK102" s="413"/>
      <c r="IL102" s="413"/>
      <c r="IM102" s="413"/>
      <c r="IN102" s="413"/>
      <c r="IO102" s="413"/>
      <c r="IP102" s="413"/>
      <c r="IQ102" s="414"/>
      <c r="IR102" s="414"/>
      <c r="IS102" s="414"/>
      <c r="IT102" s="414"/>
      <c r="IU102" s="414"/>
      <c r="IV102" s="414"/>
      <c r="IW102" s="414"/>
    </row>
    <row r="103" spans="1:257" ht="61.2" x14ac:dyDescent="0.3">
      <c r="A103" s="380" t="s">
        <v>197</v>
      </c>
      <c r="B103" s="380" t="s">
        <v>187</v>
      </c>
      <c r="C103" s="380" t="s">
        <v>189</v>
      </c>
      <c r="D103" s="380" t="s">
        <v>361</v>
      </c>
      <c r="E103" s="380" t="s">
        <v>363</v>
      </c>
      <c r="F103" s="448"/>
      <c r="G103" s="380"/>
      <c r="H103" s="377"/>
      <c r="I103" s="380"/>
      <c r="J103" s="407"/>
      <c r="K103" s="378"/>
      <c r="L103" s="375" t="s">
        <v>2006</v>
      </c>
      <c r="M103" s="383" t="s">
        <v>2007</v>
      </c>
      <c r="N103" s="375" t="s">
        <v>2008</v>
      </c>
      <c r="O103" s="375" t="s">
        <v>2014</v>
      </c>
      <c r="P103" s="375" t="s">
        <v>2015</v>
      </c>
      <c r="Q103" s="374" t="s">
        <v>2028</v>
      </c>
      <c r="R103" s="383" t="s">
        <v>2023</v>
      </c>
      <c r="S103" s="374">
        <v>1</v>
      </c>
      <c r="T103" s="374">
        <v>1</v>
      </c>
      <c r="U103" s="375" t="s">
        <v>2031</v>
      </c>
      <c r="V103" s="383" t="s">
        <v>2015</v>
      </c>
      <c r="W103" s="530">
        <v>43098</v>
      </c>
      <c r="X103" s="530">
        <v>43645</v>
      </c>
      <c r="Y103" s="537">
        <v>108333333</v>
      </c>
      <c r="Z103" s="383" t="s">
        <v>1930</v>
      </c>
      <c r="AA103" s="383" t="s">
        <v>1931</v>
      </c>
      <c r="AB103" s="383" t="s">
        <v>2032</v>
      </c>
      <c r="AC103" s="383" t="s">
        <v>2033</v>
      </c>
      <c r="AD103" s="383" t="s">
        <v>2035</v>
      </c>
      <c r="AE103" s="430"/>
      <c r="AF103" s="411"/>
      <c r="AG103" s="411"/>
      <c r="AH103" s="411"/>
      <c r="AI103" s="411"/>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c r="BS103" s="404"/>
      <c r="BT103" s="404"/>
      <c r="BU103" s="404"/>
      <c r="BV103" s="404"/>
      <c r="BW103" s="404"/>
      <c r="BX103" s="404"/>
      <c r="BY103" s="404"/>
      <c r="BZ103" s="404"/>
      <c r="CA103" s="404"/>
      <c r="CB103" s="404"/>
      <c r="CC103" s="404"/>
      <c r="CD103" s="404"/>
      <c r="CE103" s="404"/>
      <c r="CF103" s="404"/>
      <c r="CG103" s="404"/>
      <c r="CH103" s="404"/>
      <c r="CI103" s="404"/>
      <c r="CJ103" s="404"/>
      <c r="CK103" s="404"/>
      <c r="CL103" s="404"/>
      <c r="CM103" s="404"/>
      <c r="CN103" s="404"/>
      <c r="CO103" s="404"/>
      <c r="CP103" s="404"/>
      <c r="CQ103" s="404"/>
      <c r="CR103" s="404"/>
      <c r="CS103" s="404"/>
      <c r="CT103" s="404"/>
      <c r="CU103" s="404"/>
      <c r="CV103" s="404"/>
      <c r="CW103" s="404"/>
      <c r="CX103" s="404"/>
      <c r="CY103" s="404"/>
      <c r="CZ103" s="404"/>
      <c r="DA103" s="404"/>
      <c r="DB103" s="404"/>
      <c r="DC103" s="404"/>
      <c r="DD103" s="404"/>
      <c r="DE103" s="404"/>
      <c r="DF103" s="404"/>
      <c r="DG103" s="404"/>
      <c r="DH103" s="404"/>
      <c r="DI103" s="404"/>
      <c r="DJ103" s="404"/>
      <c r="DK103" s="404"/>
      <c r="DL103" s="413"/>
      <c r="DM103" s="413"/>
      <c r="DN103" s="413"/>
      <c r="DO103" s="413"/>
      <c r="DP103" s="413"/>
      <c r="DQ103" s="413"/>
      <c r="DR103" s="413"/>
      <c r="DS103" s="413"/>
      <c r="DT103" s="413"/>
      <c r="DU103" s="413"/>
      <c r="DV103" s="413"/>
      <c r="DW103" s="413"/>
      <c r="DX103" s="413"/>
      <c r="DY103" s="413"/>
      <c r="DZ103" s="413"/>
      <c r="EA103" s="413"/>
      <c r="EB103" s="413"/>
      <c r="EC103" s="413"/>
      <c r="ED103" s="413"/>
      <c r="EE103" s="413"/>
      <c r="EF103" s="413"/>
      <c r="EG103" s="413"/>
      <c r="EH103" s="413"/>
      <c r="EI103" s="413"/>
      <c r="EJ103" s="413"/>
      <c r="EK103" s="413"/>
      <c r="EL103" s="413"/>
      <c r="EM103" s="413"/>
      <c r="EN103" s="413"/>
      <c r="EO103" s="413"/>
      <c r="EP103" s="413"/>
      <c r="EQ103" s="413"/>
      <c r="ER103" s="413"/>
      <c r="ES103" s="413"/>
      <c r="ET103" s="413"/>
      <c r="EU103" s="413"/>
      <c r="EV103" s="413"/>
      <c r="EW103" s="413"/>
      <c r="EX103" s="413"/>
      <c r="EY103" s="413"/>
      <c r="EZ103" s="413"/>
      <c r="FA103" s="413"/>
      <c r="FB103" s="413"/>
      <c r="FC103" s="413"/>
      <c r="FD103" s="413"/>
      <c r="FE103" s="413"/>
      <c r="FF103" s="413"/>
      <c r="FG103" s="413"/>
      <c r="FH103" s="413"/>
      <c r="FI103" s="413"/>
      <c r="FJ103" s="413"/>
      <c r="FK103" s="413"/>
      <c r="FL103" s="413"/>
      <c r="FM103" s="413"/>
      <c r="FN103" s="413"/>
      <c r="FO103" s="413"/>
      <c r="FP103" s="413"/>
      <c r="FQ103" s="413"/>
      <c r="FR103" s="413"/>
      <c r="FS103" s="413"/>
      <c r="FT103" s="413"/>
      <c r="FU103" s="413"/>
      <c r="FV103" s="413"/>
      <c r="FW103" s="413"/>
      <c r="FX103" s="413"/>
      <c r="FY103" s="413"/>
      <c r="FZ103" s="413"/>
      <c r="GA103" s="413"/>
      <c r="GB103" s="413"/>
      <c r="GC103" s="413"/>
      <c r="GD103" s="413"/>
      <c r="GE103" s="413"/>
      <c r="GF103" s="413"/>
      <c r="GG103" s="413"/>
      <c r="GH103" s="413"/>
      <c r="GI103" s="413"/>
      <c r="GJ103" s="413"/>
      <c r="GK103" s="413"/>
      <c r="GL103" s="413"/>
      <c r="GM103" s="413"/>
      <c r="GN103" s="413"/>
      <c r="GO103" s="413"/>
      <c r="GP103" s="413"/>
      <c r="GQ103" s="413"/>
      <c r="GR103" s="413"/>
      <c r="GS103" s="413"/>
      <c r="GT103" s="413"/>
      <c r="GU103" s="413"/>
      <c r="GV103" s="413"/>
      <c r="GW103" s="413"/>
      <c r="GX103" s="413"/>
      <c r="GY103" s="413"/>
      <c r="GZ103" s="413"/>
      <c r="HA103" s="413"/>
      <c r="HB103" s="413"/>
      <c r="HC103" s="413"/>
      <c r="HD103" s="413"/>
      <c r="HE103" s="413"/>
      <c r="HF103" s="413"/>
      <c r="HG103" s="413"/>
      <c r="HH103" s="413"/>
      <c r="HI103" s="413"/>
      <c r="HJ103" s="413"/>
      <c r="HK103" s="413"/>
      <c r="HL103" s="413"/>
      <c r="HM103" s="413"/>
      <c r="HN103" s="413"/>
      <c r="HO103" s="413"/>
      <c r="HP103" s="413"/>
      <c r="HQ103" s="413"/>
      <c r="HR103" s="413"/>
      <c r="HS103" s="413"/>
      <c r="HT103" s="413"/>
      <c r="HU103" s="413"/>
      <c r="HV103" s="413"/>
      <c r="HW103" s="413"/>
      <c r="HX103" s="413"/>
      <c r="HY103" s="413"/>
      <c r="HZ103" s="413"/>
      <c r="IA103" s="413"/>
      <c r="IB103" s="413"/>
      <c r="IC103" s="413"/>
      <c r="ID103" s="413"/>
      <c r="IE103" s="413"/>
      <c r="IF103" s="413"/>
      <c r="IG103" s="413"/>
      <c r="IH103" s="413"/>
      <c r="II103" s="413"/>
      <c r="IJ103" s="413"/>
      <c r="IK103" s="413"/>
      <c r="IL103" s="413"/>
      <c r="IM103" s="413"/>
      <c r="IN103" s="413"/>
      <c r="IO103" s="413"/>
      <c r="IP103" s="413"/>
      <c r="IQ103" s="414"/>
      <c r="IR103" s="414"/>
      <c r="IS103" s="414"/>
      <c r="IT103" s="414"/>
      <c r="IU103" s="414"/>
      <c r="IV103" s="414"/>
      <c r="IW103" s="414"/>
    </row>
    <row r="104" spans="1:257" ht="61.2" x14ac:dyDescent="0.3">
      <c r="A104" s="380" t="s">
        <v>197</v>
      </c>
      <c r="B104" s="380" t="s">
        <v>187</v>
      </c>
      <c r="C104" s="380" t="s">
        <v>189</v>
      </c>
      <c r="D104" s="380" t="s">
        <v>361</v>
      </c>
      <c r="E104" s="380" t="s">
        <v>363</v>
      </c>
      <c r="F104" s="448"/>
      <c r="G104" s="380"/>
      <c r="H104" s="377"/>
      <c r="I104" s="380"/>
      <c r="J104" s="407"/>
      <c r="K104" s="378"/>
      <c r="L104" s="375" t="s">
        <v>2006</v>
      </c>
      <c r="M104" s="383" t="s">
        <v>2007</v>
      </c>
      <c r="N104" s="375" t="s">
        <v>2008</v>
      </c>
      <c r="O104" s="375" t="s">
        <v>2014</v>
      </c>
      <c r="P104" s="375" t="s">
        <v>2016</v>
      </c>
      <c r="Q104" s="374" t="s">
        <v>2029</v>
      </c>
      <c r="R104" s="383" t="s">
        <v>2024</v>
      </c>
      <c r="S104" s="374">
        <v>4</v>
      </c>
      <c r="T104" s="374">
        <v>4</v>
      </c>
      <c r="U104" s="375" t="s">
        <v>2031</v>
      </c>
      <c r="V104" s="383" t="s">
        <v>2016</v>
      </c>
      <c r="W104" s="530">
        <v>43098</v>
      </c>
      <c r="X104" s="530">
        <v>43645</v>
      </c>
      <c r="Y104" s="537">
        <v>108333333</v>
      </c>
      <c r="Z104" s="383" t="s">
        <v>1930</v>
      </c>
      <c r="AA104" s="383" t="s">
        <v>1931</v>
      </c>
      <c r="AB104" s="383" t="s">
        <v>2032</v>
      </c>
      <c r="AC104" s="383" t="s">
        <v>2033</v>
      </c>
      <c r="AD104" s="383" t="s">
        <v>2035</v>
      </c>
      <c r="AE104" s="430"/>
      <c r="AF104" s="411"/>
      <c r="AG104" s="411"/>
      <c r="AH104" s="411"/>
      <c r="AI104" s="411"/>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c r="BO104" s="404"/>
      <c r="BP104" s="404"/>
      <c r="BQ104" s="404"/>
      <c r="BR104" s="404"/>
      <c r="BS104" s="404"/>
      <c r="BT104" s="404"/>
      <c r="BU104" s="404"/>
      <c r="BV104" s="404"/>
      <c r="BW104" s="404"/>
      <c r="BX104" s="404"/>
      <c r="BY104" s="404"/>
      <c r="BZ104" s="404"/>
      <c r="CA104" s="404"/>
      <c r="CB104" s="404"/>
      <c r="CC104" s="404"/>
      <c r="CD104" s="404"/>
      <c r="CE104" s="404"/>
      <c r="CF104" s="404"/>
      <c r="CG104" s="404"/>
      <c r="CH104" s="404"/>
      <c r="CI104" s="404"/>
      <c r="CJ104" s="404"/>
      <c r="CK104" s="404"/>
      <c r="CL104" s="404"/>
      <c r="CM104" s="404"/>
      <c r="CN104" s="404"/>
      <c r="CO104" s="404"/>
      <c r="CP104" s="404"/>
      <c r="CQ104" s="404"/>
      <c r="CR104" s="404"/>
      <c r="CS104" s="404"/>
      <c r="CT104" s="404"/>
      <c r="CU104" s="404"/>
      <c r="CV104" s="404"/>
      <c r="CW104" s="404"/>
      <c r="CX104" s="404"/>
      <c r="CY104" s="404"/>
      <c r="CZ104" s="404"/>
      <c r="DA104" s="404"/>
      <c r="DB104" s="404"/>
      <c r="DC104" s="404"/>
      <c r="DD104" s="404"/>
      <c r="DE104" s="404"/>
      <c r="DF104" s="404"/>
      <c r="DG104" s="404"/>
      <c r="DH104" s="404"/>
      <c r="DI104" s="404"/>
      <c r="DJ104" s="404"/>
      <c r="DK104" s="404"/>
      <c r="DL104" s="413"/>
      <c r="DM104" s="413"/>
      <c r="DN104" s="413"/>
      <c r="DO104" s="413"/>
      <c r="DP104" s="413"/>
      <c r="DQ104" s="413"/>
      <c r="DR104" s="413"/>
      <c r="DS104" s="413"/>
      <c r="DT104" s="413"/>
      <c r="DU104" s="413"/>
      <c r="DV104" s="413"/>
      <c r="DW104" s="413"/>
      <c r="DX104" s="413"/>
      <c r="DY104" s="413"/>
      <c r="DZ104" s="413"/>
      <c r="EA104" s="413"/>
      <c r="EB104" s="413"/>
      <c r="EC104" s="413"/>
      <c r="ED104" s="413"/>
      <c r="EE104" s="413"/>
      <c r="EF104" s="413"/>
      <c r="EG104" s="413"/>
      <c r="EH104" s="413"/>
      <c r="EI104" s="413"/>
      <c r="EJ104" s="413"/>
      <c r="EK104" s="413"/>
      <c r="EL104" s="413"/>
      <c r="EM104" s="413"/>
      <c r="EN104" s="413"/>
      <c r="EO104" s="413"/>
      <c r="EP104" s="413"/>
      <c r="EQ104" s="413"/>
      <c r="ER104" s="413"/>
      <c r="ES104" s="413"/>
      <c r="ET104" s="413"/>
      <c r="EU104" s="413"/>
      <c r="EV104" s="413"/>
      <c r="EW104" s="413"/>
      <c r="EX104" s="413"/>
      <c r="EY104" s="413"/>
      <c r="EZ104" s="413"/>
      <c r="FA104" s="413"/>
      <c r="FB104" s="413"/>
      <c r="FC104" s="413"/>
      <c r="FD104" s="413"/>
      <c r="FE104" s="413"/>
      <c r="FF104" s="413"/>
      <c r="FG104" s="413"/>
      <c r="FH104" s="413"/>
      <c r="FI104" s="413"/>
      <c r="FJ104" s="413"/>
      <c r="FK104" s="413"/>
      <c r="FL104" s="413"/>
      <c r="FM104" s="413"/>
      <c r="FN104" s="413"/>
      <c r="FO104" s="413"/>
      <c r="FP104" s="413"/>
      <c r="FQ104" s="413"/>
      <c r="FR104" s="413"/>
      <c r="FS104" s="413"/>
      <c r="FT104" s="413"/>
      <c r="FU104" s="413"/>
      <c r="FV104" s="413"/>
      <c r="FW104" s="413"/>
      <c r="FX104" s="413"/>
      <c r="FY104" s="413"/>
      <c r="FZ104" s="413"/>
      <c r="GA104" s="413"/>
      <c r="GB104" s="413"/>
      <c r="GC104" s="413"/>
      <c r="GD104" s="413"/>
      <c r="GE104" s="413"/>
      <c r="GF104" s="413"/>
      <c r="GG104" s="413"/>
      <c r="GH104" s="413"/>
      <c r="GI104" s="413"/>
      <c r="GJ104" s="413"/>
      <c r="GK104" s="413"/>
      <c r="GL104" s="413"/>
      <c r="GM104" s="413"/>
      <c r="GN104" s="413"/>
      <c r="GO104" s="413"/>
      <c r="GP104" s="413"/>
      <c r="GQ104" s="413"/>
      <c r="GR104" s="413"/>
      <c r="GS104" s="413"/>
      <c r="GT104" s="413"/>
      <c r="GU104" s="413"/>
      <c r="GV104" s="413"/>
      <c r="GW104" s="413"/>
      <c r="GX104" s="413"/>
      <c r="GY104" s="413"/>
      <c r="GZ104" s="413"/>
      <c r="HA104" s="413"/>
      <c r="HB104" s="413"/>
      <c r="HC104" s="413"/>
      <c r="HD104" s="413"/>
      <c r="HE104" s="413"/>
      <c r="HF104" s="413"/>
      <c r="HG104" s="413"/>
      <c r="HH104" s="413"/>
      <c r="HI104" s="413"/>
      <c r="HJ104" s="413"/>
      <c r="HK104" s="413"/>
      <c r="HL104" s="413"/>
      <c r="HM104" s="413"/>
      <c r="HN104" s="413"/>
      <c r="HO104" s="413"/>
      <c r="HP104" s="413"/>
      <c r="HQ104" s="413"/>
      <c r="HR104" s="413"/>
      <c r="HS104" s="413"/>
      <c r="HT104" s="413"/>
      <c r="HU104" s="413"/>
      <c r="HV104" s="413"/>
      <c r="HW104" s="413"/>
      <c r="HX104" s="413"/>
      <c r="HY104" s="413"/>
      <c r="HZ104" s="413"/>
      <c r="IA104" s="413"/>
      <c r="IB104" s="413"/>
      <c r="IC104" s="413"/>
      <c r="ID104" s="413"/>
      <c r="IE104" s="413"/>
      <c r="IF104" s="413"/>
      <c r="IG104" s="413"/>
      <c r="IH104" s="413"/>
      <c r="II104" s="413"/>
      <c r="IJ104" s="413"/>
      <c r="IK104" s="413"/>
      <c r="IL104" s="413"/>
      <c r="IM104" s="413"/>
      <c r="IN104" s="413"/>
      <c r="IO104" s="413"/>
      <c r="IP104" s="413"/>
      <c r="IQ104" s="414"/>
      <c r="IR104" s="414"/>
      <c r="IS104" s="414"/>
      <c r="IT104" s="414"/>
      <c r="IU104" s="414"/>
      <c r="IV104" s="414"/>
      <c r="IW104" s="414"/>
    </row>
    <row r="105" spans="1:257" ht="61.2" x14ac:dyDescent="0.3">
      <c r="A105" s="380" t="s">
        <v>197</v>
      </c>
      <c r="B105" s="380" t="s">
        <v>187</v>
      </c>
      <c r="C105" s="380" t="s">
        <v>189</v>
      </c>
      <c r="D105" s="380" t="s">
        <v>361</v>
      </c>
      <c r="E105" s="380" t="s">
        <v>363</v>
      </c>
      <c r="F105" s="448"/>
      <c r="G105" s="380"/>
      <c r="H105" s="377"/>
      <c r="I105" s="380"/>
      <c r="J105" s="407"/>
      <c r="K105" s="378"/>
      <c r="L105" s="375" t="s">
        <v>2006</v>
      </c>
      <c r="M105" s="383" t="s">
        <v>2007</v>
      </c>
      <c r="N105" s="375" t="s">
        <v>2008</v>
      </c>
      <c r="O105" s="375" t="s">
        <v>2014</v>
      </c>
      <c r="P105" s="375" t="s">
        <v>2017</v>
      </c>
      <c r="Q105" s="374" t="s">
        <v>2030</v>
      </c>
      <c r="R105" s="383" t="s">
        <v>2025</v>
      </c>
      <c r="S105" s="374">
        <v>1</v>
      </c>
      <c r="T105" s="374">
        <v>1</v>
      </c>
      <c r="U105" s="375" t="s">
        <v>2031</v>
      </c>
      <c r="V105" s="383" t="s">
        <v>2017</v>
      </c>
      <c r="W105" s="530">
        <v>43098</v>
      </c>
      <c r="X105" s="530">
        <v>43645</v>
      </c>
      <c r="Y105" s="537">
        <v>108333333</v>
      </c>
      <c r="Z105" s="383" t="s">
        <v>1930</v>
      </c>
      <c r="AA105" s="383" t="s">
        <v>1931</v>
      </c>
      <c r="AB105" s="383" t="s">
        <v>2032</v>
      </c>
      <c r="AC105" s="383" t="s">
        <v>2033</v>
      </c>
      <c r="AD105" s="383" t="s">
        <v>2035</v>
      </c>
      <c r="AE105" s="430"/>
      <c r="AF105" s="411"/>
      <c r="AG105" s="411"/>
      <c r="AH105" s="411"/>
      <c r="AI105" s="411"/>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c r="BO105" s="404"/>
      <c r="BP105" s="404"/>
      <c r="BQ105" s="404"/>
      <c r="BR105" s="404"/>
      <c r="BS105" s="404"/>
      <c r="BT105" s="404"/>
      <c r="BU105" s="404"/>
      <c r="BV105" s="404"/>
      <c r="BW105" s="404"/>
      <c r="BX105" s="404"/>
      <c r="BY105" s="404"/>
      <c r="BZ105" s="404"/>
      <c r="CA105" s="404"/>
      <c r="CB105" s="404"/>
      <c r="CC105" s="404"/>
      <c r="CD105" s="404"/>
      <c r="CE105" s="404"/>
      <c r="CF105" s="404"/>
      <c r="CG105" s="404"/>
      <c r="CH105" s="404"/>
      <c r="CI105" s="404"/>
      <c r="CJ105" s="404"/>
      <c r="CK105" s="404"/>
      <c r="CL105" s="404"/>
      <c r="CM105" s="404"/>
      <c r="CN105" s="404"/>
      <c r="CO105" s="404"/>
      <c r="CP105" s="404"/>
      <c r="CQ105" s="404"/>
      <c r="CR105" s="404"/>
      <c r="CS105" s="404"/>
      <c r="CT105" s="404"/>
      <c r="CU105" s="404"/>
      <c r="CV105" s="404"/>
      <c r="CW105" s="404"/>
      <c r="CX105" s="404"/>
      <c r="CY105" s="404"/>
      <c r="CZ105" s="404"/>
      <c r="DA105" s="404"/>
      <c r="DB105" s="404"/>
      <c r="DC105" s="404"/>
      <c r="DD105" s="404"/>
      <c r="DE105" s="404"/>
      <c r="DF105" s="404"/>
      <c r="DG105" s="404"/>
      <c r="DH105" s="404"/>
      <c r="DI105" s="404"/>
      <c r="DJ105" s="404"/>
      <c r="DK105" s="404"/>
      <c r="DL105" s="413"/>
      <c r="DM105" s="413"/>
      <c r="DN105" s="413"/>
      <c r="DO105" s="413"/>
      <c r="DP105" s="413"/>
      <c r="DQ105" s="413"/>
      <c r="DR105" s="413"/>
      <c r="DS105" s="413"/>
      <c r="DT105" s="413"/>
      <c r="DU105" s="413"/>
      <c r="DV105" s="413"/>
      <c r="DW105" s="413"/>
      <c r="DX105" s="413"/>
      <c r="DY105" s="413"/>
      <c r="DZ105" s="413"/>
      <c r="EA105" s="413"/>
      <c r="EB105" s="413"/>
      <c r="EC105" s="413"/>
      <c r="ED105" s="413"/>
      <c r="EE105" s="413"/>
      <c r="EF105" s="413"/>
      <c r="EG105" s="413"/>
      <c r="EH105" s="413"/>
      <c r="EI105" s="413"/>
      <c r="EJ105" s="413"/>
      <c r="EK105" s="413"/>
      <c r="EL105" s="413"/>
      <c r="EM105" s="413"/>
      <c r="EN105" s="413"/>
      <c r="EO105" s="413"/>
      <c r="EP105" s="413"/>
      <c r="EQ105" s="413"/>
      <c r="ER105" s="413"/>
      <c r="ES105" s="413"/>
      <c r="ET105" s="413"/>
      <c r="EU105" s="413"/>
      <c r="EV105" s="413"/>
      <c r="EW105" s="413"/>
      <c r="EX105" s="413"/>
      <c r="EY105" s="413"/>
      <c r="EZ105" s="413"/>
      <c r="FA105" s="413"/>
      <c r="FB105" s="413"/>
      <c r="FC105" s="413"/>
      <c r="FD105" s="413"/>
      <c r="FE105" s="413"/>
      <c r="FF105" s="413"/>
      <c r="FG105" s="413"/>
      <c r="FH105" s="413"/>
      <c r="FI105" s="413"/>
      <c r="FJ105" s="413"/>
      <c r="FK105" s="413"/>
      <c r="FL105" s="413"/>
      <c r="FM105" s="413"/>
      <c r="FN105" s="413"/>
      <c r="FO105" s="413"/>
      <c r="FP105" s="413"/>
      <c r="FQ105" s="413"/>
      <c r="FR105" s="413"/>
      <c r="FS105" s="413"/>
      <c r="FT105" s="413"/>
      <c r="FU105" s="413"/>
      <c r="FV105" s="413"/>
      <c r="FW105" s="413"/>
      <c r="FX105" s="413"/>
      <c r="FY105" s="413"/>
      <c r="FZ105" s="413"/>
      <c r="GA105" s="413"/>
      <c r="GB105" s="413"/>
      <c r="GC105" s="413"/>
      <c r="GD105" s="413"/>
      <c r="GE105" s="413"/>
      <c r="GF105" s="413"/>
      <c r="GG105" s="413"/>
      <c r="GH105" s="413"/>
      <c r="GI105" s="413"/>
      <c r="GJ105" s="413"/>
      <c r="GK105" s="413"/>
      <c r="GL105" s="413"/>
      <c r="GM105" s="413"/>
      <c r="GN105" s="413"/>
      <c r="GO105" s="413"/>
      <c r="GP105" s="413"/>
      <c r="GQ105" s="413"/>
      <c r="GR105" s="413"/>
      <c r="GS105" s="413"/>
      <c r="GT105" s="413"/>
      <c r="GU105" s="413"/>
      <c r="GV105" s="413"/>
      <c r="GW105" s="413"/>
      <c r="GX105" s="413"/>
      <c r="GY105" s="413"/>
      <c r="GZ105" s="413"/>
      <c r="HA105" s="413"/>
      <c r="HB105" s="413"/>
      <c r="HC105" s="413"/>
      <c r="HD105" s="413"/>
      <c r="HE105" s="413"/>
      <c r="HF105" s="413"/>
      <c r="HG105" s="413"/>
      <c r="HH105" s="413"/>
      <c r="HI105" s="413"/>
      <c r="HJ105" s="413"/>
      <c r="HK105" s="413"/>
      <c r="HL105" s="413"/>
      <c r="HM105" s="413"/>
      <c r="HN105" s="413"/>
      <c r="HO105" s="413"/>
      <c r="HP105" s="413"/>
      <c r="HQ105" s="413"/>
      <c r="HR105" s="413"/>
      <c r="HS105" s="413"/>
      <c r="HT105" s="413"/>
      <c r="HU105" s="413"/>
      <c r="HV105" s="413"/>
      <c r="HW105" s="413"/>
      <c r="HX105" s="413"/>
      <c r="HY105" s="413"/>
      <c r="HZ105" s="413"/>
      <c r="IA105" s="413"/>
      <c r="IB105" s="413"/>
      <c r="IC105" s="413"/>
      <c r="ID105" s="413"/>
      <c r="IE105" s="413"/>
      <c r="IF105" s="413"/>
      <c r="IG105" s="413"/>
      <c r="IH105" s="413"/>
      <c r="II105" s="413"/>
      <c r="IJ105" s="413"/>
      <c r="IK105" s="413"/>
      <c r="IL105" s="413"/>
      <c r="IM105" s="413"/>
      <c r="IN105" s="413"/>
      <c r="IO105" s="413"/>
      <c r="IP105" s="413"/>
      <c r="IQ105" s="414"/>
      <c r="IR105" s="414"/>
      <c r="IS105" s="414"/>
      <c r="IT105" s="414"/>
      <c r="IU105" s="414"/>
      <c r="IV105" s="414"/>
      <c r="IW105" s="414"/>
    </row>
    <row r="106" spans="1:257" ht="20.399999999999999" x14ac:dyDescent="0.3">
      <c r="A106" s="55" t="s">
        <v>197</v>
      </c>
      <c r="B106" s="55" t="s">
        <v>187</v>
      </c>
      <c r="C106" s="55" t="s">
        <v>189</v>
      </c>
      <c r="D106" s="55" t="s">
        <v>361</v>
      </c>
      <c r="E106" s="55" t="s">
        <v>363</v>
      </c>
      <c r="F106" s="827"/>
      <c r="G106" s="822" t="s">
        <v>3085</v>
      </c>
      <c r="H106" s="825" t="s">
        <v>3102</v>
      </c>
      <c r="I106" s="822" t="s">
        <v>229</v>
      </c>
      <c r="J106" s="823" t="s">
        <v>2027</v>
      </c>
      <c r="K106" s="824" t="s">
        <v>3103</v>
      </c>
      <c r="L106" s="375"/>
      <c r="M106" s="383"/>
      <c r="N106" s="375"/>
      <c r="O106" s="375"/>
      <c r="P106" s="375"/>
      <c r="Q106" s="374"/>
      <c r="R106" s="383"/>
      <c r="S106" s="828"/>
      <c r="T106" s="828"/>
      <c r="U106" s="466"/>
      <c r="V106" s="383"/>
      <c r="W106" s="530"/>
      <c r="X106" s="530"/>
      <c r="Y106" s="537"/>
      <c r="Z106" s="383"/>
      <c r="AA106" s="383"/>
      <c r="AB106" s="383"/>
      <c r="AC106" s="383"/>
      <c r="AD106" s="383"/>
      <c r="AE106" s="430">
        <f t="shared" ref="AE106" si="15">AF106</f>
        <v>100000000</v>
      </c>
      <c r="AF106" s="411">
        <f>AG106</f>
        <v>100000000</v>
      </c>
      <c r="AG106" s="411">
        <f>SUM(AH106:DK106)</f>
        <v>100000000</v>
      </c>
      <c r="AH106" s="411"/>
      <c r="AI106" s="411"/>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826">
        <v>100000000</v>
      </c>
      <c r="BE106" s="404"/>
      <c r="BF106" s="404"/>
      <c r="BG106" s="404"/>
      <c r="BH106" s="404"/>
      <c r="BI106" s="404"/>
      <c r="BJ106" s="404"/>
      <c r="BK106" s="404"/>
      <c r="BL106" s="404"/>
      <c r="BM106" s="404"/>
      <c r="BN106" s="404"/>
      <c r="BO106" s="404"/>
      <c r="BP106" s="404"/>
      <c r="BQ106" s="404"/>
      <c r="BR106" s="404"/>
      <c r="BS106" s="404"/>
      <c r="BT106" s="404"/>
      <c r="BU106" s="404"/>
      <c r="BV106" s="404"/>
      <c r="BW106" s="404"/>
      <c r="BX106" s="404"/>
      <c r="BY106" s="404"/>
      <c r="BZ106" s="404"/>
      <c r="CA106" s="404"/>
      <c r="CB106" s="404"/>
      <c r="CC106" s="404"/>
      <c r="CD106" s="404"/>
      <c r="CE106" s="404"/>
      <c r="CF106" s="404"/>
      <c r="CG106" s="404"/>
      <c r="CH106" s="404"/>
      <c r="CI106" s="404"/>
      <c r="CJ106" s="404"/>
      <c r="CK106" s="404"/>
      <c r="CL106" s="404"/>
      <c r="CM106" s="404"/>
      <c r="CN106" s="404"/>
      <c r="CO106" s="404"/>
      <c r="CP106" s="404"/>
      <c r="CQ106" s="404"/>
      <c r="CR106" s="404"/>
      <c r="CS106" s="404"/>
      <c r="CT106" s="404"/>
      <c r="CU106" s="404"/>
      <c r="CV106" s="404"/>
      <c r="CW106" s="404"/>
      <c r="CX106" s="404"/>
      <c r="CY106" s="404"/>
      <c r="CZ106" s="404"/>
      <c r="DA106" s="404"/>
      <c r="DB106" s="404"/>
      <c r="DC106" s="404"/>
      <c r="DD106" s="404"/>
      <c r="DE106" s="404"/>
      <c r="DF106" s="404"/>
      <c r="DG106" s="404"/>
      <c r="DH106" s="404"/>
      <c r="DI106" s="404"/>
      <c r="DJ106" s="404"/>
      <c r="DK106" s="404"/>
      <c r="DL106" s="413"/>
      <c r="DM106" s="413"/>
      <c r="DN106" s="413"/>
      <c r="DO106" s="413"/>
      <c r="DP106" s="413"/>
      <c r="DQ106" s="413"/>
      <c r="DR106" s="413"/>
      <c r="DS106" s="413"/>
      <c r="DT106" s="413"/>
      <c r="DU106" s="413"/>
      <c r="DV106" s="413"/>
      <c r="DW106" s="413"/>
      <c r="DX106" s="413"/>
      <c r="DY106" s="413"/>
      <c r="DZ106" s="413"/>
      <c r="EA106" s="413"/>
      <c r="EB106" s="413"/>
      <c r="EC106" s="413"/>
      <c r="ED106" s="413"/>
      <c r="EE106" s="413"/>
      <c r="EF106" s="413"/>
      <c r="EG106" s="413"/>
      <c r="EH106" s="413"/>
      <c r="EI106" s="413"/>
      <c r="EJ106" s="413"/>
      <c r="EK106" s="413"/>
      <c r="EL106" s="413"/>
      <c r="EM106" s="413"/>
      <c r="EN106" s="413"/>
      <c r="EO106" s="413"/>
      <c r="EP106" s="413"/>
      <c r="EQ106" s="413"/>
      <c r="ER106" s="413"/>
      <c r="ES106" s="413"/>
      <c r="ET106" s="413"/>
      <c r="EU106" s="413"/>
      <c r="EV106" s="413"/>
      <c r="EW106" s="413"/>
      <c r="EX106" s="413"/>
      <c r="EY106" s="413"/>
      <c r="EZ106" s="413"/>
      <c r="FA106" s="413"/>
      <c r="FB106" s="413"/>
      <c r="FC106" s="413"/>
      <c r="FD106" s="413"/>
      <c r="FE106" s="413"/>
      <c r="FF106" s="413"/>
      <c r="FG106" s="413"/>
      <c r="FH106" s="413"/>
      <c r="FI106" s="413"/>
      <c r="FJ106" s="413"/>
      <c r="FK106" s="413"/>
      <c r="FL106" s="413"/>
      <c r="FM106" s="413"/>
      <c r="FN106" s="413"/>
      <c r="FO106" s="413"/>
      <c r="FP106" s="413"/>
      <c r="FQ106" s="413"/>
      <c r="FR106" s="413"/>
      <c r="FS106" s="413"/>
      <c r="FT106" s="413"/>
      <c r="FU106" s="413"/>
      <c r="FV106" s="413"/>
      <c r="FW106" s="413"/>
      <c r="FX106" s="413"/>
      <c r="FY106" s="413"/>
      <c r="FZ106" s="413"/>
      <c r="GA106" s="413"/>
      <c r="GB106" s="413"/>
      <c r="GC106" s="413"/>
      <c r="GD106" s="413"/>
      <c r="GE106" s="413"/>
      <c r="GF106" s="413"/>
      <c r="GG106" s="413"/>
      <c r="GH106" s="413"/>
      <c r="GI106" s="413"/>
      <c r="GJ106" s="413"/>
      <c r="GK106" s="413"/>
      <c r="GL106" s="413"/>
      <c r="GM106" s="413"/>
      <c r="GN106" s="413"/>
      <c r="GO106" s="413"/>
      <c r="GP106" s="413"/>
      <c r="GQ106" s="413"/>
      <c r="GR106" s="413"/>
      <c r="GS106" s="413"/>
      <c r="GT106" s="413"/>
      <c r="GU106" s="413"/>
      <c r="GV106" s="413"/>
      <c r="GW106" s="413"/>
      <c r="GX106" s="413"/>
      <c r="GY106" s="413"/>
      <c r="GZ106" s="413"/>
      <c r="HA106" s="413"/>
      <c r="HB106" s="413"/>
      <c r="HC106" s="413"/>
      <c r="HD106" s="413"/>
      <c r="HE106" s="413"/>
      <c r="HF106" s="413"/>
      <c r="HG106" s="413"/>
      <c r="HH106" s="413"/>
      <c r="HI106" s="413"/>
      <c r="HJ106" s="413"/>
      <c r="HK106" s="413"/>
      <c r="HL106" s="413"/>
      <c r="HM106" s="413"/>
      <c r="HN106" s="413"/>
      <c r="HO106" s="413"/>
      <c r="HP106" s="413"/>
      <c r="HQ106" s="413"/>
      <c r="HR106" s="413"/>
      <c r="HS106" s="413"/>
      <c r="HT106" s="413"/>
      <c r="HU106" s="413"/>
      <c r="HV106" s="413"/>
      <c r="HW106" s="413"/>
      <c r="HX106" s="413"/>
      <c r="HY106" s="413"/>
      <c r="HZ106" s="413"/>
      <c r="IA106" s="413"/>
      <c r="IB106" s="413"/>
      <c r="IC106" s="413"/>
      <c r="ID106" s="413"/>
      <c r="IE106" s="413"/>
      <c r="IF106" s="413"/>
      <c r="IG106" s="413"/>
      <c r="IH106" s="413"/>
      <c r="II106" s="413"/>
      <c r="IJ106" s="413"/>
      <c r="IK106" s="413"/>
      <c r="IL106" s="413"/>
      <c r="IM106" s="413"/>
      <c r="IN106" s="413"/>
      <c r="IO106" s="413"/>
      <c r="IP106" s="413"/>
      <c r="IQ106" s="775"/>
      <c r="IR106" s="775"/>
      <c r="IS106" s="775"/>
      <c r="IT106" s="775"/>
      <c r="IU106" s="775"/>
      <c r="IV106" s="775"/>
      <c r="IW106" s="775"/>
    </row>
    <row r="107" spans="1:257" x14ac:dyDescent="0.3">
      <c r="A107" s="436" t="s">
        <v>197</v>
      </c>
      <c r="B107" s="436" t="s">
        <v>187</v>
      </c>
      <c r="C107" s="436" t="s">
        <v>189</v>
      </c>
      <c r="D107" s="436" t="s">
        <v>361</v>
      </c>
      <c r="E107" s="436" t="s">
        <v>365</v>
      </c>
      <c r="F107" s="437"/>
      <c r="G107" s="438"/>
      <c r="H107" s="438"/>
      <c r="I107" s="438"/>
      <c r="J107" s="436"/>
      <c r="K107" s="439" t="s">
        <v>366</v>
      </c>
      <c r="L107" s="439"/>
      <c r="M107" s="440"/>
      <c r="N107" s="439"/>
      <c r="O107" s="439"/>
      <c r="P107" s="439"/>
      <c r="Q107" s="440"/>
      <c r="R107" s="440"/>
      <c r="S107" s="538"/>
      <c r="T107" s="538"/>
      <c r="U107" s="539"/>
      <c r="V107" s="440"/>
      <c r="W107" s="440"/>
      <c r="X107" s="440"/>
      <c r="Y107" s="441"/>
      <c r="Z107" s="440"/>
      <c r="AA107" s="440"/>
      <c r="AB107" s="440"/>
      <c r="AC107" s="440"/>
      <c r="AD107" s="440"/>
      <c r="AE107" s="430">
        <f t="shared" si="12"/>
        <v>0</v>
      </c>
      <c r="AF107" s="411"/>
      <c r="AG107" s="411"/>
      <c r="AH107" s="405"/>
      <c r="AI107" s="405"/>
      <c r="AJ107" s="405"/>
      <c r="AK107" s="405"/>
      <c r="AL107" s="405"/>
      <c r="AM107" s="405"/>
      <c r="AN107" s="405"/>
      <c r="AO107" s="405"/>
      <c r="AP107" s="405"/>
      <c r="AQ107" s="405"/>
      <c r="AR107" s="405"/>
      <c r="AS107" s="405"/>
      <c r="AT107" s="405"/>
      <c r="AU107" s="405"/>
      <c r="AV107" s="405"/>
      <c r="AW107" s="405"/>
      <c r="AX107" s="405"/>
      <c r="AY107" s="405"/>
      <c r="AZ107" s="405"/>
      <c r="BA107" s="405"/>
      <c r="BB107" s="405"/>
      <c r="BC107" s="405"/>
      <c r="BD107" s="405"/>
      <c r="BE107" s="405"/>
      <c r="BF107" s="405"/>
      <c r="BG107" s="405"/>
      <c r="BH107" s="405"/>
      <c r="BI107" s="405"/>
      <c r="BJ107" s="405"/>
      <c r="BK107" s="405"/>
      <c r="BL107" s="405"/>
      <c r="BM107" s="405"/>
      <c r="BN107" s="405"/>
      <c r="BO107" s="405"/>
      <c r="BP107" s="405"/>
      <c r="BQ107" s="405"/>
      <c r="BR107" s="405"/>
      <c r="BS107" s="405"/>
      <c r="BT107" s="405"/>
      <c r="BU107" s="405"/>
      <c r="BV107" s="405"/>
      <c r="BW107" s="405"/>
      <c r="BX107" s="405"/>
      <c r="BY107" s="405"/>
      <c r="BZ107" s="405"/>
      <c r="CA107" s="405"/>
      <c r="CB107" s="405"/>
      <c r="CC107" s="405"/>
      <c r="CD107" s="405"/>
      <c r="CE107" s="405"/>
      <c r="CF107" s="405"/>
      <c r="CG107" s="405"/>
      <c r="CH107" s="405"/>
      <c r="CI107" s="405"/>
      <c r="CJ107" s="405"/>
      <c r="CK107" s="405"/>
      <c r="CL107" s="405"/>
      <c r="CM107" s="405"/>
      <c r="CN107" s="405"/>
      <c r="CO107" s="405"/>
      <c r="CP107" s="405"/>
      <c r="CQ107" s="405"/>
      <c r="CR107" s="405"/>
      <c r="CS107" s="405"/>
      <c r="CT107" s="405"/>
      <c r="CU107" s="405"/>
      <c r="CV107" s="405"/>
      <c r="CW107" s="405"/>
      <c r="CX107" s="405"/>
      <c r="CY107" s="405"/>
      <c r="CZ107" s="405"/>
      <c r="DA107" s="405"/>
      <c r="DB107" s="405"/>
      <c r="DC107" s="405"/>
      <c r="DD107" s="405"/>
      <c r="DE107" s="405"/>
      <c r="DF107" s="405"/>
      <c r="DG107" s="405"/>
      <c r="DH107" s="405"/>
      <c r="DI107" s="405"/>
      <c r="DJ107" s="405"/>
      <c r="DK107" s="405"/>
      <c r="DL107" s="399"/>
      <c r="DM107" s="399"/>
      <c r="DN107" s="399"/>
      <c r="DO107" s="399"/>
      <c r="DP107" s="399"/>
      <c r="DQ107" s="399"/>
      <c r="DR107" s="399"/>
      <c r="DS107" s="399"/>
      <c r="DT107" s="399"/>
      <c r="DU107" s="399"/>
      <c r="DV107" s="399"/>
      <c r="DW107" s="399"/>
      <c r="DX107" s="399"/>
      <c r="DY107" s="399"/>
      <c r="DZ107" s="399"/>
      <c r="EA107" s="399"/>
      <c r="EB107" s="399"/>
      <c r="EC107" s="399"/>
      <c r="ED107" s="399"/>
      <c r="EE107" s="399"/>
      <c r="EF107" s="399"/>
      <c r="EG107" s="399"/>
      <c r="EH107" s="399"/>
      <c r="EI107" s="399"/>
      <c r="EJ107" s="399"/>
      <c r="EK107" s="399"/>
      <c r="EL107" s="399"/>
      <c r="EM107" s="399"/>
      <c r="EN107" s="399"/>
      <c r="EO107" s="399"/>
      <c r="EP107" s="399"/>
      <c r="EQ107" s="399"/>
      <c r="ER107" s="399"/>
      <c r="ES107" s="399"/>
      <c r="ET107" s="399"/>
      <c r="EU107" s="399"/>
      <c r="EV107" s="399"/>
      <c r="EW107" s="399"/>
      <c r="EX107" s="399"/>
      <c r="EY107" s="399"/>
      <c r="EZ107" s="399"/>
      <c r="FA107" s="399"/>
      <c r="FB107" s="399"/>
      <c r="FC107" s="399"/>
      <c r="FD107" s="399"/>
      <c r="FE107" s="399"/>
      <c r="FF107" s="399"/>
      <c r="FG107" s="399"/>
      <c r="FH107" s="399"/>
      <c r="FI107" s="399"/>
      <c r="FJ107" s="399"/>
      <c r="FK107" s="399"/>
      <c r="FL107" s="399"/>
      <c r="FM107" s="399"/>
      <c r="FN107" s="399"/>
      <c r="FO107" s="399"/>
      <c r="FP107" s="399"/>
      <c r="FQ107" s="399"/>
      <c r="FR107" s="399"/>
      <c r="FS107" s="399"/>
      <c r="FT107" s="399"/>
      <c r="FU107" s="399"/>
      <c r="FV107" s="399"/>
      <c r="FW107" s="399"/>
      <c r="FX107" s="399"/>
      <c r="FY107" s="399"/>
      <c r="FZ107" s="399"/>
      <c r="GA107" s="399"/>
      <c r="GB107" s="399"/>
      <c r="GC107" s="399"/>
      <c r="GD107" s="399"/>
      <c r="GE107" s="399"/>
      <c r="GF107" s="399"/>
      <c r="GG107" s="399"/>
      <c r="GH107" s="399"/>
      <c r="GI107" s="399"/>
      <c r="GJ107" s="399"/>
      <c r="GK107" s="399"/>
      <c r="GL107" s="399"/>
      <c r="GM107" s="399"/>
      <c r="GN107" s="399"/>
      <c r="GO107" s="399"/>
      <c r="GP107" s="399"/>
      <c r="GQ107" s="399"/>
      <c r="GR107" s="399"/>
      <c r="GS107" s="399"/>
      <c r="GT107" s="399"/>
      <c r="GU107" s="399"/>
      <c r="GV107" s="399"/>
      <c r="GW107" s="399"/>
      <c r="GX107" s="399"/>
      <c r="GY107" s="399"/>
      <c r="GZ107" s="399"/>
      <c r="HA107" s="399"/>
      <c r="HB107" s="399"/>
      <c r="HC107" s="399"/>
      <c r="HD107" s="399"/>
      <c r="HE107" s="399"/>
      <c r="HF107" s="399"/>
      <c r="HG107" s="399"/>
      <c r="HH107" s="399"/>
      <c r="HI107" s="399"/>
      <c r="HJ107" s="399"/>
      <c r="HK107" s="399"/>
      <c r="HL107" s="399"/>
      <c r="HM107" s="399"/>
      <c r="HN107" s="399"/>
      <c r="HO107" s="399"/>
      <c r="HP107" s="399"/>
      <c r="HQ107" s="399"/>
      <c r="HR107" s="399"/>
      <c r="HS107" s="399"/>
      <c r="HT107" s="399"/>
      <c r="HU107" s="399"/>
      <c r="HV107" s="399"/>
      <c r="HW107" s="399"/>
      <c r="HX107" s="399"/>
      <c r="HY107" s="399"/>
      <c r="HZ107" s="399"/>
      <c r="IA107" s="399"/>
      <c r="IB107" s="399"/>
      <c r="IC107" s="399"/>
      <c r="ID107" s="399"/>
      <c r="IE107" s="399"/>
      <c r="IF107" s="399"/>
      <c r="IG107" s="399"/>
      <c r="IH107" s="399"/>
      <c r="II107" s="399"/>
      <c r="IJ107" s="399"/>
      <c r="IK107" s="399"/>
      <c r="IL107" s="399"/>
      <c r="IM107" s="399"/>
      <c r="IN107" s="399"/>
      <c r="IO107" s="399"/>
      <c r="IP107" s="399"/>
    </row>
    <row r="108" spans="1:257" ht="71.400000000000006" x14ac:dyDescent="0.3">
      <c r="A108" s="380" t="s">
        <v>197</v>
      </c>
      <c r="B108" s="380" t="s">
        <v>187</v>
      </c>
      <c r="C108" s="380" t="s">
        <v>189</v>
      </c>
      <c r="D108" s="380" t="s">
        <v>361</v>
      </c>
      <c r="E108" s="380" t="s">
        <v>365</v>
      </c>
      <c r="F108" s="448" t="s">
        <v>391</v>
      </c>
      <c r="G108" s="449" t="s">
        <v>349</v>
      </c>
      <c r="H108" s="540" t="s">
        <v>369</v>
      </c>
      <c r="I108" s="449" t="s">
        <v>208</v>
      </c>
      <c r="J108" s="381" t="s">
        <v>370</v>
      </c>
      <c r="K108" s="532" t="s">
        <v>371</v>
      </c>
      <c r="L108" s="375" t="s">
        <v>2036</v>
      </c>
      <c r="M108" s="383" t="s">
        <v>2018</v>
      </c>
      <c r="N108" s="375" t="s">
        <v>2037</v>
      </c>
      <c r="O108" s="375" t="s">
        <v>2038</v>
      </c>
      <c r="P108" s="375" t="s">
        <v>2039</v>
      </c>
      <c r="Q108" s="374" t="s">
        <v>2057</v>
      </c>
      <c r="R108" s="513" t="s">
        <v>2053</v>
      </c>
      <c r="S108" s="541">
        <v>8</v>
      </c>
      <c r="T108" s="541">
        <v>4</v>
      </c>
      <c r="U108" s="379" t="s">
        <v>2065</v>
      </c>
      <c r="V108" s="542" t="s">
        <v>2039</v>
      </c>
      <c r="W108" s="530">
        <v>42734</v>
      </c>
      <c r="X108" s="530">
        <v>43463</v>
      </c>
      <c r="Y108" s="534">
        <v>200000000</v>
      </c>
      <c r="Z108" s="383" t="s">
        <v>1930</v>
      </c>
      <c r="AA108" s="383" t="s">
        <v>1931</v>
      </c>
      <c r="AB108" s="383" t="s">
        <v>2032</v>
      </c>
      <c r="AC108" s="383" t="s">
        <v>2066</v>
      </c>
      <c r="AD108" s="383" t="s">
        <v>2067</v>
      </c>
      <c r="AE108" s="430">
        <f t="shared" si="12"/>
        <v>1000000000</v>
      </c>
      <c r="AF108" s="411">
        <f>AG108</f>
        <v>1000000000</v>
      </c>
      <c r="AG108" s="411">
        <f>SUM(AH108:DK108)</f>
        <v>1000000000</v>
      </c>
      <c r="AH108" s="411">
        <v>1000000000</v>
      </c>
      <c r="AI108" s="411"/>
      <c r="AJ108" s="411"/>
      <c r="AK108" s="411"/>
      <c r="AL108" s="411"/>
      <c r="AM108" s="411"/>
      <c r="AN108" s="411"/>
      <c r="AO108" s="411"/>
      <c r="AP108" s="411"/>
      <c r="AQ108" s="411"/>
      <c r="AR108" s="411"/>
      <c r="AS108" s="411"/>
      <c r="AT108" s="411"/>
      <c r="AU108" s="411"/>
      <c r="AV108" s="411"/>
      <c r="AW108" s="411"/>
      <c r="AX108" s="411"/>
      <c r="AY108" s="411"/>
      <c r="AZ108" s="411"/>
      <c r="BA108" s="411"/>
      <c r="BB108" s="411"/>
      <c r="BC108" s="411"/>
      <c r="BD108" s="411"/>
      <c r="BE108" s="411"/>
      <c r="BF108" s="411"/>
      <c r="BG108" s="411"/>
      <c r="BH108" s="411"/>
      <c r="BI108" s="411"/>
      <c r="BJ108" s="411"/>
      <c r="BK108" s="411"/>
      <c r="BL108" s="411"/>
      <c r="BM108" s="411"/>
      <c r="BN108" s="411"/>
      <c r="BO108" s="411"/>
      <c r="BP108" s="411"/>
      <c r="BQ108" s="411"/>
      <c r="BR108" s="411"/>
      <c r="BS108" s="411"/>
      <c r="BT108" s="411"/>
      <c r="BU108" s="411"/>
      <c r="BV108" s="411"/>
      <c r="BW108" s="411"/>
      <c r="BX108" s="411"/>
      <c r="BY108" s="411"/>
      <c r="BZ108" s="411"/>
      <c r="CA108" s="411"/>
      <c r="CB108" s="411"/>
      <c r="CC108" s="411"/>
      <c r="CD108" s="411"/>
      <c r="CE108" s="411"/>
      <c r="CF108" s="411"/>
      <c r="CG108" s="411"/>
      <c r="CH108" s="411"/>
      <c r="CI108" s="411"/>
      <c r="CJ108" s="411"/>
      <c r="CK108" s="411"/>
      <c r="CL108" s="411"/>
      <c r="CM108" s="411"/>
      <c r="CN108" s="411"/>
      <c r="CO108" s="411"/>
      <c r="CP108" s="411"/>
      <c r="CQ108" s="411"/>
      <c r="CR108" s="411"/>
      <c r="CS108" s="411"/>
      <c r="CT108" s="411"/>
      <c r="CU108" s="411"/>
      <c r="CV108" s="411"/>
      <c r="CW108" s="411"/>
      <c r="CX108" s="411"/>
      <c r="CY108" s="411"/>
      <c r="CZ108" s="411"/>
      <c r="DA108" s="411"/>
      <c r="DB108" s="411"/>
      <c r="DC108" s="411"/>
      <c r="DD108" s="411"/>
      <c r="DE108" s="411"/>
      <c r="DF108" s="411"/>
      <c r="DG108" s="411"/>
      <c r="DH108" s="411"/>
      <c r="DI108" s="411"/>
      <c r="DJ108" s="411"/>
      <c r="DK108" s="411"/>
      <c r="DL108" s="414"/>
      <c r="DM108" s="414"/>
      <c r="DN108" s="414"/>
      <c r="DO108" s="414"/>
      <c r="DP108" s="414"/>
      <c r="DQ108" s="414"/>
      <c r="DR108" s="414"/>
      <c r="DS108" s="414"/>
      <c r="DT108" s="414"/>
      <c r="DU108" s="414"/>
      <c r="DV108" s="414"/>
      <c r="DW108" s="414"/>
      <c r="DX108" s="414"/>
      <c r="DY108" s="414"/>
      <c r="DZ108" s="414"/>
      <c r="EA108" s="414"/>
      <c r="EB108" s="414"/>
      <c r="EC108" s="414"/>
      <c r="ED108" s="414"/>
      <c r="EE108" s="414"/>
      <c r="EF108" s="414"/>
      <c r="EG108" s="414"/>
      <c r="EH108" s="414"/>
      <c r="EI108" s="414"/>
      <c r="EJ108" s="414"/>
      <c r="EK108" s="414"/>
      <c r="EL108" s="414"/>
      <c r="EM108" s="414"/>
      <c r="EN108" s="414"/>
      <c r="EO108" s="414"/>
      <c r="EP108" s="414"/>
      <c r="EQ108" s="414"/>
      <c r="ER108" s="414"/>
      <c r="ES108" s="414"/>
      <c r="ET108" s="414"/>
      <c r="EU108" s="414"/>
      <c r="EV108" s="414"/>
      <c r="EW108" s="414"/>
      <c r="EX108" s="414"/>
      <c r="EY108" s="414"/>
      <c r="EZ108" s="414"/>
      <c r="FA108" s="414"/>
      <c r="FB108" s="414"/>
      <c r="FC108" s="414"/>
      <c r="FD108" s="414"/>
      <c r="FE108" s="414"/>
      <c r="FF108" s="414"/>
      <c r="FG108" s="414"/>
      <c r="FH108" s="414"/>
      <c r="FI108" s="414"/>
      <c r="FJ108" s="414"/>
      <c r="FK108" s="414"/>
      <c r="FL108" s="414"/>
      <c r="FM108" s="414"/>
      <c r="FN108" s="414"/>
      <c r="FO108" s="414"/>
      <c r="FP108" s="414"/>
      <c r="FQ108" s="414"/>
      <c r="FR108" s="414"/>
      <c r="FS108" s="414"/>
      <c r="FT108" s="414"/>
      <c r="FU108" s="414"/>
      <c r="FV108" s="414"/>
      <c r="FW108" s="414"/>
      <c r="FX108" s="414"/>
      <c r="FY108" s="414"/>
      <c r="FZ108" s="414"/>
      <c r="GA108" s="414"/>
      <c r="GB108" s="414"/>
      <c r="GC108" s="414"/>
      <c r="GD108" s="414"/>
      <c r="GE108" s="414"/>
      <c r="GF108" s="414"/>
      <c r="GG108" s="414"/>
      <c r="GH108" s="414"/>
      <c r="GI108" s="414"/>
      <c r="GJ108" s="414"/>
      <c r="GK108" s="414"/>
      <c r="GL108" s="414"/>
      <c r="GM108" s="414"/>
      <c r="GN108" s="414"/>
      <c r="GO108" s="414"/>
      <c r="GP108" s="414"/>
      <c r="GQ108" s="414"/>
      <c r="GR108" s="414"/>
      <c r="GS108" s="414"/>
      <c r="GT108" s="414"/>
      <c r="GU108" s="414"/>
      <c r="GV108" s="414"/>
      <c r="GW108" s="414"/>
      <c r="GX108" s="414"/>
      <c r="GY108" s="414"/>
      <c r="GZ108" s="414"/>
      <c r="HA108" s="414"/>
      <c r="HB108" s="414"/>
      <c r="HC108" s="414"/>
      <c r="HD108" s="414"/>
      <c r="HE108" s="414"/>
      <c r="HF108" s="414"/>
      <c r="HG108" s="414"/>
      <c r="HH108" s="414"/>
      <c r="HI108" s="414"/>
      <c r="HJ108" s="414"/>
      <c r="HK108" s="414"/>
      <c r="HL108" s="414"/>
      <c r="HM108" s="414"/>
      <c r="HN108" s="414"/>
      <c r="HO108" s="414"/>
      <c r="HP108" s="414"/>
      <c r="HQ108" s="414"/>
      <c r="HR108" s="414"/>
      <c r="HS108" s="414"/>
      <c r="HT108" s="414"/>
      <c r="HU108" s="414"/>
      <c r="HV108" s="414"/>
      <c r="HW108" s="414"/>
      <c r="HX108" s="414"/>
      <c r="HY108" s="414"/>
      <c r="HZ108" s="414"/>
      <c r="IA108" s="414"/>
      <c r="IB108" s="414"/>
      <c r="IC108" s="414"/>
      <c r="ID108" s="414"/>
      <c r="IE108" s="414"/>
      <c r="IF108" s="414"/>
      <c r="IG108" s="414"/>
      <c r="IH108" s="414"/>
      <c r="II108" s="414"/>
      <c r="IJ108" s="414"/>
      <c r="IK108" s="414"/>
      <c r="IL108" s="414"/>
      <c r="IM108" s="414"/>
      <c r="IN108" s="414"/>
      <c r="IO108" s="414"/>
      <c r="IP108" s="414"/>
    </row>
    <row r="109" spans="1:257" ht="71.400000000000006" x14ac:dyDescent="0.3">
      <c r="A109" s="380" t="s">
        <v>197</v>
      </c>
      <c r="B109" s="380" t="s">
        <v>187</v>
      </c>
      <c r="C109" s="380" t="s">
        <v>189</v>
      </c>
      <c r="D109" s="380" t="s">
        <v>361</v>
      </c>
      <c r="E109" s="380" t="s">
        <v>365</v>
      </c>
      <c r="F109" s="448"/>
      <c r="G109" s="449"/>
      <c r="H109" s="540"/>
      <c r="I109" s="449"/>
      <c r="J109" s="381"/>
      <c r="K109" s="532"/>
      <c r="L109" s="375" t="s">
        <v>2036</v>
      </c>
      <c r="M109" s="383" t="s">
        <v>2018</v>
      </c>
      <c r="N109" s="375" t="s">
        <v>2037</v>
      </c>
      <c r="O109" s="375" t="s">
        <v>2038</v>
      </c>
      <c r="P109" s="375" t="s">
        <v>2040</v>
      </c>
      <c r="Q109" s="374" t="s">
        <v>2058</v>
      </c>
      <c r="R109" s="513" t="s">
        <v>2050</v>
      </c>
      <c r="S109" s="541">
        <v>100</v>
      </c>
      <c r="T109" s="541">
        <v>50</v>
      </c>
      <c r="U109" s="379" t="s">
        <v>2065</v>
      </c>
      <c r="V109" s="542" t="s">
        <v>2040</v>
      </c>
      <c r="W109" s="530">
        <v>42734</v>
      </c>
      <c r="X109" s="530">
        <v>43463</v>
      </c>
      <c r="Y109" s="534">
        <v>200000000</v>
      </c>
      <c r="Z109" s="383" t="s">
        <v>1930</v>
      </c>
      <c r="AA109" s="383" t="s">
        <v>1931</v>
      </c>
      <c r="AB109" s="383" t="s">
        <v>2032</v>
      </c>
      <c r="AC109" s="383" t="s">
        <v>2066</v>
      </c>
      <c r="AD109" s="383" t="s">
        <v>2068</v>
      </c>
      <c r="AE109" s="430"/>
      <c r="AF109" s="411"/>
      <c r="AG109" s="411"/>
      <c r="AH109" s="411"/>
      <c r="AI109" s="411"/>
      <c r="AJ109" s="411"/>
      <c r="AK109" s="411"/>
      <c r="AL109" s="411"/>
      <c r="AM109" s="411"/>
      <c r="AN109" s="411"/>
      <c r="AO109" s="411"/>
      <c r="AP109" s="411"/>
      <c r="AQ109" s="411"/>
      <c r="AR109" s="411"/>
      <c r="AS109" s="411"/>
      <c r="AT109" s="411"/>
      <c r="AU109" s="411"/>
      <c r="AV109" s="411"/>
      <c r="AW109" s="411"/>
      <c r="AX109" s="411"/>
      <c r="AY109" s="411"/>
      <c r="AZ109" s="411"/>
      <c r="BA109" s="411"/>
      <c r="BB109" s="411"/>
      <c r="BC109" s="411"/>
      <c r="BD109" s="411"/>
      <c r="BE109" s="411"/>
      <c r="BF109" s="411"/>
      <c r="BG109" s="411"/>
      <c r="BH109" s="411"/>
      <c r="BI109" s="411"/>
      <c r="BJ109" s="411"/>
      <c r="BK109" s="411"/>
      <c r="BL109" s="411"/>
      <c r="BM109" s="411"/>
      <c r="BN109" s="411"/>
      <c r="BO109" s="411"/>
      <c r="BP109" s="411"/>
      <c r="BQ109" s="411"/>
      <c r="BR109" s="411"/>
      <c r="BS109" s="411"/>
      <c r="BT109" s="411"/>
      <c r="BU109" s="411"/>
      <c r="BV109" s="411"/>
      <c r="BW109" s="411"/>
      <c r="BX109" s="411"/>
      <c r="BY109" s="411"/>
      <c r="BZ109" s="411"/>
      <c r="CA109" s="411"/>
      <c r="CB109" s="411"/>
      <c r="CC109" s="411"/>
      <c r="CD109" s="411"/>
      <c r="CE109" s="411"/>
      <c r="CF109" s="411"/>
      <c r="CG109" s="411"/>
      <c r="CH109" s="411"/>
      <c r="CI109" s="411"/>
      <c r="CJ109" s="411"/>
      <c r="CK109" s="411"/>
      <c r="CL109" s="411"/>
      <c r="CM109" s="411"/>
      <c r="CN109" s="411"/>
      <c r="CO109" s="411"/>
      <c r="CP109" s="411"/>
      <c r="CQ109" s="411"/>
      <c r="CR109" s="411"/>
      <c r="CS109" s="411"/>
      <c r="CT109" s="411"/>
      <c r="CU109" s="411"/>
      <c r="CV109" s="411"/>
      <c r="CW109" s="411"/>
      <c r="CX109" s="411"/>
      <c r="CY109" s="411"/>
      <c r="CZ109" s="411"/>
      <c r="DA109" s="411"/>
      <c r="DB109" s="411"/>
      <c r="DC109" s="411"/>
      <c r="DD109" s="411"/>
      <c r="DE109" s="411"/>
      <c r="DF109" s="411"/>
      <c r="DG109" s="411"/>
      <c r="DH109" s="411"/>
      <c r="DI109" s="411"/>
      <c r="DJ109" s="411"/>
      <c r="DK109" s="411"/>
      <c r="DL109" s="414"/>
      <c r="DM109" s="414"/>
      <c r="DN109" s="414"/>
      <c r="DO109" s="414"/>
      <c r="DP109" s="414"/>
      <c r="DQ109" s="414"/>
      <c r="DR109" s="414"/>
      <c r="DS109" s="414"/>
      <c r="DT109" s="414"/>
      <c r="DU109" s="414"/>
      <c r="DV109" s="414"/>
      <c r="DW109" s="414"/>
      <c r="DX109" s="414"/>
      <c r="DY109" s="414"/>
      <c r="DZ109" s="414"/>
      <c r="EA109" s="414"/>
      <c r="EB109" s="414"/>
      <c r="EC109" s="414"/>
      <c r="ED109" s="414"/>
      <c r="EE109" s="414"/>
      <c r="EF109" s="414"/>
      <c r="EG109" s="414"/>
      <c r="EH109" s="414"/>
      <c r="EI109" s="414"/>
      <c r="EJ109" s="414"/>
      <c r="EK109" s="414"/>
      <c r="EL109" s="414"/>
      <c r="EM109" s="414"/>
      <c r="EN109" s="414"/>
      <c r="EO109" s="414"/>
      <c r="EP109" s="414"/>
      <c r="EQ109" s="414"/>
      <c r="ER109" s="414"/>
      <c r="ES109" s="414"/>
      <c r="ET109" s="414"/>
      <c r="EU109" s="414"/>
      <c r="EV109" s="414"/>
      <c r="EW109" s="414"/>
      <c r="EX109" s="414"/>
      <c r="EY109" s="414"/>
      <c r="EZ109" s="414"/>
      <c r="FA109" s="414"/>
      <c r="FB109" s="414"/>
      <c r="FC109" s="414"/>
      <c r="FD109" s="414"/>
      <c r="FE109" s="414"/>
      <c r="FF109" s="414"/>
      <c r="FG109" s="414"/>
      <c r="FH109" s="414"/>
      <c r="FI109" s="414"/>
      <c r="FJ109" s="414"/>
      <c r="FK109" s="414"/>
      <c r="FL109" s="414"/>
      <c r="FM109" s="414"/>
      <c r="FN109" s="414"/>
      <c r="FO109" s="414"/>
      <c r="FP109" s="414"/>
      <c r="FQ109" s="414"/>
      <c r="FR109" s="414"/>
      <c r="FS109" s="414"/>
      <c r="FT109" s="414"/>
      <c r="FU109" s="414"/>
      <c r="FV109" s="414"/>
      <c r="FW109" s="414"/>
      <c r="FX109" s="414"/>
      <c r="FY109" s="414"/>
      <c r="FZ109" s="414"/>
      <c r="GA109" s="414"/>
      <c r="GB109" s="414"/>
      <c r="GC109" s="414"/>
      <c r="GD109" s="414"/>
      <c r="GE109" s="414"/>
      <c r="GF109" s="414"/>
      <c r="GG109" s="414"/>
      <c r="GH109" s="414"/>
      <c r="GI109" s="414"/>
      <c r="GJ109" s="414"/>
      <c r="GK109" s="414"/>
      <c r="GL109" s="414"/>
      <c r="GM109" s="414"/>
      <c r="GN109" s="414"/>
      <c r="GO109" s="414"/>
      <c r="GP109" s="414"/>
      <c r="GQ109" s="414"/>
      <c r="GR109" s="414"/>
      <c r="GS109" s="414"/>
      <c r="GT109" s="414"/>
      <c r="GU109" s="414"/>
      <c r="GV109" s="414"/>
      <c r="GW109" s="414"/>
      <c r="GX109" s="414"/>
      <c r="GY109" s="414"/>
      <c r="GZ109" s="414"/>
      <c r="HA109" s="414"/>
      <c r="HB109" s="414"/>
      <c r="HC109" s="414"/>
      <c r="HD109" s="414"/>
      <c r="HE109" s="414"/>
      <c r="HF109" s="414"/>
      <c r="HG109" s="414"/>
      <c r="HH109" s="414"/>
      <c r="HI109" s="414"/>
      <c r="HJ109" s="414"/>
      <c r="HK109" s="414"/>
      <c r="HL109" s="414"/>
      <c r="HM109" s="414"/>
      <c r="HN109" s="414"/>
      <c r="HO109" s="414"/>
      <c r="HP109" s="414"/>
      <c r="HQ109" s="414"/>
      <c r="HR109" s="414"/>
      <c r="HS109" s="414"/>
      <c r="HT109" s="414"/>
      <c r="HU109" s="414"/>
      <c r="HV109" s="414"/>
      <c r="HW109" s="414"/>
      <c r="HX109" s="414"/>
      <c r="HY109" s="414"/>
      <c r="HZ109" s="414"/>
      <c r="IA109" s="414"/>
      <c r="IB109" s="414"/>
      <c r="IC109" s="414"/>
      <c r="ID109" s="414"/>
      <c r="IE109" s="414"/>
      <c r="IF109" s="414"/>
      <c r="IG109" s="414"/>
      <c r="IH109" s="414"/>
      <c r="II109" s="414"/>
      <c r="IJ109" s="414"/>
      <c r="IK109" s="414"/>
      <c r="IL109" s="414"/>
      <c r="IM109" s="414"/>
      <c r="IN109" s="414"/>
      <c r="IO109" s="414"/>
      <c r="IP109" s="414"/>
    </row>
    <row r="110" spans="1:257" ht="71.400000000000006" x14ac:dyDescent="0.3">
      <c r="A110" s="380" t="s">
        <v>197</v>
      </c>
      <c r="B110" s="380" t="s">
        <v>187</v>
      </c>
      <c r="C110" s="380" t="s">
        <v>189</v>
      </c>
      <c r="D110" s="380" t="s">
        <v>361</v>
      </c>
      <c r="E110" s="380" t="s">
        <v>365</v>
      </c>
      <c r="F110" s="448"/>
      <c r="G110" s="449"/>
      <c r="H110" s="540"/>
      <c r="I110" s="449"/>
      <c r="J110" s="381"/>
      <c r="K110" s="532"/>
      <c r="L110" s="375" t="s">
        <v>2036</v>
      </c>
      <c r="M110" s="383" t="s">
        <v>2018</v>
      </c>
      <c r="N110" s="375" t="s">
        <v>2037</v>
      </c>
      <c r="O110" s="375" t="s">
        <v>2038</v>
      </c>
      <c r="P110" s="375" t="s">
        <v>2041</v>
      </c>
      <c r="Q110" s="374" t="s">
        <v>2059</v>
      </c>
      <c r="R110" s="513" t="s">
        <v>2051</v>
      </c>
      <c r="S110" s="541">
        <v>11</v>
      </c>
      <c r="T110" s="541">
        <v>11</v>
      </c>
      <c r="U110" s="379" t="s">
        <v>2065</v>
      </c>
      <c r="V110" s="542" t="s">
        <v>2041</v>
      </c>
      <c r="W110" s="530">
        <v>42734</v>
      </c>
      <c r="X110" s="530">
        <v>43463</v>
      </c>
      <c r="Y110" s="534">
        <v>200000000</v>
      </c>
      <c r="Z110" s="383" t="s">
        <v>1930</v>
      </c>
      <c r="AA110" s="383" t="s">
        <v>1931</v>
      </c>
      <c r="AB110" s="383" t="s">
        <v>2032</v>
      </c>
      <c r="AC110" s="383" t="s">
        <v>2066</v>
      </c>
      <c r="AD110" s="383" t="s">
        <v>2068</v>
      </c>
      <c r="AE110" s="430"/>
      <c r="AF110" s="411"/>
      <c r="AG110" s="411"/>
      <c r="AH110" s="411"/>
      <c r="AI110" s="411"/>
      <c r="AJ110" s="411"/>
      <c r="AK110" s="411"/>
      <c r="AL110" s="411"/>
      <c r="AM110" s="411"/>
      <c r="AN110" s="411"/>
      <c r="AO110" s="411"/>
      <c r="AP110" s="411"/>
      <c r="AQ110" s="411"/>
      <c r="AR110" s="411"/>
      <c r="AS110" s="411"/>
      <c r="AT110" s="411"/>
      <c r="AU110" s="411"/>
      <c r="AV110" s="411"/>
      <c r="AW110" s="411"/>
      <c r="AX110" s="411"/>
      <c r="AY110" s="411"/>
      <c r="AZ110" s="411"/>
      <c r="BA110" s="411"/>
      <c r="BB110" s="411"/>
      <c r="BC110" s="411"/>
      <c r="BD110" s="411"/>
      <c r="BE110" s="411"/>
      <c r="BF110" s="411"/>
      <c r="BG110" s="411"/>
      <c r="BH110" s="411"/>
      <c r="BI110" s="411"/>
      <c r="BJ110" s="411"/>
      <c r="BK110" s="411"/>
      <c r="BL110" s="411"/>
      <c r="BM110" s="411"/>
      <c r="BN110" s="411"/>
      <c r="BO110" s="411"/>
      <c r="BP110" s="411"/>
      <c r="BQ110" s="411"/>
      <c r="BR110" s="411"/>
      <c r="BS110" s="411"/>
      <c r="BT110" s="411"/>
      <c r="BU110" s="411"/>
      <c r="BV110" s="411"/>
      <c r="BW110" s="411"/>
      <c r="BX110" s="411"/>
      <c r="BY110" s="411"/>
      <c r="BZ110" s="411"/>
      <c r="CA110" s="411"/>
      <c r="CB110" s="411"/>
      <c r="CC110" s="411"/>
      <c r="CD110" s="411"/>
      <c r="CE110" s="411"/>
      <c r="CF110" s="411"/>
      <c r="CG110" s="411"/>
      <c r="CH110" s="411"/>
      <c r="CI110" s="411"/>
      <c r="CJ110" s="411"/>
      <c r="CK110" s="411"/>
      <c r="CL110" s="411"/>
      <c r="CM110" s="411"/>
      <c r="CN110" s="411"/>
      <c r="CO110" s="411"/>
      <c r="CP110" s="411"/>
      <c r="CQ110" s="411"/>
      <c r="CR110" s="411"/>
      <c r="CS110" s="411"/>
      <c r="CT110" s="411"/>
      <c r="CU110" s="411"/>
      <c r="CV110" s="411"/>
      <c r="CW110" s="411"/>
      <c r="CX110" s="411"/>
      <c r="CY110" s="411"/>
      <c r="CZ110" s="411"/>
      <c r="DA110" s="411"/>
      <c r="DB110" s="411"/>
      <c r="DC110" s="411"/>
      <c r="DD110" s="411"/>
      <c r="DE110" s="411"/>
      <c r="DF110" s="411"/>
      <c r="DG110" s="411"/>
      <c r="DH110" s="411"/>
      <c r="DI110" s="411"/>
      <c r="DJ110" s="411"/>
      <c r="DK110" s="411"/>
      <c r="DL110" s="414"/>
      <c r="DM110" s="414"/>
      <c r="DN110" s="414"/>
      <c r="DO110" s="414"/>
      <c r="DP110" s="414"/>
      <c r="DQ110" s="414"/>
      <c r="DR110" s="414"/>
      <c r="DS110" s="414"/>
      <c r="DT110" s="414"/>
      <c r="DU110" s="414"/>
      <c r="DV110" s="414"/>
      <c r="DW110" s="414"/>
      <c r="DX110" s="414"/>
      <c r="DY110" s="414"/>
      <c r="DZ110" s="414"/>
      <c r="EA110" s="414"/>
      <c r="EB110" s="414"/>
      <c r="EC110" s="414"/>
      <c r="ED110" s="414"/>
      <c r="EE110" s="414"/>
      <c r="EF110" s="414"/>
      <c r="EG110" s="414"/>
      <c r="EH110" s="414"/>
      <c r="EI110" s="414"/>
      <c r="EJ110" s="414"/>
      <c r="EK110" s="414"/>
      <c r="EL110" s="414"/>
      <c r="EM110" s="414"/>
      <c r="EN110" s="414"/>
      <c r="EO110" s="414"/>
      <c r="EP110" s="414"/>
      <c r="EQ110" s="414"/>
      <c r="ER110" s="414"/>
      <c r="ES110" s="414"/>
      <c r="ET110" s="414"/>
      <c r="EU110" s="414"/>
      <c r="EV110" s="414"/>
      <c r="EW110" s="414"/>
      <c r="EX110" s="414"/>
      <c r="EY110" s="414"/>
      <c r="EZ110" s="414"/>
      <c r="FA110" s="414"/>
      <c r="FB110" s="414"/>
      <c r="FC110" s="414"/>
      <c r="FD110" s="414"/>
      <c r="FE110" s="414"/>
      <c r="FF110" s="414"/>
      <c r="FG110" s="414"/>
      <c r="FH110" s="414"/>
      <c r="FI110" s="414"/>
      <c r="FJ110" s="414"/>
      <c r="FK110" s="414"/>
      <c r="FL110" s="414"/>
      <c r="FM110" s="414"/>
      <c r="FN110" s="414"/>
      <c r="FO110" s="414"/>
      <c r="FP110" s="414"/>
      <c r="FQ110" s="414"/>
      <c r="FR110" s="414"/>
      <c r="FS110" s="414"/>
      <c r="FT110" s="414"/>
      <c r="FU110" s="414"/>
      <c r="FV110" s="414"/>
      <c r="FW110" s="414"/>
      <c r="FX110" s="414"/>
      <c r="FY110" s="414"/>
      <c r="FZ110" s="414"/>
      <c r="GA110" s="414"/>
      <c r="GB110" s="414"/>
      <c r="GC110" s="414"/>
      <c r="GD110" s="414"/>
      <c r="GE110" s="414"/>
      <c r="GF110" s="414"/>
      <c r="GG110" s="414"/>
      <c r="GH110" s="414"/>
      <c r="GI110" s="414"/>
      <c r="GJ110" s="414"/>
      <c r="GK110" s="414"/>
      <c r="GL110" s="414"/>
      <c r="GM110" s="414"/>
      <c r="GN110" s="414"/>
      <c r="GO110" s="414"/>
      <c r="GP110" s="414"/>
      <c r="GQ110" s="414"/>
      <c r="GR110" s="414"/>
      <c r="GS110" s="414"/>
      <c r="GT110" s="414"/>
      <c r="GU110" s="414"/>
      <c r="GV110" s="414"/>
      <c r="GW110" s="414"/>
      <c r="GX110" s="414"/>
      <c r="GY110" s="414"/>
      <c r="GZ110" s="414"/>
      <c r="HA110" s="414"/>
      <c r="HB110" s="414"/>
      <c r="HC110" s="414"/>
      <c r="HD110" s="414"/>
      <c r="HE110" s="414"/>
      <c r="HF110" s="414"/>
      <c r="HG110" s="414"/>
      <c r="HH110" s="414"/>
      <c r="HI110" s="414"/>
      <c r="HJ110" s="414"/>
      <c r="HK110" s="414"/>
      <c r="HL110" s="414"/>
      <c r="HM110" s="414"/>
      <c r="HN110" s="414"/>
      <c r="HO110" s="414"/>
      <c r="HP110" s="414"/>
      <c r="HQ110" s="414"/>
      <c r="HR110" s="414"/>
      <c r="HS110" s="414"/>
      <c r="HT110" s="414"/>
      <c r="HU110" s="414"/>
      <c r="HV110" s="414"/>
      <c r="HW110" s="414"/>
      <c r="HX110" s="414"/>
      <c r="HY110" s="414"/>
      <c r="HZ110" s="414"/>
      <c r="IA110" s="414"/>
      <c r="IB110" s="414"/>
      <c r="IC110" s="414"/>
      <c r="ID110" s="414"/>
      <c r="IE110" s="414"/>
      <c r="IF110" s="414"/>
      <c r="IG110" s="414"/>
      <c r="IH110" s="414"/>
      <c r="II110" s="414"/>
      <c r="IJ110" s="414"/>
      <c r="IK110" s="414"/>
      <c r="IL110" s="414"/>
      <c r="IM110" s="414"/>
      <c r="IN110" s="414"/>
      <c r="IO110" s="414"/>
      <c r="IP110" s="414"/>
    </row>
    <row r="111" spans="1:257" ht="71.400000000000006" x14ac:dyDescent="0.3">
      <c r="A111" s="380" t="s">
        <v>197</v>
      </c>
      <c r="B111" s="380" t="s">
        <v>187</v>
      </c>
      <c r="C111" s="380" t="s">
        <v>189</v>
      </c>
      <c r="D111" s="380" t="s">
        <v>361</v>
      </c>
      <c r="E111" s="380" t="s">
        <v>365</v>
      </c>
      <c r="F111" s="448"/>
      <c r="G111" s="449"/>
      <c r="H111" s="540"/>
      <c r="I111" s="449"/>
      <c r="J111" s="381"/>
      <c r="K111" s="532"/>
      <c r="L111" s="375" t="s">
        <v>2036</v>
      </c>
      <c r="M111" s="383" t="s">
        <v>2018</v>
      </c>
      <c r="N111" s="375" t="s">
        <v>2037</v>
      </c>
      <c r="O111" s="375" t="s">
        <v>2038</v>
      </c>
      <c r="P111" s="375" t="s">
        <v>2042</v>
      </c>
      <c r="Q111" s="374" t="s">
        <v>2060</v>
      </c>
      <c r="R111" s="513" t="s">
        <v>2052</v>
      </c>
      <c r="S111" s="541">
        <v>1</v>
      </c>
      <c r="T111" s="541">
        <v>1</v>
      </c>
      <c r="U111" s="379" t="s">
        <v>2065</v>
      </c>
      <c r="V111" s="542" t="s">
        <v>2042</v>
      </c>
      <c r="W111" s="530">
        <v>42734</v>
      </c>
      <c r="X111" s="530">
        <v>43463</v>
      </c>
      <c r="Y111" s="534" t="s">
        <v>2069</v>
      </c>
      <c r="Z111" s="383" t="s">
        <v>1930</v>
      </c>
      <c r="AA111" s="383" t="s">
        <v>1931</v>
      </c>
      <c r="AB111" s="383" t="s">
        <v>2032</v>
      </c>
      <c r="AC111" s="383" t="s">
        <v>2066</v>
      </c>
      <c r="AD111" s="383" t="s">
        <v>2068</v>
      </c>
      <c r="AE111" s="430"/>
      <c r="AF111" s="411"/>
      <c r="AG111" s="411"/>
      <c r="AH111" s="411"/>
      <c r="AI111" s="411"/>
      <c r="AJ111" s="411"/>
      <c r="AK111" s="411"/>
      <c r="AL111" s="411"/>
      <c r="AM111" s="411"/>
      <c r="AN111" s="411"/>
      <c r="AO111" s="411"/>
      <c r="AP111" s="411"/>
      <c r="AQ111" s="411"/>
      <c r="AR111" s="411"/>
      <c r="AS111" s="411"/>
      <c r="AT111" s="411"/>
      <c r="AU111" s="411"/>
      <c r="AV111" s="411"/>
      <c r="AW111" s="411"/>
      <c r="AX111" s="411"/>
      <c r="AY111" s="411"/>
      <c r="AZ111" s="411"/>
      <c r="BA111" s="411"/>
      <c r="BB111" s="411"/>
      <c r="BC111" s="411"/>
      <c r="BD111" s="411"/>
      <c r="BE111" s="411"/>
      <c r="BF111" s="411"/>
      <c r="BG111" s="411"/>
      <c r="BH111" s="411"/>
      <c r="BI111" s="411"/>
      <c r="BJ111" s="411"/>
      <c r="BK111" s="411"/>
      <c r="BL111" s="411"/>
      <c r="BM111" s="411"/>
      <c r="BN111" s="411"/>
      <c r="BO111" s="411"/>
      <c r="BP111" s="411"/>
      <c r="BQ111" s="411"/>
      <c r="BR111" s="411"/>
      <c r="BS111" s="411"/>
      <c r="BT111" s="411"/>
      <c r="BU111" s="411"/>
      <c r="BV111" s="411"/>
      <c r="BW111" s="411"/>
      <c r="BX111" s="411"/>
      <c r="BY111" s="411"/>
      <c r="BZ111" s="411"/>
      <c r="CA111" s="411"/>
      <c r="CB111" s="411"/>
      <c r="CC111" s="411"/>
      <c r="CD111" s="411"/>
      <c r="CE111" s="411"/>
      <c r="CF111" s="411"/>
      <c r="CG111" s="411"/>
      <c r="CH111" s="411"/>
      <c r="CI111" s="411"/>
      <c r="CJ111" s="411"/>
      <c r="CK111" s="411"/>
      <c r="CL111" s="411"/>
      <c r="CM111" s="411"/>
      <c r="CN111" s="411"/>
      <c r="CO111" s="411"/>
      <c r="CP111" s="411"/>
      <c r="CQ111" s="411"/>
      <c r="CR111" s="411"/>
      <c r="CS111" s="411"/>
      <c r="CT111" s="411"/>
      <c r="CU111" s="411"/>
      <c r="CV111" s="411"/>
      <c r="CW111" s="411"/>
      <c r="CX111" s="411"/>
      <c r="CY111" s="411"/>
      <c r="CZ111" s="411"/>
      <c r="DA111" s="411"/>
      <c r="DB111" s="411"/>
      <c r="DC111" s="411"/>
      <c r="DD111" s="411"/>
      <c r="DE111" s="411"/>
      <c r="DF111" s="411"/>
      <c r="DG111" s="411"/>
      <c r="DH111" s="411"/>
      <c r="DI111" s="411"/>
      <c r="DJ111" s="411"/>
      <c r="DK111" s="411"/>
      <c r="DL111" s="414"/>
      <c r="DM111" s="414"/>
      <c r="DN111" s="414"/>
      <c r="DO111" s="414"/>
      <c r="DP111" s="414"/>
      <c r="DQ111" s="414"/>
      <c r="DR111" s="414"/>
      <c r="DS111" s="414"/>
      <c r="DT111" s="414"/>
      <c r="DU111" s="414"/>
      <c r="DV111" s="414"/>
      <c r="DW111" s="414"/>
      <c r="DX111" s="414"/>
      <c r="DY111" s="414"/>
      <c r="DZ111" s="414"/>
      <c r="EA111" s="414"/>
      <c r="EB111" s="414"/>
      <c r="EC111" s="414"/>
      <c r="ED111" s="414"/>
      <c r="EE111" s="414"/>
      <c r="EF111" s="414"/>
      <c r="EG111" s="414"/>
      <c r="EH111" s="414"/>
      <c r="EI111" s="414"/>
      <c r="EJ111" s="414"/>
      <c r="EK111" s="414"/>
      <c r="EL111" s="414"/>
      <c r="EM111" s="414"/>
      <c r="EN111" s="414"/>
      <c r="EO111" s="414"/>
      <c r="EP111" s="414"/>
      <c r="EQ111" s="414"/>
      <c r="ER111" s="414"/>
      <c r="ES111" s="414"/>
      <c r="ET111" s="414"/>
      <c r="EU111" s="414"/>
      <c r="EV111" s="414"/>
      <c r="EW111" s="414"/>
      <c r="EX111" s="414"/>
      <c r="EY111" s="414"/>
      <c r="EZ111" s="414"/>
      <c r="FA111" s="414"/>
      <c r="FB111" s="414"/>
      <c r="FC111" s="414"/>
      <c r="FD111" s="414"/>
      <c r="FE111" s="414"/>
      <c r="FF111" s="414"/>
      <c r="FG111" s="414"/>
      <c r="FH111" s="414"/>
      <c r="FI111" s="414"/>
      <c r="FJ111" s="414"/>
      <c r="FK111" s="414"/>
      <c r="FL111" s="414"/>
      <c r="FM111" s="414"/>
      <c r="FN111" s="414"/>
      <c r="FO111" s="414"/>
      <c r="FP111" s="414"/>
      <c r="FQ111" s="414"/>
      <c r="FR111" s="414"/>
      <c r="FS111" s="414"/>
      <c r="FT111" s="414"/>
      <c r="FU111" s="414"/>
      <c r="FV111" s="414"/>
      <c r="FW111" s="414"/>
      <c r="FX111" s="414"/>
      <c r="FY111" s="414"/>
      <c r="FZ111" s="414"/>
      <c r="GA111" s="414"/>
      <c r="GB111" s="414"/>
      <c r="GC111" s="414"/>
      <c r="GD111" s="414"/>
      <c r="GE111" s="414"/>
      <c r="GF111" s="414"/>
      <c r="GG111" s="414"/>
      <c r="GH111" s="414"/>
      <c r="GI111" s="414"/>
      <c r="GJ111" s="414"/>
      <c r="GK111" s="414"/>
      <c r="GL111" s="414"/>
      <c r="GM111" s="414"/>
      <c r="GN111" s="414"/>
      <c r="GO111" s="414"/>
      <c r="GP111" s="414"/>
      <c r="GQ111" s="414"/>
      <c r="GR111" s="414"/>
      <c r="GS111" s="414"/>
      <c r="GT111" s="414"/>
      <c r="GU111" s="414"/>
      <c r="GV111" s="414"/>
      <c r="GW111" s="414"/>
      <c r="GX111" s="414"/>
      <c r="GY111" s="414"/>
      <c r="GZ111" s="414"/>
      <c r="HA111" s="414"/>
      <c r="HB111" s="414"/>
      <c r="HC111" s="414"/>
      <c r="HD111" s="414"/>
      <c r="HE111" s="414"/>
      <c r="HF111" s="414"/>
      <c r="HG111" s="414"/>
      <c r="HH111" s="414"/>
      <c r="HI111" s="414"/>
      <c r="HJ111" s="414"/>
      <c r="HK111" s="414"/>
      <c r="HL111" s="414"/>
      <c r="HM111" s="414"/>
      <c r="HN111" s="414"/>
      <c r="HO111" s="414"/>
      <c r="HP111" s="414"/>
      <c r="HQ111" s="414"/>
      <c r="HR111" s="414"/>
      <c r="HS111" s="414"/>
      <c r="HT111" s="414"/>
      <c r="HU111" s="414"/>
      <c r="HV111" s="414"/>
      <c r="HW111" s="414"/>
      <c r="HX111" s="414"/>
      <c r="HY111" s="414"/>
      <c r="HZ111" s="414"/>
      <c r="IA111" s="414"/>
      <c r="IB111" s="414"/>
      <c r="IC111" s="414"/>
      <c r="ID111" s="414"/>
      <c r="IE111" s="414"/>
      <c r="IF111" s="414"/>
      <c r="IG111" s="414"/>
      <c r="IH111" s="414"/>
      <c r="II111" s="414"/>
      <c r="IJ111" s="414"/>
      <c r="IK111" s="414"/>
      <c r="IL111" s="414"/>
      <c r="IM111" s="414"/>
      <c r="IN111" s="414"/>
      <c r="IO111" s="414"/>
      <c r="IP111" s="414"/>
    </row>
    <row r="112" spans="1:257" ht="71.400000000000006" x14ac:dyDescent="0.3">
      <c r="A112" s="380" t="s">
        <v>197</v>
      </c>
      <c r="B112" s="380" t="s">
        <v>187</v>
      </c>
      <c r="C112" s="380" t="s">
        <v>189</v>
      </c>
      <c r="D112" s="380" t="s">
        <v>361</v>
      </c>
      <c r="E112" s="380" t="s">
        <v>365</v>
      </c>
      <c r="F112" s="448"/>
      <c r="G112" s="449"/>
      <c r="H112" s="540"/>
      <c r="I112" s="449"/>
      <c r="J112" s="381"/>
      <c r="K112" s="532"/>
      <c r="L112" s="375" t="s">
        <v>2036</v>
      </c>
      <c r="M112" s="383" t="s">
        <v>2018</v>
      </c>
      <c r="N112" s="375" t="s">
        <v>2037</v>
      </c>
      <c r="O112" s="375" t="s">
        <v>2038</v>
      </c>
      <c r="P112" s="375" t="s">
        <v>2043</v>
      </c>
      <c r="Q112" s="374" t="s">
        <v>2061</v>
      </c>
      <c r="R112" s="513" t="s">
        <v>2053</v>
      </c>
      <c r="S112" s="541">
        <v>200</v>
      </c>
      <c r="T112" s="541">
        <v>200</v>
      </c>
      <c r="U112" s="379" t="s">
        <v>2065</v>
      </c>
      <c r="V112" s="542" t="s">
        <v>2043</v>
      </c>
      <c r="W112" s="530">
        <v>42734</v>
      </c>
      <c r="X112" s="530">
        <v>43463</v>
      </c>
      <c r="Y112" s="534" t="s">
        <v>2069</v>
      </c>
      <c r="Z112" s="383" t="s">
        <v>1930</v>
      </c>
      <c r="AA112" s="383" t="s">
        <v>1931</v>
      </c>
      <c r="AB112" s="383" t="s">
        <v>2032</v>
      </c>
      <c r="AC112" s="383" t="s">
        <v>2066</v>
      </c>
      <c r="AD112" s="383" t="s">
        <v>2068</v>
      </c>
      <c r="AE112" s="430"/>
      <c r="AF112" s="411"/>
      <c r="AG112" s="411"/>
      <c r="AH112" s="411"/>
      <c r="AI112" s="411"/>
      <c r="AJ112" s="411"/>
      <c r="AK112" s="411"/>
      <c r="AL112" s="411"/>
      <c r="AM112" s="411"/>
      <c r="AN112" s="411"/>
      <c r="AO112" s="411"/>
      <c r="AP112" s="411"/>
      <c r="AQ112" s="411"/>
      <c r="AR112" s="411"/>
      <c r="AS112" s="411"/>
      <c r="AT112" s="411"/>
      <c r="AU112" s="411"/>
      <c r="AV112" s="411"/>
      <c r="AW112" s="411"/>
      <c r="AX112" s="411"/>
      <c r="AY112" s="411"/>
      <c r="AZ112" s="411"/>
      <c r="BA112" s="411"/>
      <c r="BB112" s="411"/>
      <c r="BC112" s="411"/>
      <c r="BD112" s="411"/>
      <c r="BE112" s="411"/>
      <c r="BF112" s="411"/>
      <c r="BG112" s="411"/>
      <c r="BH112" s="411"/>
      <c r="BI112" s="411"/>
      <c r="BJ112" s="411"/>
      <c r="BK112" s="411"/>
      <c r="BL112" s="411"/>
      <c r="BM112" s="411"/>
      <c r="BN112" s="411"/>
      <c r="BO112" s="411"/>
      <c r="BP112" s="411"/>
      <c r="BQ112" s="411"/>
      <c r="BR112" s="411"/>
      <c r="BS112" s="411"/>
      <c r="BT112" s="411"/>
      <c r="BU112" s="411"/>
      <c r="BV112" s="411"/>
      <c r="BW112" s="411"/>
      <c r="BX112" s="411"/>
      <c r="BY112" s="411"/>
      <c r="BZ112" s="411"/>
      <c r="CA112" s="411"/>
      <c r="CB112" s="411"/>
      <c r="CC112" s="411"/>
      <c r="CD112" s="411"/>
      <c r="CE112" s="411"/>
      <c r="CF112" s="411"/>
      <c r="CG112" s="411"/>
      <c r="CH112" s="411"/>
      <c r="CI112" s="411"/>
      <c r="CJ112" s="411"/>
      <c r="CK112" s="411"/>
      <c r="CL112" s="411"/>
      <c r="CM112" s="411"/>
      <c r="CN112" s="411"/>
      <c r="CO112" s="411"/>
      <c r="CP112" s="411"/>
      <c r="CQ112" s="411"/>
      <c r="CR112" s="411"/>
      <c r="CS112" s="411"/>
      <c r="CT112" s="411"/>
      <c r="CU112" s="411"/>
      <c r="CV112" s="411"/>
      <c r="CW112" s="411"/>
      <c r="CX112" s="411"/>
      <c r="CY112" s="411"/>
      <c r="CZ112" s="411"/>
      <c r="DA112" s="411"/>
      <c r="DB112" s="411"/>
      <c r="DC112" s="411"/>
      <c r="DD112" s="411"/>
      <c r="DE112" s="411"/>
      <c r="DF112" s="411"/>
      <c r="DG112" s="411"/>
      <c r="DH112" s="411"/>
      <c r="DI112" s="411"/>
      <c r="DJ112" s="411"/>
      <c r="DK112" s="411"/>
      <c r="DL112" s="414"/>
      <c r="DM112" s="414"/>
      <c r="DN112" s="414"/>
      <c r="DO112" s="414"/>
      <c r="DP112" s="414"/>
      <c r="DQ112" s="414"/>
      <c r="DR112" s="414"/>
      <c r="DS112" s="414"/>
      <c r="DT112" s="414"/>
      <c r="DU112" s="414"/>
      <c r="DV112" s="414"/>
      <c r="DW112" s="414"/>
      <c r="DX112" s="414"/>
      <c r="DY112" s="414"/>
      <c r="DZ112" s="414"/>
      <c r="EA112" s="414"/>
      <c r="EB112" s="414"/>
      <c r="EC112" s="414"/>
      <c r="ED112" s="414"/>
      <c r="EE112" s="414"/>
      <c r="EF112" s="414"/>
      <c r="EG112" s="414"/>
      <c r="EH112" s="414"/>
      <c r="EI112" s="414"/>
      <c r="EJ112" s="414"/>
      <c r="EK112" s="414"/>
      <c r="EL112" s="414"/>
      <c r="EM112" s="414"/>
      <c r="EN112" s="414"/>
      <c r="EO112" s="414"/>
      <c r="EP112" s="414"/>
      <c r="EQ112" s="414"/>
      <c r="ER112" s="414"/>
      <c r="ES112" s="414"/>
      <c r="ET112" s="414"/>
      <c r="EU112" s="414"/>
      <c r="EV112" s="414"/>
      <c r="EW112" s="414"/>
      <c r="EX112" s="414"/>
      <c r="EY112" s="414"/>
      <c r="EZ112" s="414"/>
      <c r="FA112" s="414"/>
      <c r="FB112" s="414"/>
      <c r="FC112" s="414"/>
      <c r="FD112" s="414"/>
      <c r="FE112" s="414"/>
      <c r="FF112" s="414"/>
      <c r="FG112" s="414"/>
      <c r="FH112" s="414"/>
      <c r="FI112" s="414"/>
      <c r="FJ112" s="414"/>
      <c r="FK112" s="414"/>
      <c r="FL112" s="414"/>
      <c r="FM112" s="414"/>
      <c r="FN112" s="414"/>
      <c r="FO112" s="414"/>
      <c r="FP112" s="414"/>
      <c r="FQ112" s="414"/>
      <c r="FR112" s="414"/>
      <c r="FS112" s="414"/>
      <c r="FT112" s="414"/>
      <c r="FU112" s="414"/>
      <c r="FV112" s="414"/>
      <c r="FW112" s="414"/>
      <c r="FX112" s="414"/>
      <c r="FY112" s="414"/>
      <c r="FZ112" s="414"/>
      <c r="GA112" s="414"/>
      <c r="GB112" s="414"/>
      <c r="GC112" s="414"/>
      <c r="GD112" s="414"/>
      <c r="GE112" s="414"/>
      <c r="GF112" s="414"/>
      <c r="GG112" s="414"/>
      <c r="GH112" s="414"/>
      <c r="GI112" s="414"/>
      <c r="GJ112" s="414"/>
      <c r="GK112" s="414"/>
      <c r="GL112" s="414"/>
      <c r="GM112" s="414"/>
      <c r="GN112" s="414"/>
      <c r="GO112" s="414"/>
      <c r="GP112" s="414"/>
      <c r="GQ112" s="414"/>
      <c r="GR112" s="414"/>
      <c r="GS112" s="414"/>
      <c r="GT112" s="414"/>
      <c r="GU112" s="414"/>
      <c r="GV112" s="414"/>
      <c r="GW112" s="414"/>
      <c r="GX112" s="414"/>
      <c r="GY112" s="414"/>
      <c r="GZ112" s="414"/>
      <c r="HA112" s="414"/>
      <c r="HB112" s="414"/>
      <c r="HC112" s="414"/>
      <c r="HD112" s="414"/>
      <c r="HE112" s="414"/>
      <c r="HF112" s="414"/>
      <c r="HG112" s="414"/>
      <c r="HH112" s="414"/>
      <c r="HI112" s="414"/>
      <c r="HJ112" s="414"/>
      <c r="HK112" s="414"/>
      <c r="HL112" s="414"/>
      <c r="HM112" s="414"/>
      <c r="HN112" s="414"/>
      <c r="HO112" s="414"/>
      <c r="HP112" s="414"/>
      <c r="HQ112" s="414"/>
      <c r="HR112" s="414"/>
      <c r="HS112" s="414"/>
      <c r="HT112" s="414"/>
      <c r="HU112" s="414"/>
      <c r="HV112" s="414"/>
      <c r="HW112" s="414"/>
      <c r="HX112" s="414"/>
      <c r="HY112" s="414"/>
      <c r="HZ112" s="414"/>
      <c r="IA112" s="414"/>
      <c r="IB112" s="414"/>
      <c r="IC112" s="414"/>
      <c r="ID112" s="414"/>
      <c r="IE112" s="414"/>
      <c r="IF112" s="414"/>
      <c r="IG112" s="414"/>
      <c r="IH112" s="414"/>
      <c r="II112" s="414"/>
      <c r="IJ112" s="414"/>
      <c r="IK112" s="414"/>
      <c r="IL112" s="414"/>
      <c r="IM112" s="414"/>
      <c r="IN112" s="414"/>
      <c r="IO112" s="414"/>
      <c r="IP112" s="414"/>
    </row>
    <row r="113" spans="1:257" ht="51" x14ac:dyDescent="0.3">
      <c r="A113" s="380" t="s">
        <v>197</v>
      </c>
      <c r="B113" s="380" t="s">
        <v>187</v>
      </c>
      <c r="C113" s="380" t="s">
        <v>189</v>
      </c>
      <c r="D113" s="380" t="s">
        <v>361</v>
      </c>
      <c r="E113" s="380" t="s">
        <v>365</v>
      </c>
      <c r="F113" s="448"/>
      <c r="G113" s="449"/>
      <c r="H113" s="540"/>
      <c r="I113" s="449"/>
      <c r="J113" s="381"/>
      <c r="K113" s="532"/>
      <c r="L113" s="375" t="s">
        <v>2036</v>
      </c>
      <c r="M113" s="383" t="s">
        <v>2018</v>
      </c>
      <c r="N113" s="375" t="s">
        <v>2037</v>
      </c>
      <c r="O113" s="375" t="s">
        <v>2044</v>
      </c>
      <c r="P113" s="375" t="s">
        <v>2045</v>
      </c>
      <c r="Q113" s="374" t="s">
        <v>2062</v>
      </c>
      <c r="R113" s="513" t="s">
        <v>2054</v>
      </c>
      <c r="S113" s="541">
        <v>1</v>
      </c>
      <c r="T113" s="541">
        <v>1</v>
      </c>
      <c r="U113" s="379" t="s">
        <v>2065</v>
      </c>
      <c r="V113" s="542" t="s">
        <v>2045</v>
      </c>
      <c r="W113" s="530">
        <v>42734</v>
      </c>
      <c r="X113" s="530">
        <v>43463</v>
      </c>
      <c r="Y113" s="534" t="s">
        <v>2069</v>
      </c>
      <c r="Z113" s="383" t="s">
        <v>1930</v>
      </c>
      <c r="AA113" s="383" t="s">
        <v>1931</v>
      </c>
      <c r="AB113" s="383" t="s">
        <v>2032</v>
      </c>
      <c r="AC113" s="383" t="s">
        <v>2066</v>
      </c>
      <c r="AD113" s="383" t="s">
        <v>2068</v>
      </c>
      <c r="AE113" s="430"/>
      <c r="AF113" s="411"/>
      <c r="AG113" s="411"/>
      <c r="AH113" s="411"/>
      <c r="AI113" s="411"/>
      <c r="AJ113" s="411"/>
      <c r="AK113" s="411"/>
      <c r="AL113" s="411"/>
      <c r="AM113" s="411"/>
      <c r="AN113" s="411"/>
      <c r="AO113" s="411"/>
      <c r="AP113" s="411"/>
      <c r="AQ113" s="411"/>
      <c r="AR113" s="411"/>
      <c r="AS113" s="411"/>
      <c r="AT113" s="411"/>
      <c r="AU113" s="411"/>
      <c r="AV113" s="411"/>
      <c r="AW113" s="411"/>
      <c r="AX113" s="411"/>
      <c r="AY113" s="411"/>
      <c r="AZ113" s="411"/>
      <c r="BA113" s="411"/>
      <c r="BB113" s="411"/>
      <c r="BC113" s="411"/>
      <c r="BD113" s="411"/>
      <c r="BE113" s="411"/>
      <c r="BF113" s="411"/>
      <c r="BG113" s="411"/>
      <c r="BH113" s="411"/>
      <c r="BI113" s="411"/>
      <c r="BJ113" s="411"/>
      <c r="BK113" s="411"/>
      <c r="BL113" s="411"/>
      <c r="BM113" s="411"/>
      <c r="BN113" s="411"/>
      <c r="BO113" s="411"/>
      <c r="BP113" s="411"/>
      <c r="BQ113" s="411"/>
      <c r="BR113" s="411"/>
      <c r="BS113" s="411"/>
      <c r="BT113" s="411"/>
      <c r="BU113" s="411"/>
      <c r="BV113" s="411"/>
      <c r="BW113" s="411"/>
      <c r="BX113" s="411"/>
      <c r="BY113" s="411"/>
      <c r="BZ113" s="411"/>
      <c r="CA113" s="411"/>
      <c r="CB113" s="411"/>
      <c r="CC113" s="411"/>
      <c r="CD113" s="411"/>
      <c r="CE113" s="411"/>
      <c r="CF113" s="411"/>
      <c r="CG113" s="411"/>
      <c r="CH113" s="411"/>
      <c r="CI113" s="411"/>
      <c r="CJ113" s="411"/>
      <c r="CK113" s="411"/>
      <c r="CL113" s="411"/>
      <c r="CM113" s="411"/>
      <c r="CN113" s="411"/>
      <c r="CO113" s="411"/>
      <c r="CP113" s="411"/>
      <c r="CQ113" s="411"/>
      <c r="CR113" s="411"/>
      <c r="CS113" s="411"/>
      <c r="CT113" s="411"/>
      <c r="CU113" s="411"/>
      <c r="CV113" s="411"/>
      <c r="CW113" s="411"/>
      <c r="CX113" s="411"/>
      <c r="CY113" s="411"/>
      <c r="CZ113" s="411"/>
      <c r="DA113" s="411"/>
      <c r="DB113" s="411"/>
      <c r="DC113" s="411"/>
      <c r="DD113" s="411"/>
      <c r="DE113" s="411"/>
      <c r="DF113" s="411"/>
      <c r="DG113" s="411"/>
      <c r="DH113" s="411"/>
      <c r="DI113" s="411"/>
      <c r="DJ113" s="411"/>
      <c r="DK113" s="411"/>
      <c r="DL113" s="414"/>
      <c r="DM113" s="414"/>
      <c r="DN113" s="414"/>
      <c r="DO113" s="414"/>
      <c r="DP113" s="414"/>
      <c r="DQ113" s="414"/>
      <c r="DR113" s="414"/>
      <c r="DS113" s="414"/>
      <c r="DT113" s="414"/>
      <c r="DU113" s="414"/>
      <c r="DV113" s="414"/>
      <c r="DW113" s="414"/>
      <c r="DX113" s="414"/>
      <c r="DY113" s="414"/>
      <c r="DZ113" s="414"/>
      <c r="EA113" s="414"/>
      <c r="EB113" s="414"/>
      <c r="EC113" s="414"/>
      <c r="ED113" s="414"/>
      <c r="EE113" s="414"/>
      <c r="EF113" s="414"/>
      <c r="EG113" s="414"/>
      <c r="EH113" s="414"/>
      <c r="EI113" s="414"/>
      <c r="EJ113" s="414"/>
      <c r="EK113" s="414"/>
      <c r="EL113" s="414"/>
      <c r="EM113" s="414"/>
      <c r="EN113" s="414"/>
      <c r="EO113" s="414"/>
      <c r="EP113" s="414"/>
      <c r="EQ113" s="414"/>
      <c r="ER113" s="414"/>
      <c r="ES113" s="414"/>
      <c r="ET113" s="414"/>
      <c r="EU113" s="414"/>
      <c r="EV113" s="414"/>
      <c r="EW113" s="414"/>
      <c r="EX113" s="414"/>
      <c r="EY113" s="414"/>
      <c r="EZ113" s="414"/>
      <c r="FA113" s="414"/>
      <c r="FB113" s="414"/>
      <c r="FC113" s="414"/>
      <c r="FD113" s="414"/>
      <c r="FE113" s="414"/>
      <c r="FF113" s="414"/>
      <c r="FG113" s="414"/>
      <c r="FH113" s="414"/>
      <c r="FI113" s="414"/>
      <c r="FJ113" s="414"/>
      <c r="FK113" s="414"/>
      <c r="FL113" s="414"/>
      <c r="FM113" s="414"/>
      <c r="FN113" s="414"/>
      <c r="FO113" s="414"/>
      <c r="FP113" s="414"/>
      <c r="FQ113" s="414"/>
      <c r="FR113" s="414"/>
      <c r="FS113" s="414"/>
      <c r="FT113" s="414"/>
      <c r="FU113" s="414"/>
      <c r="FV113" s="414"/>
      <c r="FW113" s="414"/>
      <c r="FX113" s="414"/>
      <c r="FY113" s="414"/>
      <c r="FZ113" s="414"/>
      <c r="GA113" s="414"/>
      <c r="GB113" s="414"/>
      <c r="GC113" s="414"/>
      <c r="GD113" s="414"/>
      <c r="GE113" s="414"/>
      <c r="GF113" s="414"/>
      <c r="GG113" s="414"/>
      <c r="GH113" s="414"/>
      <c r="GI113" s="414"/>
      <c r="GJ113" s="414"/>
      <c r="GK113" s="414"/>
      <c r="GL113" s="414"/>
      <c r="GM113" s="414"/>
      <c r="GN113" s="414"/>
      <c r="GO113" s="414"/>
      <c r="GP113" s="414"/>
      <c r="GQ113" s="414"/>
      <c r="GR113" s="414"/>
      <c r="GS113" s="414"/>
      <c r="GT113" s="414"/>
      <c r="GU113" s="414"/>
      <c r="GV113" s="414"/>
      <c r="GW113" s="414"/>
      <c r="GX113" s="414"/>
      <c r="GY113" s="414"/>
      <c r="GZ113" s="414"/>
      <c r="HA113" s="414"/>
      <c r="HB113" s="414"/>
      <c r="HC113" s="414"/>
      <c r="HD113" s="414"/>
      <c r="HE113" s="414"/>
      <c r="HF113" s="414"/>
      <c r="HG113" s="414"/>
      <c r="HH113" s="414"/>
      <c r="HI113" s="414"/>
      <c r="HJ113" s="414"/>
      <c r="HK113" s="414"/>
      <c r="HL113" s="414"/>
      <c r="HM113" s="414"/>
      <c r="HN113" s="414"/>
      <c r="HO113" s="414"/>
      <c r="HP113" s="414"/>
      <c r="HQ113" s="414"/>
      <c r="HR113" s="414"/>
      <c r="HS113" s="414"/>
      <c r="HT113" s="414"/>
      <c r="HU113" s="414"/>
      <c r="HV113" s="414"/>
      <c r="HW113" s="414"/>
      <c r="HX113" s="414"/>
      <c r="HY113" s="414"/>
      <c r="HZ113" s="414"/>
      <c r="IA113" s="414"/>
      <c r="IB113" s="414"/>
      <c r="IC113" s="414"/>
      <c r="ID113" s="414"/>
      <c r="IE113" s="414"/>
      <c r="IF113" s="414"/>
      <c r="IG113" s="414"/>
      <c r="IH113" s="414"/>
      <c r="II113" s="414"/>
      <c r="IJ113" s="414"/>
      <c r="IK113" s="414"/>
      <c r="IL113" s="414"/>
      <c r="IM113" s="414"/>
      <c r="IN113" s="414"/>
      <c r="IO113" s="414"/>
      <c r="IP113" s="414"/>
    </row>
    <row r="114" spans="1:257" ht="51" x14ac:dyDescent="0.3">
      <c r="A114" s="380" t="s">
        <v>197</v>
      </c>
      <c r="B114" s="380" t="s">
        <v>187</v>
      </c>
      <c r="C114" s="380" t="s">
        <v>189</v>
      </c>
      <c r="D114" s="380" t="s">
        <v>361</v>
      </c>
      <c r="E114" s="380" t="s">
        <v>365</v>
      </c>
      <c r="F114" s="448"/>
      <c r="G114" s="449"/>
      <c r="H114" s="540"/>
      <c r="I114" s="449"/>
      <c r="J114" s="381"/>
      <c r="K114" s="532"/>
      <c r="L114" s="375" t="s">
        <v>2036</v>
      </c>
      <c r="M114" s="383" t="s">
        <v>2018</v>
      </c>
      <c r="N114" s="375" t="s">
        <v>2037</v>
      </c>
      <c r="O114" s="375" t="s">
        <v>2046</v>
      </c>
      <c r="P114" s="375" t="s">
        <v>2047</v>
      </c>
      <c r="Q114" s="374" t="s">
        <v>2063</v>
      </c>
      <c r="R114" s="513" t="s">
        <v>2055</v>
      </c>
      <c r="S114" s="541">
        <v>1</v>
      </c>
      <c r="T114" s="541">
        <v>1</v>
      </c>
      <c r="U114" s="379" t="s">
        <v>2065</v>
      </c>
      <c r="V114" s="542" t="s">
        <v>2047</v>
      </c>
      <c r="W114" s="530">
        <v>42734</v>
      </c>
      <c r="X114" s="530">
        <v>43463</v>
      </c>
      <c r="Y114" s="534">
        <v>200000000</v>
      </c>
      <c r="Z114" s="383" t="s">
        <v>1930</v>
      </c>
      <c r="AA114" s="383" t="s">
        <v>1931</v>
      </c>
      <c r="AB114" s="383" t="s">
        <v>2032</v>
      </c>
      <c r="AC114" s="383" t="s">
        <v>2066</v>
      </c>
      <c r="AD114" s="383" t="s">
        <v>2068</v>
      </c>
      <c r="AE114" s="430"/>
      <c r="AF114" s="411"/>
      <c r="AG114" s="411"/>
      <c r="AH114" s="411"/>
      <c r="AI114" s="411"/>
      <c r="AJ114" s="411"/>
      <c r="AK114" s="411"/>
      <c r="AL114" s="411"/>
      <c r="AM114" s="411"/>
      <c r="AN114" s="411"/>
      <c r="AO114" s="411"/>
      <c r="AP114" s="411"/>
      <c r="AQ114" s="411"/>
      <c r="AR114" s="411"/>
      <c r="AS114" s="411"/>
      <c r="AT114" s="411"/>
      <c r="AU114" s="411"/>
      <c r="AV114" s="411"/>
      <c r="AW114" s="411"/>
      <c r="AX114" s="411"/>
      <c r="AY114" s="411"/>
      <c r="AZ114" s="411"/>
      <c r="BA114" s="411"/>
      <c r="BB114" s="411"/>
      <c r="BC114" s="411"/>
      <c r="BD114" s="411"/>
      <c r="BE114" s="411"/>
      <c r="BF114" s="411"/>
      <c r="BG114" s="411"/>
      <c r="BH114" s="411"/>
      <c r="BI114" s="411"/>
      <c r="BJ114" s="411"/>
      <c r="BK114" s="411"/>
      <c r="BL114" s="411"/>
      <c r="BM114" s="411"/>
      <c r="BN114" s="411"/>
      <c r="BO114" s="411"/>
      <c r="BP114" s="411"/>
      <c r="BQ114" s="411"/>
      <c r="BR114" s="411"/>
      <c r="BS114" s="411"/>
      <c r="BT114" s="411"/>
      <c r="BU114" s="411"/>
      <c r="BV114" s="411"/>
      <c r="BW114" s="411"/>
      <c r="BX114" s="411"/>
      <c r="BY114" s="411"/>
      <c r="BZ114" s="411"/>
      <c r="CA114" s="411"/>
      <c r="CB114" s="411"/>
      <c r="CC114" s="411"/>
      <c r="CD114" s="411"/>
      <c r="CE114" s="411"/>
      <c r="CF114" s="411"/>
      <c r="CG114" s="411"/>
      <c r="CH114" s="411"/>
      <c r="CI114" s="411"/>
      <c r="CJ114" s="411"/>
      <c r="CK114" s="411"/>
      <c r="CL114" s="411"/>
      <c r="CM114" s="411"/>
      <c r="CN114" s="411"/>
      <c r="CO114" s="411"/>
      <c r="CP114" s="411"/>
      <c r="CQ114" s="411"/>
      <c r="CR114" s="411"/>
      <c r="CS114" s="411"/>
      <c r="CT114" s="411"/>
      <c r="CU114" s="411"/>
      <c r="CV114" s="411"/>
      <c r="CW114" s="411"/>
      <c r="CX114" s="411"/>
      <c r="CY114" s="411"/>
      <c r="CZ114" s="411"/>
      <c r="DA114" s="411"/>
      <c r="DB114" s="411"/>
      <c r="DC114" s="411"/>
      <c r="DD114" s="411"/>
      <c r="DE114" s="411"/>
      <c r="DF114" s="411"/>
      <c r="DG114" s="411"/>
      <c r="DH114" s="411"/>
      <c r="DI114" s="411"/>
      <c r="DJ114" s="411"/>
      <c r="DK114" s="411"/>
      <c r="DL114" s="414"/>
      <c r="DM114" s="414"/>
      <c r="DN114" s="414"/>
      <c r="DO114" s="414"/>
      <c r="DP114" s="414"/>
      <c r="DQ114" s="414"/>
      <c r="DR114" s="414"/>
      <c r="DS114" s="414"/>
      <c r="DT114" s="414"/>
      <c r="DU114" s="414"/>
      <c r="DV114" s="414"/>
      <c r="DW114" s="414"/>
      <c r="DX114" s="414"/>
      <c r="DY114" s="414"/>
      <c r="DZ114" s="414"/>
      <c r="EA114" s="414"/>
      <c r="EB114" s="414"/>
      <c r="EC114" s="414"/>
      <c r="ED114" s="414"/>
      <c r="EE114" s="414"/>
      <c r="EF114" s="414"/>
      <c r="EG114" s="414"/>
      <c r="EH114" s="414"/>
      <c r="EI114" s="414"/>
      <c r="EJ114" s="414"/>
      <c r="EK114" s="414"/>
      <c r="EL114" s="414"/>
      <c r="EM114" s="414"/>
      <c r="EN114" s="414"/>
      <c r="EO114" s="414"/>
      <c r="EP114" s="414"/>
      <c r="EQ114" s="414"/>
      <c r="ER114" s="414"/>
      <c r="ES114" s="414"/>
      <c r="ET114" s="414"/>
      <c r="EU114" s="414"/>
      <c r="EV114" s="414"/>
      <c r="EW114" s="414"/>
      <c r="EX114" s="414"/>
      <c r="EY114" s="414"/>
      <c r="EZ114" s="414"/>
      <c r="FA114" s="414"/>
      <c r="FB114" s="414"/>
      <c r="FC114" s="414"/>
      <c r="FD114" s="414"/>
      <c r="FE114" s="414"/>
      <c r="FF114" s="414"/>
      <c r="FG114" s="414"/>
      <c r="FH114" s="414"/>
      <c r="FI114" s="414"/>
      <c r="FJ114" s="414"/>
      <c r="FK114" s="414"/>
      <c r="FL114" s="414"/>
      <c r="FM114" s="414"/>
      <c r="FN114" s="414"/>
      <c r="FO114" s="414"/>
      <c r="FP114" s="414"/>
      <c r="FQ114" s="414"/>
      <c r="FR114" s="414"/>
      <c r="FS114" s="414"/>
      <c r="FT114" s="414"/>
      <c r="FU114" s="414"/>
      <c r="FV114" s="414"/>
      <c r="FW114" s="414"/>
      <c r="FX114" s="414"/>
      <c r="FY114" s="414"/>
      <c r="FZ114" s="414"/>
      <c r="GA114" s="414"/>
      <c r="GB114" s="414"/>
      <c r="GC114" s="414"/>
      <c r="GD114" s="414"/>
      <c r="GE114" s="414"/>
      <c r="GF114" s="414"/>
      <c r="GG114" s="414"/>
      <c r="GH114" s="414"/>
      <c r="GI114" s="414"/>
      <c r="GJ114" s="414"/>
      <c r="GK114" s="414"/>
      <c r="GL114" s="414"/>
      <c r="GM114" s="414"/>
      <c r="GN114" s="414"/>
      <c r="GO114" s="414"/>
      <c r="GP114" s="414"/>
      <c r="GQ114" s="414"/>
      <c r="GR114" s="414"/>
      <c r="GS114" s="414"/>
      <c r="GT114" s="414"/>
      <c r="GU114" s="414"/>
      <c r="GV114" s="414"/>
      <c r="GW114" s="414"/>
      <c r="GX114" s="414"/>
      <c r="GY114" s="414"/>
      <c r="GZ114" s="414"/>
      <c r="HA114" s="414"/>
      <c r="HB114" s="414"/>
      <c r="HC114" s="414"/>
      <c r="HD114" s="414"/>
      <c r="HE114" s="414"/>
      <c r="HF114" s="414"/>
      <c r="HG114" s="414"/>
      <c r="HH114" s="414"/>
      <c r="HI114" s="414"/>
      <c r="HJ114" s="414"/>
      <c r="HK114" s="414"/>
      <c r="HL114" s="414"/>
      <c r="HM114" s="414"/>
      <c r="HN114" s="414"/>
      <c r="HO114" s="414"/>
      <c r="HP114" s="414"/>
      <c r="HQ114" s="414"/>
      <c r="HR114" s="414"/>
      <c r="HS114" s="414"/>
      <c r="HT114" s="414"/>
      <c r="HU114" s="414"/>
      <c r="HV114" s="414"/>
      <c r="HW114" s="414"/>
      <c r="HX114" s="414"/>
      <c r="HY114" s="414"/>
      <c r="HZ114" s="414"/>
      <c r="IA114" s="414"/>
      <c r="IB114" s="414"/>
      <c r="IC114" s="414"/>
      <c r="ID114" s="414"/>
      <c r="IE114" s="414"/>
      <c r="IF114" s="414"/>
      <c r="IG114" s="414"/>
      <c r="IH114" s="414"/>
      <c r="II114" s="414"/>
      <c r="IJ114" s="414"/>
      <c r="IK114" s="414"/>
      <c r="IL114" s="414"/>
      <c r="IM114" s="414"/>
      <c r="IN114" s="414"/>
      <c r="IO114" s="414"/>
      <c r="IP114" s="414"/>
    </row>
    <row r="115" spans="1:257" ht="51" x14ac:dyDescent="0.3">
      <c r="A115" s="380" t="s">
        <v>197</v>
      </c>
      <c r="B115" s="380" t="s">
        <v>187</v>
      </c>
      <c r="C115" s="380" t="s">
        <v>189</v>
      </c>
      <c r="D115" s="380" t="s">
        <v>361</v>
      </c>
      <c r="E115" s="380" t="s">
        <v>365</v>
      </c>
      <c r="F115" s="448"/>
      <c r="G115" s="449"/>
      <c r="H115" s="540"/>
      <c r="I115" s="449"/>
      <c r="J115" s="381"/>
      <c r="K115" s="532"/>
      <c r="L115" s="375" t="s">
        <v>2036</v>
      </c>
      <c r="M115" s="383" t="s">
        <v>2018</v>
      </c>
      <c r="N115" s="375" t="s">
        <v>2037</v>
      </c>
      <c r="O115" s="375" t="s">
        <v>2048</v>
      </c>
      <c r="P115" s="375" t="s">
        <v>2049</v>
      </c>
      <c r="Q115" s="374" t="s">
        <v>2064</v>
      </c>
      <c r="R115" s="513" t="s">
        <v>2056</v>
      </c>
      <c r="S115" s="541">
        <v>2</v>
      </c>
      <c r="T115" s="541">
        <v>2</v>
      </c>
      <c r="U115" s="379" t="s">
        <v>2065</v>
      </c>
      <c r="V115" s="542" t="s">
        <v>2049</v>
      </c>
      <c r="W115" s="530">
        <v>42734</v>
      </c>
      <c r="X115" s="530">
        <v>43463</v>
      </c>
      <c r="Y115" s="534">
        <v>200000000</v>
      </c>
      <c r="Z115" s="383" t="s">
        <v>1930</v>
      </c>
      <c r="AA115" s="383" t="s">
        <v>1931</v>
      </c>
      <c r="AB115" s="383" t="s">
        <v>2032</v>
      </c>
      <c r="AC115" s="383" t="s">
        <v>2066</v>
      </c>
      <c r="AD115" s="383" t="s">
        <v>2068</v>
      </c>
      <c r="AE115" s="430"/>
      <c r="AF115" s="411"/>
      <c r="AG115" s="411"/>
      <c r="AH115" s="411"/>
      <c r="AI115" s="411"/>
      <c r="AJ115" s="411"/>
      <c r="AK115" s="411"/>
      <c r="AL115" s="411"/>
      <c r="AM115" s="411"/>
      <c r="AN115" s="411"/>
      <c r="AO115" s="411"/>
      <c r="AP115" s="411"/>
      <c r="AQ115" s="411"/>
      <c r="AR115" s="411"/>
      <c r="AS115" s="411"/>
      <c r="AT115" s="411"/>
      <c r="AU115" s="411"/>
      <c r="AV115" s="411"/>
      <c r="AW115" s="411"/>
      <c r="AX115" s="411"/>
      <c r="AY115" s="411"/>
      <c r="AZ115" s="411"/>
      <c r="BA115" s="411"/>
      <c r="BB115" s="411"/>
      <c r="BC115" s="411"/>
      <c r="BD115" s="411"/>
      <c r="BE115" s="411"/>
      <c r="BF115" s="411"/>
      <c r="BG115" s="411"/>
      <c r="BH115" s="411"/>
      <c r="BI115" s="411"/>
      <c r="BJ115" s="411"/>
      <c r="BK115" s="411"/>
      <c r="BL115" s="411"/>
      <c r="BM115" s="411"/>
      <c r="BN115" s="411"/>
      <c r="BO115" s="411"/>
      <c r="BP115" s="411"/>
      <c r="BQ115" s="411"/>
      <c r="BR115" s="411"/>
      <c r="BS115" s="411"/>
      <c r="BT115" s="411"/>
      <c r="BU115" s="411"/>
      <c r="BV115" s="411"/>
      <c r="BW115" s="411"/>
      <c r="BX115" s="411"/>
      <c r="BY115" s="411"/>
      <c r="BZ115" s="411"/>
      <c r="CA115" s="411"/>
      <c r="CB115" s="411"/>
      <c r="CC115" s="411"/>
      <c r="CD115" s="411"/>
      <c r="CE115" s="411"/>
      <c r="CF115" s="411"/>
      <c r="CG115" s="411"/>
      <c r="CH115" s="411"/>
      <c r="CI115" s="411"/>
      <c r="CJ115" s="411"/>
      <c r="CK115" s="411"/>
      <c r="CL115" s="411"/>
      <c r="CM115" s="411"/>
      <c r="CN115" s="411"/>
      <c r="CO115" s="411"/>
      <c r="CP115" s="411"/>
      <c r="CQ115" s="411"/>
      <c r="CR115" s="411"/>
      <c r="CS115" s="411"/>
      <c r="CT115" s="411"/>
      <c r="CU115" s="411"/>
      <c r="CV115" s="411"/>
      <c r="CW115" s="411"/>
      <c r="CX115" s="411"/>
      <c r="CY115" s="411"/>
      <c r="CZ115" s="411"/>
      <c r="DA115" s="411"/>
      <c r="DB115" s="411"/>
      <c r="DC115" s="411"/>
      <c r="DD115" s="411"/>
      <c r="DE115" s="411"/>
      <c r="DF115" s="411"/>
      <c r="DG115" s="411"/>
      <c r="DH115" s="411"/>
      <c r="DI115" s="411"/>
      <c r="DJ115" s="411"/>
      <c r="DK115" s="411"/>
      <c r="DL115" s="414"/>
      <c r="DM115" s="414"/>
      <c r="DN115" s="414"/>
      <c r="DO115" s="414"/>
      <c r="DP115" s="414"/>
      <c r="DQ115" s="414"/>
      <c r="DR115" s="414"/>
      <c r="DS115" s="414"/>
      <c r="DT115" s="414"/>
      <c r="DU115" s="414"/>
      <c r="DV115" s="414"/>
      <c r="DW115" s="414"/>
      <c r="DX115" s="414"/>
      <c r="DY115" s="414"/>
      <c r="DZ115" s="414"/>
      <c r="EA115" s="414"/>
      <c r="EB115" s="414"/>
      <c r="EC115" s="414"/>
      <c r="ED115" s="414"/>
      <c r="EE115" s="414"/>
      <c r="EF115" s="414"/>
      <c r="EG115" s="414"/>
      <c r="EH115" s="414"/>
      <c r="EI115" s="414"/>
      <c r="EJ115" s="414"/>
      <c r="EK115" s="414"/>
      <c r="EL115" s="414"/>
      <c r="EM115" s="414"/>
      <c r="EN115" s="414"/>
      <c r="EO115" s="414"/>
      <c r="EP115" s="414"/>
      <c r="EQ115" s="414"/>
      <c r="ER115" s="414"/>
      <c r="ES115" s="414"/>
      <c r="ET115" s="414"/>
      <c r="EU115" s="414"/>
      <c r="EV115" s="414"/>
      <c r="EW115" s="414"/>
      <c r="EX115" s="414"/>
      <c r="EY115" s="414"/>
      <c r="EZ115" s="414"/>
      <c r="FA115" s="414"/>
      <c r="FB115" s="414"/>
      <c r="FC115" s="414"/>
      <c r="FD115" s="414"/>
      <c r="FE115" s="414"/>
      <c r="FF115" s="414"/>
      <c r="FG115" s="414"/>
      <c r="FH115" s="414"/>
      <c r="FI115" s="414"/>
      <c r="FJ115" s="414"/>
      <c r="FK115" s="414"/>
      <c r="FL115" s="414"/>
      <c r="FM115" s="414"/>
      <c r="FN115" s="414"/>
      <c r="FO115" s="414"/>
      <c r="FP115" s="414"/>
      <c r="FQ115" s="414"/>
      <c r="FR115" s="414"/>
      <c r="FS115" s="414"/>
      <c r="FT115" s="414"/>
      <c r="FU115" s="414"/>
      <c r="FV115" s="414"/>
      <c r="FW115" s="414"/>
      <c r="FX115" s="414"/>
      <c r="FY115" s="414"/>
      <c r="FZ115" s="414"/>
      <c r="GA115" s="414"/>
      <c r="GB115" s="414"/>
      <c r="GC115" s="414"/>
      <c r="GD115" s="414"/>
      <c r="GE115" s="414"/>
      <c r="GF115" s="414"/>
      <c r="GG115" s="414"/>
      <c r="GH115" s="414"/>
      <c r="GI115" s="414"/>
      <c r="GJ115" s="414"/>
      <c r="GK115" s="414"/>
      <c r="GL115" s="414"/>
      <c r="GM115" s="414"/>
      <c r="GN115" s="414"/>
      <c r="GO115" s="414"/>
      <c r="GP115" s="414"/>
      <c r="GQ115" s="414"/>
      <c r="GR115" s="414"/>
      <c r="GS115" s="414"/>
      <c r="GT115" s="414"/>
      <c r="GU115" s="414"/>
      <c r="GV115" s="414"/>
      <c r="GW115" s="414"/>
      <c r="GX115" s="414"/>
      <c r="GY115" s="414"/>
      <c r="GZ115" s="414"/>
      <c r="HA115" s="414"/>
      <c r="HB115" s="414"/>
      <c r="HC115" s="414"/>
      <c r="HD115" s="414"/>
      <c r="HE115" s="414"/>
      <c r="HF115" s="414"/>
      <c r="HG115" s="414"/>
      <c r="HH115" s="414"/>
      <c r="HI115" s="414"/>
      <c r="HJ115" s="414"/>
      <c r="HK115" s="414"/>
      <c r="HL115" s="414"/>
      <c r="HM115" s="414"/>
      <c r="HN115" s="414"/>
      <c r="HO115" s="414"/>
      <c r="HP115" s="414"/>
      <c r="HQ115" s="414"/>
      <c r="HR115" s="414"/>
      <c r="HS115" s="414"/>
      <c r="HT115" s="414"/>
      <c r="HU115" s="414"/>
      <c r="HV115" s="414"/>
      <c r="HW115" s="414"/>
      <c r="HX115" s="414"/>
      <c r="HY115" s="414"/>
      <c r="HZ115" s="414"/>
      <c r="IA115" s="414"/>
      <c r="IB115" s="414"/>
      <c r="IC115" s="414"/>
      <c r="ID115" s="414"/>
      <c r="IE115" s="414"/>
      <c r="IF115" s="414"/>
      <c r="IG115" s="414"/>
      <c r="IH115" s="414"/>
      <c r="II115" s="414"/>
      <c r="IJ115" s="414"/>
      <c r="IK115" s="414"/>
      <c r="IL115" s="414"/>
      <c r="IM115" s="414"/>
      <c r="IN115" s="414"/>
      <c r="IO115" s="414"/>
      <c r="IP115" s="414"/>
    </row>
    <row r="116" spans="1:257" ht="71.400000000000006" x14ac:dyDescent="0.3">
      <c r="A116" s="380" t="s">
        <v>197</v>
      </c>
      <c r="B116" s="380" t="s">
        <v>187</v>
      </c>
      <c r="C116" s="380" t="s">
        <v>189</v>
      </c>
      <c r="D116" s="380" t="s">
        <v>361</v>
      </c>
      <c r="E116" s="380" t="s">
        <v>365</v>
      </c>
      <c r="F116" s="448" t="s">
        <v>391</v>
      </c>
      <c r="G116" s="380" t="s">
        <v>379</v>
      </c>
      <c r="H116" s="380" t="s">
        <v>1312</v>
      </c>
      <c r="I116" s="449" t="s">
        <v>208</v>
      </c>
      <c r="J116" s="381" t="s">
        <v>370</v>
      </c>
      <c r="K116" s="373" t="s">
        <v>371</v>
      </c>
      <c r="L116" s="375" t="s">
        <v>2036</v>
      </c>
      <c r="M116" s="383" t="s">
        <v>2018</v>
      </c>
      <c r="N116" s="375" t="s">
        <v>2070</v>
      </c>
      <c r="O116" s="375" t="s">
        <v>2038</v>
      </c>
      <c r="P116" s="375" t="s">
        <v>2039</v>
      </c>
      <c r="Q116" s="374" t="s">
        <v>2057</v>
      </c>
      <c r="R116" s="513" t="s">
        <v>2053</v>
      </c>
      <c r="S116" s="541">
        <v>8</v>
      </c>
      <c r="T116" s="541">
        <v>4</v>
      </c>
      <c r="U116" s="379" t="s">
        <v>2065</v>
      </c>
      <c r="V116" s="542" t="s">
        <v>2039</v>
      </c>
      <c r="W116" s="530">
        <v>43174</v>
      </c>
      <c r="X116" s="530">
        <v>43464</v>
      </c>
      <c r="Y116" s="534">
        <v>200000000</v>
      </c>
      <c r="Z116" s="383" t="s">
        <v>1930</v>
      </c>
      <c r="AA116" s="383" t="s">
        <v>1931</v>
      </c>
      <c r="AB116" s="383" t="s">
        <v>2032</v>
      </c>
      <c r="AC116" s="383" t="s">
        <v>2066</v>
      </c>
      <c r="AD116" s="374"/>
      <c r="AE116" s="430">
        <f t="shared" si="12"/>
        <v>400000000</v>
      </c>
      <c r="AF116" s="411">
        <f>AG116</f>
        <v>400000000</v>
      </c>
      <c r="AG116" s="411">
        <f>SUM(AH116:DK116)</f>
        <v>400000000</v>
      </c>
      <c r="AH116" s="411">
        <v>400000000</v>
      </c>
      <c r="AI116" s="411"/>
      <c r="AJ116" s="411"/>
      <c r="AK116" s="411"/>
      <c r="AL116" s="411"/>
      <c r="AM116" s="411"/>
      <c r="AN116" s="411"/>
      <c r="AO116" s="411"/>
      <c r="AP116" s="411"/>
      <c r="AQ116" s="411"/>
      <c r="AR116" s="411"/>
      <c r="AS116" s="411"/>
      <c r="AT116" s="411"/>
      <c r="AU116" s="411"/>
      <c r="AV116" s="411"/>
      <c r="AW116" s="411"/>
      <c r="AX116" s="411"/>
      <c r="AY116" s="411"/>
      <c r="AZ116" s="411"/>
      <c r="BA116" s="411"/>
      <c r="BB116" s="411"/>
      <c r="BC116" s="411"/>
      <c r="BD116" s="411"/>
      <c r="BE116" s="411"/>
      <c r="BF116" s="411"/>
      <c r="BG116" s="411"/>
      <c r="BH116" s="411"/>
      <c r="BI116" s="411"/>
      <c r="BJ116" s="411"/>
      <c r="BK116" s="411"/>
      <c r="BL116" s="411"/>
      <c r="BM116" s="411"/>
      <c r="BN116" s="411"/>
      <c r="BO116" s="411"/>
      <c r="BP116" s="411"/>
      <c r="BQ116" s="411"/>
      <c r="BR116" s="411"/>
      <c r="BS116" s="411"/>
      <c r="BT116" s="411"/>
      <c r="BU116" s="411"/>
      <c r="BV116" s="411"/>
      <c r="BW116" s="411"/>
      <c r="BX116" s="411"/>
      <c r="BY116" s="411"/>
      <c r="BZ116" s="411"/>
      <c r="CA116" s="411"/>
      <c r="CB116" s="411"/>
      <c r="CC116" s="411"/>
      <c r="CD116" s="411"/>
      <c r="CE116" s="411"/>
      <c r="CF116" s="411"/>
      <c r="CG116" s="411"/>
      <c r="CH116" s="411"/>
      <c r="CI116" s="411"/>
      <c r="CJ116" s="411"/>
      <c r="CK116" s="411"/>
      <c r="CL116" s="411"/>
      <c r="CM116" s="411"/>
      <c r="CN116" s="411"/>
      <c r="CO116" s="411"/>
      <c r="CP116" s="411"/>
      <c r="CQ116" s="411"/>
      <c r="CR116" s="411"/>
      <c r="CS116" s="411"/>
      <c r="CT116" s="411"/>
      <c r="CU116" s="411"/>
      <c r="CV116" s="411"/>
      <c r="CW116" s="411"/>
      <c r="CX116" s="411"/>
      <c r="CY116" s="411"/>
      <c r="CZ116" s="411"/>
      <c r="DA116" s="411"/>
      <c r="DB116" s="411"/>
      <c r="DC116" s="411"/>
      <c r="DD116" s="411"/>
      <c r="DE116" s="411"/>
      <c r="DF116" s="411"/>
      <c r="DG116" s="411"/>
      <c r="DH116" s="411"/>
      <c r="DI116" s="411"/>
      <c r="DJ116" s="411"/>
      <c r="DK116" s="411"/>
      <c r="DL116" s="543"/>
      <c r="DM116" s="543"/>
      <c r="DN116" s="543"/>
      <c r="DO116" s="543"/>
      <c r="DP116" s="543"/>
      <c r="DQ116" s="543"/>
      <c r="DR116" s="543"/>
      <c r="DS116" s="543"/>
      <c r="DT116" s="543"/>
      <c r="DU116" s="543"/>
      <c r="DV116" s="543"/>
      <c r="DW116" s="543"/>
      <c r="DX116" s="543"/>
      <c r="DY116" s="543"/>
      <c r="DZ116" s="543"/>
      <c r="EA116" s="543"/>
      <c r="EB116" s="543"/>
      <c r="EC116" s="543"/>
      <c r="ED116" s="543"/>
      <c r="EE116" s="543"/>
      <c r="EF116" s="543"/>
      <c r="EG116" s="543"/>
      <c r="EH116" s="543"/>
      <c r="EI116" s="543"/>
      <c r="EJ116" s="543"/>
      <c r="EK116" s="543"/>
      <c r="EL116" s="543"/>
      <c r="EM116" s="543"/>
      <c r="EN116" s="543"/>
      <c r="EO116" s="543"/>
      <c r="EP116" s="543"/>
      <c r="EQ116" s="543"/>
      <c r="ER116" s="543"/>
      <c r="ES116" s="543"/>
      <c r="ET116" s="543"/>
      <c r="EU116" s="543"/>
      <c r="EV116" s="543"/>
      <c r="EW116" s="543"/>
      <c r="EX116" s="543"/>
      <c r="EY116" s="543"/>
      <c r="EZ116" s="543"/>
      <c r="FA116" s="543"/>
      <c r="FB116" s="543"/>
      <c r="FC116" s="543"/>
      <c r="FD116" s="543"/>
      <c r="FE116" s="543"/>
      <c r="FF116" s="543"/>
      <c r="FG116" s="543"/>
      <c r="FH116" s="543"/>
      <c r="FI116" s="543"/>
      <c r="FJ116" s="543"/>
      <c r="FK116" s="543"/>
      <c r="FL116" s="543"/>
      <c r="FM116" s="543"/>
      <c r="FN116" s="543"/>
      <c r="FO116" s="543"/>
      <c r="FP116" s="543"/>
      <c r="FQ116" s="543"/>
      <c r="FR116" s="543"/>
      <c r="FS116" s="543"/>
      <c r="FT116" s="543"/>
      <c r="FU116" s="543"/>
      <c r="FV116" s="543"/>
      <c r="FW116" s="543"/>
      <c r="FX116" s="543"/>
      <c r="FY116" s="543"/>
      <c r="FZ116" s="543"/>
      <c r="GA116" s="543"/>
      <c r="GB116" s="543"/>
      <c r="GC116" s="543"/>
      <c r="GD116" s="543"/>
      <c r="GE116" s="543"/>
      <c r="GF116" s="543"/>
      <c r="GG116" s="543"/>
      <c r="GH116" s="543"/>
      <c r="GI116" s="543"/>
      <c r="GJ116" s="543"/>
      <c r="GK116" s="543"/>
      <c r="GL116" s="543"/>
      <c r="GM116" s="543"/>
      <c r="GN116" s="543"/>
      <c r="GO116" s="543"/>
      <c r="GP116" s="543"/>
      <c r="GQ116" s="543"/>
      <c r="GR116" s="543"/>
      <c r="GS116" s="544"/>
      <c r="GT116" s="543"/>
      <c r="GU116" s="543"/>
      <c r="GV116" s="543"/>
      <c r="GW116" s="543"/>
      <c r="GX116" s="543"/>
      <c r="GY116" s="543"/>
      <c r="GZ116" s="543"/>
      <c r="HA116" s="543"/>
      <c r="HB116" s="543"/>
      <c r="HC116" s="543"/>
      <c r="HD116" s="543"/>
      <c r="HE116" s="543"/>
      <c r="HF116" s="543"/>
      <c r="HG116" s="543"/>
      <c r="HH116" s="543"/>
      <c r="HI116" s="543"/>
      <c r="HJ116" s="543"/>
      <c r="HK116" s="543"/>
      <c r="HL116" s="543"/>
      <c r="HM116" s="543"/>
      <c r="HN116" s="543"/>
      <c r="HO116" s="543"/>
      <c r="HP116" s="543"/>
      <c r="HQ116" s="543"/>
      <c r="HR116" s="543"/>
      <c r="HS116" s="543"/>
      <c r="HT116" s="543"/>
      <c r="HU116" s="543"/>
      <c r="HV116" s="543"/>
      <c r="HW116" s="543"/>
      <c r="HX116" s="414"/>
      <c r="HY116" s="543"/>
      <c r="HZ116" s="543"/>
      <c r="IA116" s="543"/>
      <c r="IB116" s="543"/>
      <c r="IC116" s="543"/>
      <c r="ID116" s="543"/>
      <c r="IE116" s="414"/>
      <c r="IF116" s="414"/>
      <c r="IG116" s="414"/>
      <c r="IH116" s="414"/>
      <c r="II116" s="414"/>
      <c r="IJ116" s="414"/>
      <c r="IK116" s="414"/>
      <c r="IL116" s="414"/>
      <c r="IM116" s="414"/>
      <c r="IN116" s="414"/>
      <c r="IO116" s="414"/>
      <c r="IP116" s="414"/>
      <c r="IQ116" s="414"/>
      <c r="IR116" s="414"/>
      <c r="IS116" s="414"/>
      <c r="IT116" s="414"/>
      <c r="IU116" s="414"/>
      <c r="IV116" s="414"/>
      <c r="IW116" s="414"/>
    </row>
    <row r="117" spans="1:257" ht="71.400000000000006" x14ac:dyDescent="0.3">
      <c r="A117" s="380"/>
      <c r="B117" s="380"/>
      <c r="C117" s="380"/>
      <c r="D117" s="380"/>
      <c r="E117" s="380"/>
      <c r="F117" s="448"/>
      <c r="G117" s="380"/>
      <c r="H117" s="380"/>
      <c r="I117" s="449"/>
      <c r="J117" s="381"/>
      <c r="K117" s="373"/>
      <c r="L117" s="375" t="s">
        <v>2036</v>
      </c>
      <c r="M117" s="383" t="s">
        <v>2019</v>
      </c>
      <c r="N117" s="375" t="s">
        <v>2070</v>
      </c>
      <c r="O117" s="375" t="s">
        <v>2038</v>
      </c>
      <c r="P117" s="375" t="s">
        <v>2040</v>
      </c>
      <c r="Q117" s="374" t="s">
        <v>2058</v>
      </c>
      <c r="R117" s="513" t="s">
        <v>2050</v>
      </c>
      <c r="S117" s="541">
        <v>100</v>
      </c>
      <c r="T117" s="541">
        <v>50</v>
      </c>
      <c r="U117" s="379" t="s">
        <v>2071</v>
      </c>
      <c r="V117" s="542" t="s">
        <v>2040</v>
      </c>
      <c r="W117" s="530">
        <v>43174</v>
      </c>
      <c r="X117" s="530">
        <v>43464</v>
      </c>
      <c r="Y117" s="534">
        <v>200000000</v>
      </c>
      <c r="Z117" s="383" t="s">
        <v>1930</v>
      </c>
      <c r="AA117" s="383" t="s">
        <v>1931</v>
      </c>
      <c r="AB117" s="383" t="s">
        <v>2032</v>
      </c>
      <c r="AC117" s="383" t="s">
        <v>2066</v>
      </c>
      <c r="AD117" s="374"/>
      <c r="AE117" s="430"/>
      <c r="AF117" s="411"/>
      <c r="AG117" s="411"/>
      <c r="AH117" s="411"/>
      <c r="AI117" s="411"/>
      <c r="AJ117" s="411"/>
      <c r="AK117" s="411"/>
      <c r="AL117" s="411"/>
      <c r="AM117" s="411"/>
      <c r="AN117" s="411"/>
      <c r="AO117" s="411"/>
      <c r="AP117" s="411"/>
      <c r="AQ117" s="411"/>
      <c r="AR117" s="411"/>
      <c r="AS117" s="411"/>
      <c r="AT117" s="411"/>
      <c r="AU117" s="411"/>
      <c r="AV117" s="411"/>
      <c r="AW117" s="411"/>
      <c r="AX117" s="411"/>
      <c r="AY117" s="411"/>
      <c r="AZ117" s="411"/>
      <c r="BA117" s="411"/>
      <c r="BB117" s="411"/>
      <c r="BC117" s="411"/>
      <c r="BD117" s="411"/>
      <c r="BE117" s="411"/>
      <c r="BF117" s="411"/>
      <c r="BG117" s="411"/>
      <c r="BH117" s="411"/>
      <c r="BI117" s="411"/>
      <c r="BJ117" s="411"/>
      <c r="BK117" s="411"/>
      <c r="BL117" s="411"/>
      <c r="BM117" s="411"/>
      <c r="BN117" s="411"/>
      <c r="BO117" s="411"/>
      <c r="BP117" s="411"/>
      <c r="BQ117" s="411"/>
      <c r="BR117" s="411"/>
      <c r="BS117" s="411"/>
      <c r="BT117" s="411"/>
      <c r="BU117" s="411"/>
      <c r="BV117" s="411"/>
      <c r="BW117" s="411"/>
      <c r="BX117" s="411"/>
      <c r="BY117" s="411"/>
      <c r="BZ117" s="411"/>
      <c r="CA117" s="411"/>
      <c r="CB117" s="411"/>
      <c r="CC117" s="411"/>
      <c r="CD117" s="411"/>
      <c r="CE117" s="411"/>
      <c r="CF117" s="411"/>
      <c r="CG117" s="411"/>
      <c r="CH117" s="411"/>
      <c r="CI117" s="411"/>
      <c r="CJ117" s="411"/>
      <c r="CK117" s="411"/>
      <c r="CL117" s="411"/>
      <c r="CM117" s="411"/>
      <c r="CN117" s="411"/>
      <c r="CO117" s="411"/>
      <c r="CP117" s="411"/>
      <c r="CQ117" s="411"/>
      <c r="CR117" s="411"/>
      <c r="CS117" s="411"/>
      <c r="CT117" s="411"/>
      <c r="CU117" s="411"/>
      <c r="CV117" s="411"/>
      <c r="CW117" s="411"/>
      <c r="CX117" s="411"/>
      <c r="CY117" s="411"/>
      <c r="CZ117" s="411"/>
      <c r="DA117" s="411"/>
      <c r="DB117" s="411"/>
      <c r="DC117" s="411"/>
      <c r="DD117" s="411"/>
      <c r="DE117" s="411"/>
      <c r="DF117" s="411"/>
      <c r="DG117" s="411"/>
      <c r="DH117" s="411"/>
      <c r="DI117" s="411"/>
      <c r="DJ117" s="411"/>
      <c r="DK117" s="411"/>
      <c r="DL117" s="543"/>
      <c r="DM117" s="543"/>
      <c r="DN117" s="543"/>
      <c r="DO117" s="543"/>
      <c r="DP117" s="543"/>
      <c r="DQ117" s="543"/>
      <c r="DR117" s="543"/>
      <c r="DS117" s="543"/>
      <c r="DT117" s="543"/>
      <c r="DU117" s="543"/>
      <c r="DV117" s="543"/>
      <c r="DW117" s="543"/>
      <c r="DX117" s="543"/>
      <c r="DY117" s="543"/>
      <c r="DZ117" s="543"/>
      <c r="EA117" s="543"/>
      <c r="EB117" s="543"/>
      <c r="EC117" s="543"/>
      <c r="ED117" s="543"/>
      <c r="EE117" s="543"/>
      <c r="EF117" s="543"/>
      <c r="EG117" s="543"/>
      <c r="EH117" s="543"/>
      <c r="EI117" s="543"/>
      <c r="EJ117" s="543"/>
      <c r="EK117" s="543"/>
      <c r="EL117" s="543"/>
      <c r="EM117" s="543"/>
      <c r="EN117" s="543"/>
      <c r="EO117" s="543"/>
      <c r="EP117" s="543"/>
      <c r="EQ117" s="543"/>
      <c r="ER117" s="543"/>
      <c r="ES117" s="543"/>
      <c r="ET117" s="543"/>
      <c r="EU117" s="543"/>
      <c r="EV117" s="543"/>
      <c r="EW117" s="543"/>
      <c r="EX117" s="543"/>
      <c r="EY117" s="543"/>
      <c r="EZ117" s="543"/>
      <c r="FA117" s="543"/>
      <c r="FB117" s="543"/>
      <c r="FC117" s="543"/>
      <c r="FD117" s="543"/>
      <c r="FE117" s="543"/>
      <c r="FF117" s="543"/>
      <c r="FG117" s="543"/>
      <c r="FH117" s="543"/>
      <c r="FI117" s="543"/>
      <c r="FJ117" s="543"/>
      <c r="FK117" s="543"/>
      <c r="FL117" s="543"/>
      <c r="FM117" s="543"/>
      <c r="FN117" s="543"/>
      <c r="FO117" s="543"/>
      <c r="FP117" s="543"/>
      <c r="FQ117" s="543"/>
      <c r="FR117" s="543"/>
      <c r="FS117" s="543"/>
      <c r="FT117" s="543"/>
      <c r="FU117" s="543"/>
      <c r="FV117" s="543"/>
      <c r="FW117" s="543"/>
      <c r="FX117" s="543"/>
      <c r="FY117" s="543"/>
      <c r="FZ117" s="543"/>
      <c r="GA117" s="543"/>
      <c r="GB117" s="543"/>
      <c r="GC117" s="543"/>
      <c r="GD117" s="543"/>
      <c r="GE117" s="543"/>
      <c r="GF117" s="543"/>
      <c r="GG117" s="543"/>
      <c r="GH117" s="543"/>
      <c r="GI117" s="543"/>
      <c r="GJ117" s="543"/>
      <c r="GK117" s="543"/>
      <c r="GL117" s="543"/>
      <c r="GM117" s="543"/>
      <c r="GN117" s="543"/>
      <c r="GO117" s="543"/>
      <c r="GP117" s="543"/>
      <c r="GQ117" s="543"/>
      <c r="GR117" s="543"/>
      <c r="GS117" s="544"/>
      <c r="GT117" s="543"/>
      <c r="GU117" s="543"/>
      <c r="GV117" s="543"/>
      <c r="GW117" s="543"/>
      <c r="GX117" s="543"/>
      <c r="GY117" s="543"/>
      <c r="GZ117" s="543"/>
      <c r="HA117" s="543"/>
      <c r="HB117" s="543"/>
      <c r="HC117" s="543"/>
      <c r="HD117" s="543"/>
      <c r="HE117" s="543"/>
      <c r="HF117" s="543"/>
      <c r="HG117" s="543"/>
      <c r="HH117" s="543"/>
      <c r="HI117" s="543"/>
      <c r="HJ117" s="543"/>
      <c r="HK117" s="543"/>
      <c r="HL117" s="543"/>
      <c r="HM117" s="543"/>
      <c r="HN117" s="543"/>
      <c r="HO117" s="543"/>
      <c r="HP117" s="543"/>
      <c r="HQ117" s="543"/>
      <c r="HR117" s="543"/>
      <c r="HS117" s="543"/>
      <c r="HT117" s="543"/>
      <c r="HU117" s="543"/>
      <c r="HV117" s="543"/>
      <c r="HW117" s="543"/>
      <c r="HX117" s="414"/>
      <c r="HY117" s="543"/>
      <c r="HZ117" s="543"/>
      <c r="IA117" s="543"/>
      <c r="IB117" s="543"/>
      <c r="IC117" s="543"/>
      <c r="ID117" s="543"/>
      <c r="IE117" s="414"/>
      <c r="IF117" s="414"/>
      <c r="IG117" s="414"/>
      <c r="IH117" s="414"/>
      <c r="II117" s="414"/>
      <c r="IJ117" s="414"/>
      <c r="IK117" s="414"/>
      <c r="IL117" s="414"/>
      <c r="IM117" s="414"/>
      <c r="IN117" s="414"/>
      <c r="IO117" s="414"/>
      <c r="IP117" s="414"/>
      <c r="IQ117" s="414"/>
      <c r="IR117" s="414"/>
      <c r="IS117" s="414"/>
      <c r="IT117" s="414"/>
      <c r="IU117" s="414"/>
      <c r="IV117" s="414"/>
      <c r="IW117" s="414"/>
    </row>
    <row r="118" spans="1:257" ht="51" x14ac:dyDescent="0.3">
      <c r="A118" s="380" t="s">
        <v>197</v>
      </c>
      <c r="B118" s="380" t="s">
        <v>187</v>
      </c>
      <c r="C118" s="380" t="s">
        <v>189</v>
      </c>
      <c r="D118" s="380" t="s">
        <v>361</v>
      </c>
      <c r="E118" s="380" t="s">
        <v>365</v>
      </c>
      <c r="F118" s="448" t="s">
        <v>397</v>
      </c>
      <c r="G118" s="380" t="s">
        <v>379</v>
      </c>
      <c r="H118" s="380" t="s">
        <v>1313</v>
      </c>
      <c r="I118" s="449" t="s">
        <v>208</v>
      </c>
      <c r="J118" s="407" t="s">
        <v>398</v>
      </c>
      <c r="K118" s="373" t="s">
        <v>399</v>
      </c>
      <c r="L118" s="375" t="s">
        <v>2036</v>
      </c>
      <c r="M118" s="383" t="s">
        <v>2018</v>
      </c>
      <c r="N118" s="375" t="s">
        <v>2072</v>
      </c>
      <c r="O118" s="375" t="s">
        <v>2044</v>
      </c>
      <c r="P118" s="375" t="s">
        <v>2073</v>
      </c>
      <c r="Q118" s="374" t="s">
        <v>398</v>
      </c>
      <c r="R118" s="374" t="s">
        <v>2074</v>
      </c>
      <c r="S118" s="374">
        <v>1</v>
      </c>
      <c r="T118" s="374">
        <v>1</v>
      </c>
      <c r="U118" s="375" t="s">
        <v>2075</v>
      </c>
      <c r="V118" s="383" t="s">
        <v>2073</v>
      </c>
      <c r="W118" s="530">
        <v>43174</v>
      </c>
      <c r="X118" s="530">
        <v>43464</v>
      </c>
      <c r="Y118" s="409">
        <v>100000000</v>
      </c>
      <c r="Z118" s="383" t="s">
        <v>1930</v>
      </c>
      <c r="AA118" s="383" t="s">
        <v>1931</v>
      </c>
      <c r="AB118" s="383" t="s">
        <v>2032</v>
      </c>
      <c r="AC118" s="383" t="s">
        <v>2066</v>
      </c>
      <c r="AD118" s="374"/>
      <c r="AE118" s="430">
        <f t="shared" si="12"/>
        <v>100000000</v>
      </c>
      <c r="AF118" s="411">
        <f>AG118</f>
        <v>100000000</v>
      </c>
      <c r="AG118" s="411">
        <f>SUM(AH118:DK118)</f>
        <v>100000000</v>
      </c>
      <c r="AH118" s="411"/>
      <c r="AI118" s="411"/>
      <c r="AJ118" s="411"/>
      <c r="AK118" s="411"/>
      <c r="AL118" s="411"/>
      <c r="AM118" s="411"/>
      <c r="AN118" s="411"/>
      <c r="AO118" s="411"/>
      <c r="AP118" s="411"/>
      <c r="AQ118" s="411"/>
      <c r="AR118" s="411"/>
      <c r="AS118" s="411"/>
      <c r="AT118" s="411"/>
      <c r="AU118" s="411"/>
      <c r="AV118" s="411"/>
      <c r="AW118" s="411"/>
      <c r="AX118" s="411">
        <v>100000000</v>
      </c>
      <c r="AY118" s="411"/>
      <c r="AZ118" s="411"/>
      <c r="BA118" s="411"/>
      <c r="BB118" s="411"/>
      <c r="BC118" s="411"/>
      <c r="BD118" s="411"/>
      <c r="BE118" s="411"/>
      <c r="BF118" s="411"/>
      <c r="BG118" s="411"/>
      <c r="BH118" s="411"/>
      <c r="BI118" s="411"/>
      <c r="BJ118" s="411"/>
      <c r="BK118" s="411"/>
      <c r="BL118" s="411"/>
      <c r="BM118" s="411"/>
      <c r="BN118" s="411"/>
      <c r="BO118" s="411"/>
      <c r="BP118" s="411"/>
      <c r="BQ118" s="411"/>
      <c r="BR118" s="411"/>
      <c r="BS118" s="411"/>
      <c r="BT118" s="411"/>
      <c r="BU118" s="411"/>
      <c r="BV118" s="411"/>
      <c r="BW118" s="411"/>
      <c r="BX118" s="411"/>
      <c r="BY118" s="411"/>
      <c r="BZ118" s="411"/>
      <c r="CA118" s="411"/>
      <c r="CB118" s="411"/>
      <c r="CC118" s="411"/>
      <c r="CD118" s="411"/>
      <c r="CE118" s="411"/>
      <c r="CF118" s="411"/>
      <c r="CG118" s="411"/>
      <c r="CH118" s="411"/>
      <c r="CI118" s="411"/>
      <c r="CJ118" s="411"/>
      <c r="CK118" s="411"/>
      <c r="CL118" s="411"/>
      <c r="CM118" s="411"/>
      <c r="CN118" s="411"/>
      <c r="CO118" s="411"/>
      <c r="CP118" s="411"/>
      <c r="CQ118" s="411"/>
      <c r="CR118" s="411"/>
      <c r="CS118" s="411"/>
      <c r="CT118" s="411"/>
      <c r="CU118" s="411"/>
      <c r="CV118" s="411"/>
      <c r="CW118" s="411"/>
      <c r="CX118" s="411"/>
      <c r="CY118" s="411"/>
      <c r="CZ118" s="411"/>
      <c r="DA118" s="411"/>
      <c r="DB118" s="411"/>
      <c r="DC118" s="411"/>
      <c r="DD118" s="411"/>
      <c r="DE118" s="411"/>
      <c r="DF118" s="411"/>
      <c r="DG118" s="411"/>
      <c r="DH118" s="411"/>
      <c r="DI118" s="411"/>
      <c r="DJ118" s="411"/>
      <c r="DK118" s="411"/>
      <c r="DL118" s="543"/>
      <c r="DM118" s="543"/>
      <c r="DN118" s="543"/>
      <c r="DO118" s="543"/>
      <c r="DP118" s="543"/>
      <c r="DQ118" s="543"/>
      <c r="DR118" s="543"/>
      <c r="DS118" s="543"/>
      <c r="DT118" s="543"/>
      <c r="DU118" s="543"/>
      <c r="DV118" s="543"/>
      <c r="DW118" s="543"/>
      <c r="DX118" s="543"/>
      <c r="DY118" s="543"/>
      <c r="DZ118" s="543"/>
      <c r="EA118" s="543"/>
      <c r="EB118" s="543"/>
      <c r="EC118" s="543"/>
      <c r="ED118" s="543"/>
      <c r="EE118" s="543"/>
      <c r="EF118" s="543"/>
      <c r="EG118" s="543"/>
      <c r="EH118" s="543"/>
      <c r="EI118" s="543"/>
      <c r="EJ118" s="543"/>
      <c r="EK118" s="543"/>
      <c r="EL118" s="543"/>
      <c r="EM118" s="543"/>
      <c r="EN118" s="543"/>
      <c r="EO118" s="543"/>
      <c r="EP118" s="543"/>
      <c r="EQ118" s="543"/>
      <c r="ER118" s="543"/>
      <c r="ES118" s="543"/>
      <c r="ET118" s="543"/>
      <c r="EU118" s="543"/>
      <c r="EV118" s="543"/>
      <c r="EW118" s="543"/>
      <c r="EX118" s="543"/>
      <c r="EY118" s="543"/>
      <c r="EZ118" s="543"/>
      <c r="FA118" s="543"/>
      <c r="FB118" s="543"/>
      <c r="FC118" s="543"/>
      <c r="FD118" s="543"/>
      <c r="FE118" s="543"/>
      <c r="FF118" s="543"/>
      <c r="FG118" s="543"/>
      <c r="FH118" s="543"/>
      <c r="FI118" s="543"/>
      <c r="FJ118" s="543"/>
      <c r="FK118" s="543"/>
      <c r="FL118" s="543"/>
      <c r="FM118" s="543"/>
      <c r="FN118" s="543"/>
      <c r="FO118" s="543"/>
      <c r="FP118" s="543"/>
      <c r="FQ118" s="543"/>
      <c r="FR118" s="543"/>
      <c r="FS118" s="543"/>
      <c r="FT118" s="543"/>
      <c r="FU118" s="543"/>
      <c r="FV118" s="543"/>
      <c r="FW118" s="543"/>
      <c r="FX118" s="543"/>
      <c r="FY118" s="543"/>
      <c r="FZ118" s="543"/>
      <c r="GA118" s="543"/>
      <c r="GB118" s="543"/>
      <c r="GC118" s="543"/>
      <c r="GD118" s="543"/>
      <c r="GE118" s="543"/>
      <c r="GF118" s="543"/>
      <c r="GG118" s="543"/>
      <c r="GH118" s="543"/>
      <c r="GI118" s="543"/>
      <c r="GJ118" s="543"/>
      <c r="GK118" s="543"/>
      <c r="GL118" s="543"/>
      <c r="GM118" s="543"/>
      <c r="GN118" s="543"/>
      <c r="GO118" s="543"/>
      <c r="GP118" s="543"/>
      <c r="GQ118" s="543"/>
      <c r="GR118" s="543"/>
      <c r="GS118" s="544"/>
      <c r="GT118" s="543"/>
      <c r="GU118" s="543"/>
      <c r="GV118" s="543"/>
      <c r="GW118" s="543"/>
      <c r="GX118" s="543"/>
      <c r="GY118" s="543"/>
      <c r="GZ118" s="543"/>
      <c r="HA118" s="543"/>
      <c r="HB118" s="543"/>
      <c r="HC118" s="543"/>
      <c r="HD118" s="543"/>
      <c r="HE118" s="543"/>
      <c r="HF118" s="543"/>
      <c r="HG118" s="543"/>
      <c r="HH118" s="543"/>
      <c r="HI118" s="543"/>
      <c r="HJ118" s="543"/>
      <c r="HK118" s="543"/>
      <c r="HL118" s="543"/>
      <c r="HM118" s="543"/>
      <c r="HN118" s="543"/>
      <c r="HO118" s="543"/>
      <c r="HP118" s="543"/>
      <c r="HQ118" s="543"/>
      <c r="HR118" s="543"/>
      <c r="HS118" s="543"/>
      <c r="HT118" s="543"/>
      <c r="HU118" s="543"/>
      <c r="HV118" s="543"/>
      <c r="HW118" s="543"/>
      <c r="HX118" s="414"/>
      <c r="HY118" s="543"/>
      <c r="HZ118" s="543"/>
      <c r="IA118" s="543"/>
      <c r="IB118" s="543"/>
      <c r="IC118" s="543"/>
      <c r="ID118" s="543"/>
      <c r="IE118" s="414"/>
      <c r="IF118" s="414"/>
      <c r="IG118" s="414"/>
      <c r="IH118" s="414"/>
      <c r="II118" s="414"/>
      <c r="IJ118" s="414"/>
      <c r="IK118" s="414"/>
      <c r="IL118" s="414"/>
      <c r="IM118" s="414"/>
      <c r="IN118" s="414"/>
      <c r="IO118" s="414"/>
      <c r="IP118" s="414"/>
      <c r="IQ118" s="414"/>
      <c r="IR118" s="414"/>
      <c r="IS118" s="414"/>
      <c r="IT118" s="414"/>
      <c r="IU118" s="414"/>
      <c r="IV118" s="414"/>
      <c r="IW118" s="414"/>
    </row>
    <row r="119" spans="1:257" x14ac:dyDescent="0.3">
      <c r="A119" s="424" t="s">
        <v>197</v>
      </c>
      <c r="B119" s="424" t="s">
        <v>192</v>
      </c>
      <c r="C119" s="424"/>
      <c r="D119" s="424"/>
      <c r="E119" s="424"/>
      <c r="F119" s="425"/>
      <c r="G119" s="426"/>
      <c r="H119" s="426"/>
      <c r="I119" s="426"/>
      <c r="J119" s="424"/>
      <c r="K119" s="427" t="s">
        <v>257</v>
      </c>
      <c r="L119" s="427"/>
      <c r="M119" s="428"/>
      <c r="N119" s="427"/>
      <c r="O119" s="427"/>
      <c r="P119" s="427"/>
      <c r="Q119" s="428"/>
      <c r="R119" s="428"/>
      <c r="S119" s="428"/>
      <c r="T119" s="428"/>
      <c r="U119" s="427"/>
      <c r="V119" s="428"/>
      <c r="W119" s="428"/>
      <c r="X119" s="428"/>
      <c r="Y119" s="429"/>
      <c r="Z119" s="428"/>
      <c r="AA119" s="428"/>
      <c r="AB119" s="428"/>
      <c r="AC119" s="428"/>
      <c r="AD119" s="428"/>
      <c r="AE119" s="430">
        <f t="shared" si="12"/>
        <v>0</v>
      </c>
      <c r="AF119" s="411"/>
      <c r="AG119" s="411"/>
      <c r="AH119" s="411"/>
      <c r="AI119" s="411"/>
      <c r="AJ119" s="411"/>
      <c r="AK119" s="411"/>
      <c r="AL119" s="411"/>
      <c r="AM119" s="411"/>
      <c r="AN119" s="411"/>
      <c r="AO119" s="411"/>
      <c r="AP119" s="411"/>
      <c r="AQ119" s="411"/>
      <c r="AR119" s="411"/>
      <c r="AS119" s="411"/>
      <c r="AT119" s="411"/>
      <c r="AU119" s="411"/>
      <c r="AV119" s="411"/>
      <c r="AW119" s="411"/>
      <c r="AX119" s="411"/>
      <c r="AY119" s="411"/>
      <c r="AZ119" s="411"/>
      <c r="BA119" s="411"/>
      <c r="BB119" s="411"/>
      <c r="BC119" s="411"/>
      <c r="BD119" s="411"/>
      <c r="BE119" s="411"/>
      <c r="BF119" s="411"/>
      <c r="BG119" s="411"/>
      <c r="BH119" s="411"/>
      <c r="BI119" s="411"/>
      <c r="BJ119" s="411"/>
      <c r="BK119" s="411"/>
      <c r="BL119" s="411"/>
      <c r="BM119" s="411"/>
      <c r="BN119" s="411"/>
      <c r="BO119" s="411"/>
      <c r="BP119" s="411"/>
      <c r="BQ119" s="411"/>
      <c r="BR119" s="411"/>
      <c r="BS119" s="411"/>
      <c r="BT119" s="411"/>
      <c r="BU119" s="411"/>
      <c r="BV119" s="411"/>
      <c r="BW119" s="411"/>
      <c r="BX119" s="411"/>
      <c r="BY119" s="411"/>
      <c r="BZ119" s="411"/>
      <c r="CA119" s="411"/>
      <c r="CB119" s="411"/>
      <c r="CC119" s="411"/>
      <c r="CD119" s="411"/>
      <c r="CE119" s="411"/>
      <c r="CF119" s="411"/>
      <c r="CG119" s="411"/>
      <c r="CH119" s="411"/>
      <c r="CI119" s="411"/>
      <c r="CJ119" s="411"/>
      <c r="CK119" s="411"/>
      <c r="CL119" s="411"/>
      <c r="CM119" s="411"/>
      <c r="CN119" s="411"/>
      <c r="CO119" s="411"/>
      <c r="CP119" s="411"/>
      <c r="CQ119" s="411"/>
      <c r="CR119" s="411"/>
      <c r="CS119" s="411"/>
      <c r="CT119" s="411"/>
      <c r="CU119" s="411"/>
      <c r="CV119" s="411"/>
      <c r="CW119" s="411"/>
      <c r="CX119" s="411"/>
      <c r="CY119" s="411"/>
      <c r="CZ119" s="411"/>
      <c r="DA119" s="411"/>
      <c r="DB119" s="411"/>
      <c r="DC119" s="411"/>
      <c r="DD119" s="411"/>
      <c r="DE119" s="411"/>
      <c r="DF119" s="486"/>
      <c r="DG119" s="486"/>
      <c r="DH119" s="486"/>
      <c r="DI119" s="411"/>
      <c r="DJ119" s="411"/>
      <c r="DK119" s="430"/>
      <c r="DL119" s="386"/>
      <c r="DM119" s="386"/>
      <c r="DN119" s="386"/>
      <c r="DO119" s="386"/>
      <c r="DP119" s="386"/>
      <c r="DQ119" s="386"/>
      <c r="DR119" s="386"/>
      <c r="DS119" s="386"/>
      <c r="DT119" s="386"/>
      <c r="DU119" s="386"/>
      <c r="DV119" s="386"/>
      <c r="DW119" s="386"/>
      <c r="DX119" s="386"/>
      <c r="DY119" s="386"/>
      <c r="DZ119" s="386"/>
      <c r="EA119" s="386"/>
      <c r="EB119" s="386"/>
      <c r="EC119" s="386"/>
      <c r="ED119" s="386"/>
      <c r="EE119" s="386"/>
      <c r="EF119" s="386"/>
      <c r="EG119" s="386"/>
      <c r="EH119" s="386"/>
      <c r="EI119" s="386"/>
      <c r="EJ119" s="386"/>
      <c r="EK119" s="386"/>
      <c r="EL119" s="386"/>
      <c r="EM119" s="386"/>
      <c r="EN119" s="386"/>
      <c r="EO119" s="386"/>
      <c r="EP119" s="386"/>
      <c r="EQ119" s="386"/>
      <c r="ER119" s="386"/>
      <c r="ES119" s="386"/>
      <c r="ET119" s="386"/>
      <c r="EU119" s="386"/>
      <c r="EV119" s="386"/>
      <c r="EW119" s="386"/>
      <c r="EX119" s="386"/>
      <c r="EY119" s="386"/>
      <c r="EZ119" s="386"/>
      <c r="FA119" s="386"/>
      <c r="FB119" s="386"/>
      <c r="FC119" s="386"/>
      <c r="FD119" s="386"/>
      <c r="FE119" s="386"/>
      <c r="FF119" s="386"/>
      <c r="FG119" s="386"/>
      <c r="FH119" s="386"/>
      <c r="FI119" s="386"/>
      <c r="FJ119" s="386"/>
      <c r="FK119" s="386"/>
      <c r="FL119" s="386"/>
      <c r="FM119" s="386"/>
      <c r="FN119" s="386"/>
      <c r="FO119" s="386"/>
      <c r="FP119" s="386"/>
      <c r="FQ119" s="386"/>
      <c r="FR119" s="386"/>
      <c r="FS119" s="386"/>
      <c r="FT119" s="386"/>
      <c r="FU119" s="386"/>
      <c r="FV119" s="386"/>
      <c r="FW119" s="386"/>
      <c r="FX119" s="386"/>
      <c r="FY119" s="386"/>
      <c r="FZ119" s="386"/>
      <c r="GA119" s="487"/>
      <c r="GB119" s="386"/>
      <c r="GC119" s="386"/>
      <c r="GD119" s="386"/>
      <c r="GE119" s="386"/>
      <c r="GF119" s="386"/>
      <c r="GG119" s="543"/>
      <c r="GH119" s="543"/>
      <c r="GI119" s="543"/>
      <c r="GJ119" s="543"/>
      <c r="GK119" s="543"/>
      <c r="GL119" s="543"/>
      <c r="GM119" s="543"/>
      <c r="GN119" s="543"/>
      <c r="GO119" s="543"/>
      <c r="GP119" s="543"/>
      <c r="GQ119" s="543"/>
      <c r="GR119" s="543"/>
      <c r="GS119" s="544"/>
      <c r="GT119" s="543"/>
      <c r="GU119" s="543"/>
      <c r="GV119" s="543"/>
      <c r="GW119" s="543"/>
      <c r="GX119" s="543"/>
      <c r="GY119" s="543"/>
      <c r="GZ119" s="543"/>
      <c r="HA119" s="543"/>
      <c r="HB119" s="543"/>
      <c r="HC119" s="543"/>
      <c r="HD119" s="543"/>
      <c r="HE119" s="543"/>
      <c r="HF119" s="543"/>
      <c r="HG119" s="543"/>
      <c r="HH119" s="543"/>
      <c r="HI119" s="543"/>
      <c r="HJ119" s="543"/>
      <c r="HK119" s="543"/>
      <c r="HL119" s="543"/>
      <c r="HM119" s="543"/>
      <c r="HN119" s="543"/>
      <c r="HO119" s="543"/>
      <c r="HP119" s="543"/>
      <c r="HQ119" s="543"/>
      <c r="HR119" s="543"/>
      <c r="HS119" s="543"/>
      <c r="HT119" s="543"/>
      <c r="HU119" s="543"/>
      <c r="HV119" s="543"/>
      <c r="HW119" s="543"/>
      <c r="HX119" s="414"/>
      <c r="HY119" s="543"/>
      <c r="HZ119" s="543"/>
      <c r="IA119" s="543"/>
      <c r="IB119" s="543"/>
      <c r="IC119" s="543"/>
      <c r="ID119" s="543"/>
      <c r="IE119" s="414"/>
      <c r="IF119" s="414"/>
      <c r="IG119" s="414"/>
      <c r="IH119" s="414"/>
      <c r="II119" s="414"/>
      <c r="IJ119" s="414"/>
      <c r="IK119" s="414"/>
      <c r="IL119" s="414"/>
      <c r="IM119" s="414"/>
      <c r="IN119" s="414"/>
      <c r="IO119" s="414"/>
      <c r="IP119" s="414"/>
    </row>
    <row r="120" spans="1:257" x14ac:dyDescent="0.3">
      <c r="A120" s="431" t="s">
        <v>197</v>
      </c>
      <c r="B120" s="431" t="s">
        <v>192</v>
      </c>
      <c r="C120" s="431" t="s">
        <v>197</v>
      </c>
      <c r="D120" s="431"/>
      <c r="E120" s="431"/>
      <c r="F120" s="432"/>
      <c r="G120" s="431"/>
      <c r="H120" s="431"/>
      <c r="I120" s="433"/>
      <c r="J120" s="431"/>
      <c r="K120" s="434" t="s">
        <v>198</v>
      </c>
      <c r="L120" s="434"/>
      <c r="M120" s="431"/>
      <c r="N120" s="434"/>
      <c r="O120" s="434"/>
      <c r="P120" s="434"/>
      <c r="Q120" s="431"/>
      <c r="R120" s="431"/>
      <c r="S120" s="431"/>
      <c r="T120" s="431"/>
      <c r="U120" s="434"/>
      <c r="V120" s="431"/>
      <c r="W120" s="431"/>
      <c r="X120" s="431"/>
      <c r="Y120" s="435"/>
      <c r="Z120" s="431"/>
      <c r="AA120" s="431"/>
      <c r="AB120" s="431"/>
      <c r="AC120" s="431"/>
      <c r="AD120" s="431"/>
      <c r="AE120" s="430">
        <f t="shared" si="12"/>
        <v>0</v>
      </c>
      <c r="AF120" s="411"/>
      <c r="AG120" s="411"/>
      <c r="AH120" s="411"/>
      <c r="AI120" s="411"/>
      <c r="AJ120" s="411"/>
      <c r="AK120" s="411"/>
      <c r="AL120" s="411"/>
      <c r="AM120" s="411"/>
      <c r="AN120" s="411"/>
      <c r="AO120" s="411"/>
      <c r="AP120" s="411"/>
      <c r="AQ120" s="411"/>
      <c r="AR120" s="411"/>
      <c r="AS120" s="411"/>
      <c r="AT120" s="411"/>
      <c r="AU120" s="411"/>
      <c r="AV120" s="411"/>
      <c r="AW120" s="411"/>
      <c r="AX120" s="411"/>
      <c r="AY120" s="411"/>
      <c r="AZ120" s="411"/>
      <c r="BA120" s="411"/>
      <c r="BB120" s="411"/>
      <c r="BC120" s="411"/>
      <c r="BD120" s="411"/>
      <c r="BE120" s="411"/>
      <c r="BF120" s="411"/>
      <c r="BG120" s="411"/>
      <c r="BH120" s="411"/>
      <c r="BI120" s="411"/>
      <c r="BJ120" s="411"/>
      <c r="BK120" s="411"/>
      <c r="BL120" s="411"/>
      <c r="BM120" s="411"/>
      <c r="BN120" s="411"/>
      <c r="BO120" s="411"/>
      <c r="BP120" s="411"/>
      <c r="BQ120" s="411"/>
      <c r="BR120" s="411"/>
      <c r="BS120" s="411"/>
      <c r="BT120" s="411"/>
      <c r="BU120" s="411"/>
      <c r="BV120" s="411"/>
      <c r="BW120" s="411"/>
      <c r="BX120" s="411"/>
      <c r="BY120" s="411"/>
      <c r="BZ120" s="411"/>
      <c r="CA120" s="411"/>
      <c r="CB120" s="411"/>
      <c r="CC120" s="411"/>
      <c r="CD120" s="411"/>
      <c r="CE120" s="411"/>
      <c r="CF120" s="411"/>
      <c r="CG120" s="411"/>
      <c r="CH120" s="411"/>
      <c r="CI120" s="411"/>
      <c r="CJ120" s="411"/>
      <c r="CK120" s="411"/>
      <c r="CL120" s="411"/>
      <c r="CM120" s="411"/>
      <c r="CN120" s="411"/>
      <c r="CO120" s="411"/>
      <c r="CP120" s="411"/>
      <c r="CQ120" s="411"/>
      <c r="CR120" s="411"/>
      <c r="CS120" s="411"/>
      <c r="CT120" s="411"/>
      <c r="CU120" s="411"/>
      <c r="CV120" s="411"/>
      <c r="CW120" s="411"/>
      <c r="CX120" s="411"/>
      <c r="CY120" s="411"/>
      <c r="CZ120" s="411"/>
      <c r="DA120" s="411"/>
      <c r="DB120" s="411"/>
      <c r="DC120" s="411"/>
      <c r="DD120" s="411"/>
      <c r="DE120" s="411"/>
      <c r="DF120" s="486"/>
      <c r="DG120" s="486"/>
      <c r="DH120" s="486"/>
      <c r="DI120" s="411"/>
      <c r="DJ120" s="411"/>
      <c r="DK120" s="430"/>
      <c r="DL120" s="386"/>
      <c r="DM120" s="386"/>
      <c r="DN120" s="386"/>
      <c r="DO120" s="386"/>
      <c r="DP120" s="386"/>
      <c r="DQ120" s="386"/>
      <c r="DR120" s="386"/>
      <c r="DS120" s="386"/>
      <c r="DT120" s="386"/>
      <c r="DU120" s="386"/>
      <c r="DV120" s="386"/>
      <c r="DW120" s="386"/>
      <c r="DX120" s="386"/>
      <c r="DY120" s="386"/>
      <c r="DZ120" s="386"/>
      <c r="EA120" s="386"/>
      <c r="EB120" s="386"/>
      <c r="EC120" s="386"/>
      <c r="ED120" s="386"/>
      <c r="EE120" s="386"/>
      <c r="EF120" s="386"/>
      <c r="EG120" s="386"/>
      <c r="EH120" s="386"/>
      <c r="EI120" s="386"/>
      <c r="EJ120" s="386"/>
      <c r="EK120" s="386"/>
      <c r="EL120" s="386"/>
      <c r="EM120" s="386"/>
      <c r="EN120" s="386"/>
      <c r="EO120" s="386"/>
      <c r="EP120" s="386"/>
      <c r="EQ120" s="386"/>
      <c r="ER120" s="386"/>
      <c r="ES120" s="386"/>
      <c r="ET120" s="386"/>
      <c r="EU120" s="386"/>
      <c r="EV120" s="386"/>
      <c r="EW120" s="386"/>
      <c r="EX120" s="386"/>
      <c r="EY120" s="386"/>
      <c r="EZ120" s="386"/>
      <c r="FA120" s="386"/>
      <c r="FB120" s="386"/>
      <c r="FC120" s="386"/>
      <c r="FD120" s="386"/>
      <c r="FE120" s="386"/>
      <c r="FF120" s="386"/>
      <c r="FG120" s="386"/>
      <c r="FH120" s="386"/>
      <c r="FI120" s="386"/>
      <c r="FJ120" s="386"/>
      <c r="FK120" s="386"/>
      <c r="FL120" s="386"/>
      <c r="FM120" s="386"/>
      <c r="FN120" s="386"/>
      <c r="FO120" s="386"/>
      <c r="FP120" s="386"/>
      <c r="FQ120" s="386"/>
      <c r="FR120" s="386"/>
      <c r="FS120" s="386"/>
      <c r="FT120" s="386"/>
      <c r="FU120" s="386"/>
      <c r="FV120" s="386"/>
      <c r="FW120" s="386"/>
      <c r="FX120" s="386"/>
      <c r="FY120" s="386"/>
      <c r="FZ120" s="386"/>
      <c r="GA120" s="487"/>
      <c r="GB120" s="386"/>
      <c r="GC120" s="386"/>
      <c r="GD120" s="386"/>
      <c r="GE120" s="386"/>
      <c r="GF120" s="386"/>
      <c r="GG120" s="543"/>
      <c r="GH120" s="543"/>
      <c r="GI120" s="543"/>
      <c r="GJ120" s="543"/>
      <c r="GK120" s="543"/>
      <c r="GL120" s="543"/>
      <c r="GM120" s="543"/>
      <c r="GN120" s="543"/>
      <c r="GO120" s="543"/>
      <c r="GP120" s="543"/>
      <c r="GQ120" s="543"/>
      <c r="GR120" s="543"/>
      <c r="GS120" s="544"/>
      <c r="GT120" s="543"/>
      <c r="GU120" s="543"/>
      <c r="GV120" s="543"/>
      <c r="GW120" s="543"/>
      <c r="GX120" s="543"/>
      <c r="GY120" s="543"/>
      <c r="GZ120" s="543"/>
      <c r="HA120" s="543"/>
      <c r="HB120" s="543"/>
      <c r="HC120" s="543"/>
      <c r="HD120" s="543"/>
      <c r="HE120" s="543"/>
      <c r="HF120" s="543"/>
      <c r="HG120" s="543"/>
      <c r="HH120" s="543"/>
      <c r="HI120" s="543"/>
      <c r="HJ120" s="543"/>
      <c r="HK120" s="543"/>
      <c r="HL120" s="543"/>
      <c r="HM120" s="543"/>
      <c r="HN120" s="543"/>
      <c r="HO120" s="543"/>
      <c r="HP120" s="543"/>
      <c r="HQ120" s="543"/>
      <c r="HR120" s="543"/>
      <c r="HS120" s="543"/>
      <c r="HT120" s="543"/>
      <c r="HU120" s="543"/>
      <c r="HV120" s="543"/>
      <c r="HW120" s="543"/>
      <c r="HX120" s="414"/>
      <c r="HY120" s="543"/>
      <c r="HZ120" s="543"/>
      <c r="IA120" s="543"/>
      <c r="IB120" s="543"/>
      <c r="IC120" s="543"/>
      <c r="ID120" s="543"/>
      <c r="IE120" s="414"/>
      <c r="IF120" s="414"/>
      <c r="IG120" s="414"/>
      <c r="IH120" s="414"/>
      <c r="II120" s="414"/>
      <c r="IJ120" s="414"/>
      <c r="IK120" s="414"/>
      <c r="IL120" s="414"/>
      <c r="IM120" s="414"/>
      <c r="IN120" s="414"/>
      <c r="IO120" s="414"/>
      <c r="IP120" s="414"/>
    </row>
    <row r="121" spans="1:257" x14ac:dyDescent="0.3">
      <c r="A121" s="442" t="s">
        <v>197</v>
      </c>
      <c r="B121" s="442" t="s">
        <v>192</v>
      </c>
      <c r="C121" s="442" t="s">
        <v>197</v>
      </c>
      <c r="D121" s="442" t="s">
        <v>201</v>
      </c>
      <c r="E121" s="442"/>
      <c r="F121" s="443"/>
      <c r="G121" s="444"/>
      <c r="H121" s="444"/>
      <c r="I121" s="444"/>
      <c r="J121" s="442"/>
      <c r="K121" s="445" t="s">
        <v>204</v>
      </c>
      <c r="L121" s="445"/>
      <c r="M121" s="446"/>
      <c r="N121" s="445"/>
      <c r="O121" s="445"/>
      <c r="P121" s="445"/>
      <c r="Q121" s="446"/>
      <c r="R121" s="446"/>
      <c r="S121" s="446"/>
      <c r="T121" s="446"/>
      <c r="U121" s="445"/>
      <c r="V121" s="446"/>
      <c r="W121" s="446"/>
      <c r="X121" s="446"/>
      <c r="Y121" s="447"/>
      <c r="Z121" s="446"/>
      <c r="AA121" s="446"/>
      <c r="AB121" s="446"/>
      <c r="AC121" s="446"/>
      <c r="AD121" s="446"/>
      <c r="AE121" s="430">
        <f t="shared" si="12"/>
        <v>0</v>
      </c>
      <c r="AF121" s="411"/>
      <c r="AG121" s="411"/>
      <c r="AH121" s="430"/>
      <c r="AI121" s="430"/>
      <c r="AJ121" s="430"/>
      <c r="AK121" s="430"/>
      <c r="AL121" s="430"/>
      <c r="AM121" s="430"/>
      <c r="AN121" s="430"/>
      <c r="AO121" s="430"/>
      <c r="AP121" s="430"/>
      <c r="AQ121" s="411"/>
      <c r="AR121" s="411"/>
      <c r="AS121" s="411"/>
      <c r="AT121" s="430"/>
      <c r="AU121" s="430"/>
      <c r="AV121" s="430"/>
      <c r="AW121" s="430"/>
      <c r="AX121" s="430"/>
      <c r="AY121" s="430"/>
      <c r="AZ121" s="430"/>
      <c r="BA121" s="430"/>
      <c r="BB121" s="430"/>
      <c r="BC121" s="430"/>
      <c r="BD121" s="430"/>
      <c r="BE121" s="430"/>
      <c r="BF121" s="430"/>
      <c r="BG121" s="430"/>
      <c r="BH121" s="430"/>
      <c r="BI121" s="430"/>
      <c r="BJ121" s="430"/>
      <c r="BK121" s="430"/>
      <c r="BL121" s="430"/>
      <c r="BM121" s="430"/>
      <c r="BN121" s="430"/>
      <c r="BO121" s="430"/>
      <c r="BP121" s="430"/>
      <c r="BQ121" s="430"/>
      <c r="BR121" s="430"/>
      <c r="BS121" s="430"/>
      <c r="BT121" s="430"/>
      <c r="BU121" s="430"/>
      <c r="BV121" s="430"/>
      <c r="BW121" s="430"/>
      <c r="BX121" s="430"/>
      <c r="BY121" s="430"/>
      <c r="BZ121" s="430"/>
      <c r="CA121" s="430"/>
      <c r="CB121" s="430"/>
      <c r="CC121" s="430"/>
      <c r="CD121" s="430"/>
      <c r="CE121" s="430"/>
      <c r="CF121" s="430"/>
      <c r="CG121" s="430"/>
      <c r="CH121" s="430"/>
      <c r="CI121" s="430"/>
      <c r="CJ121" s="430"/>
      <c r="CK121" s="430"/>
      <c r="CL121" s="430"/>
      <c r="CM121" s="430"/>
      <c r="CN121" s="430"/>
      <c r="CO121" s="430"/>
      <c r="CP121" s="430"/>
      <c r="CQ121" s="430"/>
      <c r="CR121" s="430"/>
      <c r="CS121" s="430"/>
      <c r="CT121" s="430"/>
      <c r="CU121" s="430"/>
      <c r="CV121" s="430"/>
      <c r="CW121" s="430"/>
      <c r="CX121" s="411"/>
      <c r="CY121" s="430"/>
      <c r="CZ121" s="430"/>
      <c r="DA121" s="430"/>
      <c r="DB121" s="430"/>
      <c r="DC121" s="430"/>
      <c r="DD121" s="430"/>
      <c r="DE121" s="430"/>
      <c r="DF121" s="486"/>
      <c r="DG121" s="486"/>
      <c r="DH121" s="486"/>
      <c r="DI121" s="411"/>
      <c r="DJ121" s="411"/>
      <c r="DK121" s="430"/>
      <c r="DL121" s="386"/>
      <c r="DM121" s="386"/>
      <c r="DN121" s="386"/>
      <c r="DO121" s="386"/>
      <c r="DP121" s="386"/>
      <c r="DQ121" s="386"/>
      <c r="DR121" s="386"/>
      <c r="DS121" s="386"/>
      <c r="DT121" s="386"/>
      <c r="DU121" s="386"/>
      <c r="DV121" s="386"/>
      <c r="DW121" s="386"/>
      <c r="DX121" s="386"/>
      <c r="DY121" s="386"/>
      <c r="DZ121" s="386"/>
      <c r="EA121" s="386"/>
      <c r="EB121" s="386"/>
      <c r="EC121" s="386"/>
      <c r="ED121" s="386"/>
      <c r="EE121" s="386"/>
      <c r="EF121" s="386"/>
      <c r="EG121" s="386"/>
      <c r="EH121" s="386"/>
      <c r="EI121" s="386"/>
      <c r="EJ121" s="386"/>
      <c r="EK121" s="386"/>
      <c r="EL121" s="386"/>
      <c r="EM121" s="386"/>
      <c r="EN121" s="386"/>
      <c r="EO121" s="386"/>
      <c r="EP121" s="386"/>
      <c r="EQ121" s="386"/>
      <c r="ER121" s="386"/>
      <c r="ES121" s="386"/>
      <c r="ET121" s="386"/>
      <c r="EU121" s="386"/>
      <c r="EV121" s="386"/>
      <c r="EW121" s="386"/>
      <c r="EX121" s="386"/>
      <c r="EY121" s="386"/>
      <c r="EZ121" s="386"/>
      <c r="FA121" s="386"/>
      <c r="FB121" s="386"/>
      <c r="FC121" s="386"/>
      <c r="FD121" s="386"/>
      <c r="FE121" s="386"/>
      <c r="FF121" s="386"/>
      <c r="FG121" s="386"/>
      <c r="FH121" s="386"/>
      <c r="FI121" s="386"/>
      <c r="FJ121" s="386"/>
      <c r="FK121" s="386"/>
      <c r="FL121" s="386"/>
      <c r="FM121" s="386"/>
      <c r="FN121" s="386"/>
      <c r="FO121" s="386"/>
      <c r="FP121" s="386"/>
      <c r="FQ121" s="386"/>
      <c r="FR121" s="386"/>
      <c r="FS121" s="386"/>
      <c r="FT121" s="386"/>
      <c r="FU121" s="386"/>
      <c r="FV121" s="386"/>
      <c r="FW121" s="386"/>
      <c r="FX121" s="386"/>
      <c r="FY121" s="386"/>
      <c r="FZ121" s="386"/>
      <c r="GA121" s="487"/>
      <c r="GB121" s="386"/>
      <c r="GC121" s="386"/>
      <c r="GD121" s="386"/>
      <c r="GE121" s="386"/>
      <c r="GF121" s="386"/>
      <c r="GG121" s="386"/>
      <c r="GH121" s="386"/>
      <c r="GI121" s="386"/>
      <c r="GJ121" s="386"/>
      <c r="GK121" s="386"/>
      <c r="GL121" s="386"/>
      <c r="GM121" s="386"/>
      <c r="GN121" s="386"/>
      <c r="GO121" s="386"/>
      <c r="GP121" s="386"/>
      <c r="GQ121" s="386"/>
      <c r="GR121" s="386"/>
      <c r="GS121" s="488"/>
      <c r="GT121" s="386"/>
      <c r="GU121" s="386"/>
      <c r="GV121" s="386"/>
      <c r="GW121" s="386"/>
      <c r="GX121" s="386"/>
      <c r="GY121" s="386"/>
      <c r="GZ121" s="386"/>
      <c r="HA121" s="386"/>
      <c r="HB121" s="386"/>
      <c r="HC121" s="386"/>
      <c r="HD121" s="386"/>
      <c r="HE121" s="386"/>
      <c r="HF121" s="386"/>
      <c r="HG121" s="386"/>
      <c r="HH121" s="386"/>
      <c r="HI121" s="386"/>
      <c r="HJ121" s="386"/>
      <c r="HK121" s="386"/>
      <c r="HL121" s="386"/>
      <c r="HM121" s="386"/>
      <c r="HN121" s="386"/>
      <c r="HO121" s="386"/>
      <c r="HP121" s="386"/>
      <c r="HQ121" s="386"/>
      <c r="HR121" s="386"/>
      <c r="HS121" s="386"/>
      <c r="HT121" s="386"/>
      <c r="HU121" s="386"/>
      <c r="HV121" s="386"/>
      <c r="HW121" s="386"/>
      <c r="HY121" s="386"/>
      <c r="HZ121" s="386"/>
      <c r="IA121" s="386"/>
      <c r="IB121" s="386"/>
      <c r="IC121" s="386"/>
      <c r="ID121" s="386"/>
    </row>
    <row r="122" spans="1:257" x14ac:dyDescent="0.3">
      <c r="A122" s="436" t="s">
        <v>197</v>
      </c>
      <c r="B122" s="436" t="s">
        <v>192</v>
      </c>
      <c r="C122" s="436" t="s">
        <v>197</v>
      </c>
      <c r="D122" s="436" t="s">
        <v>201</v>
      </c>
      <c r="E122" s="436" t="s">
        <v>203</v>
      </c>
      <c r="F122" s="437"/>
      <c r="G122" s="438"/>
      <c r="H122" s="438"/>
      <c r="I122" s="438"/>
      <c r="J122" s="436"/>
      <c r="K122" s="439" t="s">
        <v>202</v>
      </c>
      <c r="L122" s="439"/>
      <c r="M122" s="440"/>
      <c r="N122" s="439"/>
      <c r="O122" s="439"/>
      <c r="P122" s="439"/>
      <c r="Q122" s="440"/>
      <c r="R122" s="440"/>
      <c r="S122" s="440"/>
      <c r="T122" s="440"/>
      <c r="U122" s="439"/>
      <c r="V122" s="440"/>
      <c r="W122" s="440"/>
      <c r="X122" s="440"/>
      <c r="Y122" s="441"/>
      <c r="Z122" s="440"/>
      <c r="AA122" s="440"/>
      <c r="AB122" s="440"/>
      <c r="AC122" s="440"/>
      <c r="AD122" s="440"/>
      <c r="AE122" s="430">
        <f t="shared" si="12"/>
        <v>0</v>
      </c>
      <c r="AF122" s="411"/>
      <c r="AG122" s="411"/>
      <c r="AH122" s="430"/>
      <c r="AI122" s="430"/>
      <c r="AJ122" s="430"/>
      <c r="AK122" s="430"/>
      <c r="AL122" s="430"/>
      <c r="AM122" s="430"/>
      <c r="AN122" s="430"/>
      <c r="AO122" s="430"/>
      <c r="AP122" s="430"/>
      <c r="AQ122" s="411"/>
      <c r="AR122" s="411"/>
      <c r="AS122" s="411"/>
      <c r="AT122" s="430"/>
      <c r="AU122" s="430"/>
      <c r="AV122" s="430"/>
      <c r="AW122" s="430"/>
      <c r="AX122" s="430"/>
      <c r="AY122" s="430"/>
      <c r="AZ122" s="430"/>
      <c r="BA122" s="430"/>
      <c r="BB122" s="430"/>
      <c r="BC122" s="430"/>
      <c r="BD122" s="430"/>
      <c r="BE122" s="430"/>
      <c r="BF122" s="430"/>
      <c r="BG122" s="430"/>
      <c r="BH122" s="430"/>
      <c r="BI122" s="430"/>
      <c r="BJ122" s="430"/>
      <c r="BK122" s="430"/>
      <c r="BL122" s="430"/>
      <c r="BM122" s="430"/>
      <c r="BN122" s="430"/>
      <c r="BO122" s="430"/>
      <c r="BP122" s="430"/>
      <c r="BQ122" s="430"/>
      <c r="BR122" s="430"/>
      <c r="BS122" s="430"/>
      <c r="BT122" s="430"/>
      <c r="BU122" s="430"/>
      <c r="BV122" s="430"/>
      <c r="BW122" s="430"/>
      <c r="BX122" s="430"/>
      <c r="BY122" s="430"/>
      <c r="BZ122" s="430"/>
      <c r="CA122" s="430"/>
      <c r="CB122" s="430"/>
      <c r="CC122" s="430"/>
      <c r="CD122" s="430"/>
      <c r="CE122" s="430"/>
      <c r="CF122" s="430"/>
      <c r="CG122" s="430"/>
      <c r="CH122" s="430"/>
      <c r="CI122" s="430"/>
      <c r="CJ122" s="430"/>
      <c r="CK122" s="430"/>
      <c r="CL122" s="430"/>
      <c r="CM122" s="430"/>
      <c r="CN122" s="430"/>
      <c r="CO122" s="430"/>
      <c r="CP122" s="430"/>
      <c r="CQ122" s="430"/>
      <c r="CR122" s="430"/>
      <c r="CS122" s="430"/>
      <c r="CT122" s="430"/>
      <c r="CU122" s="430"/>
      <c r="CV122" s="430"/>
      <c r="CW122" s="430"/>
      <c r="CX122" s="411"/>
      <c r="CY122" s="430"/>
      <c r="CZ122" s="430"/>
      <c r="DA122" s="430"/>
      <c r="DB122" s="430"/>
      <c r="DC122" s="430"/>
      <c r="DD122" s="430"/>
      <c r="DE122" s="430"/>
      <c r="DF122" s="486"/>
      <c r="DG122" s="486"/>
      <c r="DH122" s="486"/>
      <c r="DI122" s="411"/>
      <c r="DJ122" s="411"/>
      <c r="DK122" s="430"/>
      <c r="DL122" s="386"/>
      <c r="DM122" s="386"/>
      <c r="DN122" s="386"/>
      <c r="DO122" s="386"/>
      <c r="DP122" s="386"/>
      <c r="DQ122" s="386"/>
      <c r="DR122" s="386"/>
      <c r="DS122" s="386"/>
      <c r="DT122" s="386"/>
      <c r="DU122" s="386"/>
      <c r="DV122" s="386"/>
      <c r="DW122" s="386"/>
      <c r="DX122" s="386"/>
      <c r="DY122" s="386"/>
      <c r="DZ122" s="386"/>
      <c r="EA122" s="386"/>
      <c r="EB122" s="386"/>
      <c r="EC122" s="386"/>
      <c r="ED122" s="386"/>
      <c r="EE122" s="386"/>
      <c r="EF122" s="386"/>
      <c r="EG122" s="386"/>
      <c r="EH122" s="386"/>
      <c r="EI122" s="386"/>
      <c r="EJ122" s="386"/>
      <c r="EK122" s="386"/>
      <c r="EL122" s="386"/>
      <c r="EM122" s="386"/>
      <c r="EN122" s="386"/>
      <c r="EO122" s="386"/>
      <c r="EP122" s="386"/>
      <c r="EQ122" s="386"/>
      <c r="ER122" s="386"/>
      <c r="ES122" s="386"/>
      <c r="ET122" s="386"/>
      <c r="EU122" s="386"/>
      <c r="EV122" s="386"/>
      <c r="EW122" s="386"/>
      <c r="EX122" s="386"/>
      <c r="EY122" s="386"/>
      <c r="EZ122" s="386"/>
      <c r="FA122" s="386"/>
      <c r="FB122" s="386"/>
      <c r="FC122" s="386"/>
      <c r="FD122" s="386"/>
      <c r="FE122" s="386"/>
      <c r="FF122" s="386"/>
      <c r="FG122" s="386"/>
      <c r="FH122" s="386"/>
      <c r="FI122" s="386"/>
      <c r="FJ122" s="386"/>
      <c r="FK122" s="386"/>
      <c r="FL122" s="386"/>
      <c r="FM122" s="386"/>
      <c r="FN122" s="386"/>
      <c r="FO122" s="386"/>
      <c r="FP122" s="386"/>
      <c r="FQ122" s="386"/>
      <c r="FR122" s="386"/>
      <c r="FS122" s="386"/>
      <c r="FT122" s="386"/>
      <c r="FU122" s="386"/>
      <c r="FV122" s="386"/>
      <c r="FW122" s="386"/>
      <c r="FX122" s="386"/>
      <c r="FY122" s="386"/>
      <c r="FZ122" s="386"/>
      <c r="GA122" s="487"/>
      <c r="GB122" s="386"/>
      <c r="GC122" s="386"/>
      <c r="GD122" s="386"/>
      <c r="GE122" s="386"/>
      <c r="GF122" s="386"/>
      <c r="GG122" s="386"/>
      <c r="GH122" s="386"/>
      <c r="GI122" s="386"/>
      <c r="GJ122" s="386"/>
      <c r="GK122" s="386"/>
      <c r="GL122" s="386"/>
      <c r="GM122" s="386"/>
      <c r="GN122" s="386"/>
      <c r="GO122" s="386"/>
      <c r="GP122" s="386"/>
      <c r="GQ122" s="386"/>
      <c r="GR122" s="386"/>
      <c r="GS122" s="488"/>
      <c r="GT122" s="386"/>
      <c r="GU122" s="386"/>
      <c r="GV122" s="386"/>
      <c r="GW122" s="386"/>
      <c r="GX122" s="386"/>
      <c r="GY122" s="386"/>
      <c r="GZ122" s="386"/>
      <c r="HA122" s="386"/>
      <c r="HB122" s="386"/>
      <c r="HC122" s="386"/>
      <c r="HD122" s="386"/>
      <c r="HE122" s="386"/>
      <c r="HF122" s="386"/>
      <c r="HG122" s="386"/>
      <c r="HH122" s="386"/>
      <c r="HI122" s="386"/>
      <c r="HJ122" s="386"/>
      <c r="HK122" s="386"/>
      <c r="HL122" s="386"/>
      <c r="HM122" s="386"/>
      <c r="HN122" s="386"/>
      <c r="HO122" s="386"/>
      <c r="HP122" s="386"/>
      <c r="HQ122" s="386"/>
      <c r="HR122" s="386"/>
      <c r="HS122" s="386"/>
      <c r="HT122" s="386"/>
      <c r="HU122" s="386"/>
      <c r="HV122" s="386"/>
      <c r="HW122" s="386"/>
      <c r="HY122" s="386"/>
      <c r="HZ122" s="386"/>
      <c r="IA122" s="386"/>
      <c r="IB122" s="386"/>
      <c r="IC122" s="386"/>
      <c r="ID122" s="386"/>
    </row>
    <row r="123" spans="1:257" ht="71.400000000000006" x14ac:dyDescent="0.3">
      <c r="A123" s="380" t="s">
        <v>197</v>
      </c>
      <c r="B123" s="380" t="s">
        <v>192</v>
      </c>
      <c r="C123" s="380" t="s">
        <v>197</v>
      </c>
      <c r="D123" s="380" t="s">
        <v>201</v>
      </c>
      <c r="E123" s="380" t="s">
        <v>203</v>
      </c>
      <c r="F123" s="457" t="s">
        <v>416</v>
      </c>
      <c r="G123" s="380" t="s">
        <v>379</v>
      </c>
      <c r="H123" s="380" t="s">
        <v>1314</v>
      </c>
      <c r="I123" s="449" t="s">
        <v>229</v>
      </c>
      <c r="J123" s="381" t="s">
        <v>417</v>
      </c>
      <c r="K123" s="464" t="s">
        <v>1446</v>
      </c>
      <c r="L123" s="373" t="s">
        <v>2076</v>
      </c>
      <c r="M123" s="374" t="s">
        <v>1791</v>
      </c>
      <c r="N123" s="375" t="s">
        <v>2077</v>
      </c>
      <c r="O123" s="373" t="s">
        <v>2078</v>
      </c>
      <c r="P123" s="375" t="s">
        <v>2079</v>
      </c>
      <c r="Q123" s="374" t="s">
        <v>2081</v>
      </c>
      <c r="R123" s="374" t="s">
        <v>2083</v>
      </c>
      <c r="S123" s="376">
        <v>1</v>
      </c>
      <c r="T123" s="376">
        <v>1</v>
      </c>
      <c r="U123" s="375" t="s">
        <v>2085</v>
      </c>
      <c r="V123" s="383" t="s">
        <v>2086</v>
      </c>
      <c r="W123" s="545">
        <v>43363</v>
      </c>
      <c r="X123" s="545">
        <v>43464</v>
      </c>
      <c r="Y123" s="456">
        <v>100000000</v>
      </c>
      <c r="Z123" s="374" t="s">
        <v>1773</v>
      </c>
      <c r="AA123" s="374" t="s">
        <v>1789</v>
      </c>
      <c r="AB123" s="374" t="s">
        <v>2087</v>
      </c>
      <c r="AC123" s="383" t="s">
        <v>2088</v>
      </c>
      <c r="AD123" s="376"/>
      <c r="AE123" s="430">
        <f t="shared" si="12"/>
        <v>200000000</v>
      </c>
      <c r="AF123" s="430">
        <f>AG123</f>
        <v>200000000</v>
      </c>
      <c r="AG123" s="430">
        <f>SUM(AH123:DK123)</f>
        <v>200000000</v>
      </c>
      <c r="AH123" s="430"/>
      <c r="AI123" s="430"/>
      <c r="AJ123" s="430"/>
      <c r="AK123" s="430"/>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c r="BF123" s="430"/>
      <c r="BG123" s="430"/>
      <c r="BH123" s="430"/>
      <c r="BI123" s="430"/>
      <c r="BJ123" s="430"/>
      <c r="BK123" s="430"/>
      <c r="BL123" s="430"/>
      <c r="BM123" s="430">
        <v>200000000</v>
      </c>
      <c r="BN123" s="430"/>
      <c r="BO123" s="430"/>
      <c r="BP123" s="430"/>
      <c r="BQ123" s="430"/>
      <c r="BR123" s="430"/>
      <c r="BS123" s="430"/>
      <c r="BT123" s="430"/>
      <c r="BU123" s="430"/>
      <c r="BV123" s="430"/>
      <c r="BW123" s="430"/>
      <c r="BX123" s="430"/>
      <c r="BY123" s="430"/>
      <c r="BZ123" s="430"/>
      <c r="CA123" s="430"/>
      <c r="CB123" s="430"/>
      <c r="CC123" s="430"/>
      <c r="CD123" s="430"/>
      <c r="CE123" s="430"/>
      <c r="CF123" s="430"/>
      <c r="CG123" s="430"/>
      <c r="CH123" s="430"/>
      <c r="CI123" s="430"/>
      <c r="CJ123" s="430"/>
      <c r="CK123" s="430"/>
      <c r="CL123" s="430"/>
      <c r="CM123" s="430"/>
      <c r="CN123" s="430"/>
      <c r="CO123" s="430"/>
      <c r="CP123" s="430"/>
      <c r="CQ123" s="430"/>
      <c r="CR123" s="430"/>
      <c r="CS123" s="430"/>
      <c r="CT123" s="430"/>
      <c r="CU123" s="430"/>
      <c r="CV123" s="430"/>
      <c r="CW123" s="430"/>
      <c r="CX123" s="430"/>
      <c r="CY123" s="430"/>
      <c r="CZ123" s="430"/>
      <c r="DA123" s="430"/>
      <c r="DB123" s="430"/>
      <c r="DC123" s="430"/>
      <c r="DD123" s="430"/>
      <c r="DE123" s="430"/>
      <c r="DF123" s="430"/>
      <c r="DG123" s="430"/>
      <c r="DH123" s="430"/>
      <c r="DI123" s="430"/>
      <c r="DJ123" s="430"/>
      <c r="DK123" s="430"/>
      <c r="DL123" s="386"/>
      <c r="DM123" s="386"/>
      <c r="DN123" s="386"/>
      <c r="DO123" s="386"/>
      <c r="DP123" s="386"/>
      <c r="DQ123" s="386"/>
      <c r="DR123" s="386"/>
      <c r="DS123" s="386"/>
      <c r="DT123" s="386"/>
      <c r="DU123" s="386"/>
      <c r="DV123" s="386"/>
      <c r="DW123" s="386"/>
      <c r="DX123" s="386"/>
      <c r="DY123" s="386"/>
      <c r="DZ123" s="386"/>
      <c r="EA123" s="386"/>
      <c r="EB123" s="386"/>
      <c r="EC123" s="386"/>
      <c r="ED123" s="386"/>
      <c r="EE123" s="386"/>
      <c r="EF123" s="386"/>
      <c r="EG123" s="386"/>
      <c r="EH123" s="386"/>
      <c r="EI123" s="386"/>
      <c r="EJ123" s="386"/>
      <c r="EK123" s="386"/>
      <c r="EL123" s="386"/>
      <c r="EM123" s="386"/>
      <c r="EN123" s="386"/>
      <c r="EO123" s="386"/>
      <c r="EP123" s="386"/>
      <c r="EQ123" s="386"/>
      <c r="ER123" s="386"/>
      <c r="ES123" s="386"/>
      <c r="ET123" s="386"/>
      <c r="EU123" s="386"/>
      <c r="EV123" s="386"/>
      <c r="EW123" s="386"/>
      <c r="EX123" s="386"/>
      <c r="EY123" s="386"/>
      <c r="EZ123" s="386"/>
      <c r="FA123" s="386"/>
      <c r="FB123" s="386"/>
      <c r="FC123" s="386"/>
      <c r="FD123" s="386"/>
      <c r="FE123" s="386"/>
      <c r="FF123" s="386"/>
      <c r="FG123" s="386"/>
      <c r="FH123" s="386"/>
      <c r="FI123" s="386"/>
      <c r="FJ123" s="386"/>
      <c r="FK123" s="386"/>
      <c r="FL123" s="386"/>
      <c r="FM123" s="386"/>
      <c r="FN123" s="386"/>
      <c r="FO123" s="386"/>
      <c r="FP123" s="386"/>
      <c r="FQ123" s="386"/>
      <c r="FR123" s="386"/>
      <c r="FS123" s="386"/>
      <c r="FT123" s="386"/>
      <c r="FU123" s="386"/>
      <c r="FV123" s="386"/>
      <c r="FW123" s="386"/>
      <c r="FX123" s="386"/>
      <c r="FY123" s="386"/>
      <c r="FZ123" s="386"/>
      <c r="GA123" s="386"/>
      <c r="GB123" s="386"/>
      <c r="GC123" s="386"/>
      <c r="GD123" s="386"/>
      <c r="GE123" s="386"/>
      <c r="GF123" s="386"/>
      <c r="GG123" s="386"/>
      <c r="GH123" s="386"/>
      <c r="GI123" s="386"/>
      <c r="GJ123" s="386"/>
      <c r="GK123" s="386"/>
      <c r="GL123" s="386"/>
      <c r="GM123" s="386"/>
      <c r="GN123" s="386"/>
      <c r="GO123" s="386"/>
      <c r="GP123" s="386"/>
      <c r="GQ123" s="386"/>
      <c r="GR123" s="386"/>
      <c r="GS123" s="488"/>
      <c r="GT123" s="386"/>
      <c r="GU123" s="386"/>
      <c r="GV123" s="386"/>
      <c r="GW123" s="386"/>
      <c r="GX123" s="386"/>
      <c r="GY123" s="386"/>
      <c r="GZ123" s="386"/>
      <c r="HA123" s="386"/>
      <c r="HB123" s="386"/>
      <c r="HC123" s="386"/>
      <c r="HD123" s="386"/>
      <c r="HE123" s="386"/>
      <c r="HF123" s="386"/>
      <c r="HG123" s="386"/>
      <c r="HH123" s="386"/>
      <c r="HI123" s="386"/>
      <c r="HJ123" s="386"/>
      <c r="HK123" s="386"/>
      <c r="HL123" s="386"/>
      <c r="HM123" s="386"/>
      <c r="HN123" s="386"/>
      <c r="HO123" s="386"/>
      <c r="HP123" s="386"/>
      <c r="HQ123" s="386"/>
      <c r="HR123" s="386"/>
      <c r="HS123" s="386"/>
      <c r="HT123" s="386"/>
      <c r="HU123" s="386"/>
      <c r="HV123" s="386"/>
      <c r="HW123" s="386"/>
      <c r="HY123" s="386"/>
      <c r="HZ123" s="386"/>
      <c r="IA123" s="386"/>
      <c r="IB123" s="386"/>
      <c r="IC123" s="386"/>
      <c r="ID123" s="386"/>
    </row>
    <row r="124" spans="1:257" ht="71.400000000000006" x14ac:dyDescent="0.3">
      <c r="A124" s="380"/>
      <c r="B124" s="380"/>
      <c r="C124" s="380"/>
      <c r="D124" s="380"/>
      <c r="E124" s="380"/>
      <c r="F124" s="457"/>
      <c r="G124" s="380"/>
      <c r="H124" s="380"/>
      <c r="I124" s="449"/>
      <c r="J124" s="381"/>
      <c r="K124" s="464"/>
      <c r="L124" s="373" t="s">
        <v>2076</v>
      </c>
      <c r="M124" s="374" t="s">
        <v>1791</v>
      </c>
      <c r="N124" s="375" t="s">
        <v>2077</v>
      </c>
      <c r="O124" s="373" t="s">
        <v>2078</v>
      </c>
      <c r="P124" s="375" t="s">
        <v>2080</v>
      </c>
      <c r="Q124" s="374" t="s">
        <v>2082</v>
      </c>
      <c r="R124" s="374" t="s">
        <v>2084</v>
      </c>
      <c r="S124" s="376">
        <v>1</v>
      </c>
      <c r="T124" s="376">
        <v>1</v>
      </c>
      <c r="U124" s="375" t="s">
        <v>2085</v>
      </c>
      <c r="V124" s="383" t="s">
        <v>2086</v>
      </c>
      <c r="W124" s="545">
        <v>43363</v>
      </c>
      <c r="X124" s="545">
        <v>43464</v>
      </c>
      <c r="Y124" s="456">
        <v>100000000</v>
      </c>
      <c r="Z124" s="374" t="s">
        <v>1773</v>
      </c>
      <c r="AA124" s="374" t="s">
        <v>1789</v>
      </c>
      <c r="AB124" s="374" t="s">
        <v>2087</v>
      </c>
      <c r="AC124" s="383" t="s">
        <v>2088</v>
      </c>
      <c r="AD124" s="376"/>
      <c r="AE124" s="430"/>
      <c r="AF124" s="430"/>
      <c r="AG124" s="430"/>
      <c r="AH124" s="430"/>
      <c r="AI124" s="430"/>
      <c r="AJ124" s="430"/>
      <c r="AK124" s="430"/>
      <c r="AL124" s="430"/>
      <c r="AM124" s="430"/>
      <c r="AN124" s="430"/>
      <c r="AO124" s="430"/>
      <c r="AP124" s="430"/>
      <c r="AQ124" s="430"/>
      <c r="AR124" s="430"/>
      <c r="AS124" s="430"/>
      <c r="AT124" s="430"/>
      <c r="AU124" s="430"/>
      <c r="AV124" s="430"/>
      <c r="AW124" s="430"/>
      <c r="AX124" s="430"/>
      <c r="AY124" s="430"/>
      <c r="AZ124" s="430"/>
      <c r="BA124" s="430"/>
      <c r="BB124" s="430"/>
      <c r="BC124" s="430"/>
      <c r="BD124" s="430"/>
      <c r="BE124" s="430"/>
      <c r="BF124" s="430"/>
      <c r="BG124" s="430"/>
      <c r="BH124" s="430"/>
      <c r="BI124" s="430"/>
      <c r="BJ124" s="430"/>
      <c r="BK124" s="430"/>
      <c r="BL124" s="430"/>
      <c r="BM124" s="430"/>
      <c r="BN124" s="430"/>
      <c r="BO124" s="430"/>
      <c r="BP124" s="430"/>
      <c r="BQ124" s="430"/>
      <c r="BR124" s="430"/>
      <c r="BS124" s="430"/>
      <c r="BT124" s="430"/>
      <c r="BU124" s="430"/>
      <c r="BV124" s="430"/>
      <c r="BW124" s="430"/>
      <c r="BX124" s="430"/>
      <c r="BY124" s="430"/>
      <c r="BZ124" s="430"/>
      <c r="CA124" s="430"/>
      <c r="CB124" s="430"/>
      <c r="CC124" s="430"/>
      <c r="CD124" s="430"/>
      <c r="CE124" s="430"/>
      <c r="CF124" s="430"/>
      <c r="CG124" s="430"/>
      <c r="CH124" s="430"/>
      <c r="CI124" s="430"/>
      <c r="CJ124" s="430"/>
      <c r="CK124" s="430"/>
      <c r="CL124" s="430"/>
      <c r="CM124" s="430"/>
      <c r="CN124" s="430"/>
      <c r="CO124" s="430"/>
      <c r="CP124" s="430"/>
      <c r="CQ124" s="430"/>
      <c r="CR124" s="430"/>
      <c r="CS124" s="430"/>
      <c r="CT124" s="430"/>
      <c r="CU124" s="430"/>
      <c r="CV124" s="430"/>
      <c r="CW124" s="430"/>
      <c r="CX124" s="430"/>
      <c r="CY124" s="430"/>
      <c r="CZ124" s="430"/>
      <c r="DA124" s="430"/>
      <c r="DB124" s="430"/>
      <c r="DC124" s="430"/>
      <c r="DD124" s="430"/>
      <c r="DE124" s="430"/>
      <c r="DF124" s="430"/>
      <c r="DG124" s="430"/>
      <c r="DH124" s="430"/>
      <c r="DI124" s="430"/>
      <c r="DJ124" s="430"/>
      <c r="DK124" s="430"/>
      <c r="DL124" s="386"/>
      <c r="DM124" s="386"/>
      <c r="DN124" s="386"/>
      <c r="DO124" s="386"/>
      <c r="DP124" s="386"/>
      <c r="DQ124" s="386"/>
      <c r="DR124" s="386"/>
      <c r="DS124" s="386"/>
      <c r="DT124" s="386"/>
      <c r="DU124" s="386"/>
      <c r="DV124" s="386"/>
      <c r="DW124" s="386"/>
      <c r="DX124" s="386"/>
      <c r="DY124" s="386"/>
      <c r="DZ124" s="386"/>
      <c r="EA124" s="386"/>
      <c r="EB124" s="386"/>
      <c r="EC124" s="386"/>
      <c r="ED124" s="386"/>
      <c r="EE124" s="386"/>
      <c r="EF124" s="386"/>
      <c r="EG124" s="386"/>
      <c r="EH124" s="386"/>
      <c r="EI124" s="386"/>
      <c r="EJ124" s="386"/>
      <c r="EK124" s="386"/>
      <c r="EL124" s="386"/>
      <c r="EM124" s="386"/>
      <c r="EN124" s="386"/>
      <c r="EO124" s="386"/>
      <c r="EP124" s="386"/>
      <c r="EQ124" s="386"/>
      <c r="ER124" s="386"/>
      <c r="ES124" s="386"/>
      <c r="ET124" s="386"/>
      <c r="EU124" s="386"/>
      <c r="EV124" s="386"/>
      <c r="EW124" s="386"/>
      <c r="EX124" s="386"/>
      <c r="EY124" s="386"/>
      <c r="EZ124" s="386"/>
      <c r="FA124" s="386"/>
      <c r="FB124" s="386"/>
      <c r="FC124" s="386"/>
      <c r="FD124" s="386"/>
      <c r="FE124" s="386"/>
      <c r="FF124" s="386"/>
      <c r="FG124" s="386"/>
      <c r="FH124" s="386"/>
      <c r="FI124" s="386"/>
      <c r="FJ124" s="386"/>
      <c r="FK124" s="386"/>
      <c r="FL124" s="386"/>
      <c r="FM124" s="386"/>
      <c r="FN124" s="386"/>
      <c r="FO124" s="386"/>
      <c r="FP124" s="386"/>
      <c r="FQ124" s="386"/>
      <c r="FR124" s="386"/>
      <c r="FS124" s="386"/>
      <c r="FT124" s="386"/>
      <c r="FU124" s="386"/>
      <c r="FV124" s="386"/>
      <c r="FW124" s="386"/>
      <c r="FX124" s="386"/>
      <c r="FY124" s="386"/>
      <c r="FZ124" s="386"/>
      <c r="GA124" s="386"/>
      <c r="GB124" s="386"/>
      <c r="GC124" s="386"/>
      <c r="GD124" s="386"/>
      <c r="GE124" s="386"/>
      <c r="GF124" s="386"/>
      <c r="GG124" s="386"/>
      <c r="GH124" s="386"/>
      <c r="GI124" s="386"/>
      <c r="GJ124" s="386"/>
      <c r="GK124" s="386"/>
      <c r="GL124" s="386"/>
      <c r="GM124" s="386"/>
      <c r="GN124" s="386"/>
      <c r="GO124" s="386"/>
      <c r="GP124" s="386"/>
      <c r="GQ124" s="386"/>
      <c r="GR124" s="386"/>
      <c r="GS124" s="488"/>
      <c r="GT124" s="386"/>
      <c r="GU124" s="386"/>
      <c r="GV124" s="386"/>
      <c r="GW124" s="386"/>
      <c r="GX124" s="386"/>
      <c r="GY124" s="386"/>
      <c r="GZ124" s="386"/>
      <c r="HA124" s="386"/>
      <c r="HB124" s="386"/>
      <c r="HC124" s="386"/>
      <c r="HD124" s="386"/>
      <c r="HE124" s="386"/>
      <c r="HF124" s="386"/>
      <c r="HG124" s="386"/>
      <c r="HH124" s="386"/>
      <c r="HI124" s="386"/>
      <c r="HJ124" s="386"/>
      <c r="HK124" s="386"/>
      <c r="HL124" s="386"/>
      <c r="HM124" s="386"/>
      <c r="HN124" s="386"/>
      <c r="HO124" s="386"/>
      <c r="HP124" s="386"/>
      <c r="HQ124" s="386"/>
      <c r="HR124" s="386"/>
      <c r="HS124" s="386"/>
      <c r="HT124" s="386"/>
      <c r="HU124" s="386"/>
      <c r="HV124" s="386"/>
      <c r="HW124" s="386"/>
      <c r="HY124" s="386"/>
      <c r="HZ124" s="386"/>
      <c r="IA124" s="386"/>
      <c r="IB124" s="386"/>
      <c r="IC124" s="386"/>
      <c r="ID124" s="386"/>
    </row>
    <row r="125" spans="1:257" ht="51" x14ac:dyDescent="0.3">
      <c r="A125" s="380" t="s">
        <v>197</v>
      </c>
      <c r="B125" s="380" t="s">
        <v>192</v>
      </c>
      <c r="C125" s="380" t="s">
        <v>197</v>
      </c>
      <c r="D125" s="380" t="s">
        <v>201</v>
      </c>
      <c r="E125" s="380" t="s">
        <v>203</v>
      </c>
      <c r="F125" s="448" t="s">
        <v>420</v>
      </c>
      <c r="G125" s="380" t="s">
        <v>379</v>
      </c>
      <c r="H125" s="380" t="s">
        <v>1315</v>
      </c>
      <c r="I125" s="380" t="s">
        <v>229</v>
      </c>
      <c r="J125" s="381" t="s">
        <v>417</v>
      </c>
      <c r="K125" s="373" t="s">
        <v>1447</v>
      </c>
      <c r="L125" s="375" t="s">
        <v>2076</v>
      </c>
      <c r="M125" s="383" t="s">
        <v>1791</v>
      </c>
      <c r="N125" s="375" t="s">
        <v>2089</v>
      </c>
      <c r="O125" s="375" t="s">
        <v>2090</v>
      </c>
      <c r="P125" s="375" t="s">
        <v>2091</v>
      </c>
      <c r="Q125" s="374" t="s">
        <v>417</v>
      </c>
      <c r="R125" s="374" t="s">
        <v>2092</v>
      </c>
      <c r="S125" s="374">
        <v>1</v>
      </c>
      <c r="T125" s="374">
        <v>1</v>
      </c>
      <c r="U125" s="375" t="s">
        <v>2093</v>
      </c>
      <c r="V125" s="383" t="s">
        <v>2094</v>
      </c>
      <c r="W125" s="546">
        <v>43205</v>
      </c>
      <c r="X125" s="546">
        <v>43327</v>
      </c>
      <c r="Y125" s="409">
        <v>100000000</v>
      </c>
      <c r="Z125" s="383" t="s">
        <v>1807</v>
      </c>
      <c r="AA125" s="383" t="s">
        <v>1798</v>
      </c>
      <c r="AB125" s="383" t="s">
        <v>2095</v>
      </c>
      <c r="AC125" s="383" t="s">
        <v>2088</v>
      </c>
      <c r="AD125" s="374"/>
      <c r="AE125" s="430">
        <f t="shared" si="12"/>
        <v>100000000</v>
      </c>
      <c r="AF125" s="430">
        <f>AG125</f>
        <v>100000000</v>
      </c>
      <c r="AG125" s="430">
        <f>SUM(AH125:DK125)</f>
        <v>100000000</v>
      </c>
      <c r="AH125" s="411"/>
      <c r="AI125" s="411"/>
      <c r="AJ125" s="411"/>
      <c r="AK125" s="411"/>
      <c r="AL125" s="411"/>
      <c r="AM125" s="411"/>
      <c r="AN125" s="411"/>
      <c r="AO125" s="411"/>
      <c r="AP125" s="411"/>
      <c r="AQ125" s="411"/>
      <c r="AR125" s="411"/>
      <c r="AS125" s="411"/>
      <c r="AT125" s="411"/>
      <c r="AU125" s="411"/>
      <c r="AV125" s="411"/>
      <c r="AW125" s="411"/>
      <c r="AX125" s="411"/>
      <c r="AY125" s="411"/>
      <c r="AZ125" s="411"/>
      <c r="BA125" s="411"/>
      <c r="BB125" s="411"/>
      <c r="BC125" s="411"/>
      <c r="BD125" s="411"/>
      <c r="BE125" s="411"/>
      <c r="BF125" s="411"/>
      <c r="BG125" s="411"/>
      <c r="BH125" s="411"/>
      <c r="BI125" s="411"/>
      <c r="BJ125" s="411"/>
      <c r="BK125" s="411"/>
      <c r="BL125" s="411"/>
      <c r="BM125" s="411">
        <v>100000000</v>
      </c>
      <c r="BN125" s="411"/>
      <c r="BO125" s="411"/>
      <c r="BP125" s="411"/>
      <c r="BQ125" s="411"/>
      <c r="BR125" s="411"/>
      <c r="BS125" s="411"/>
      <c r="BT125" s="411"/>
      <c r="BU125" s="411"/>
      <c r="BV125" s="411"/>
      <c r="BW125" s="411"/>
      <c r="BX125" s="411"/>
      <c r="BY125" s="411"/>
      <c r="BZ125" s="411"/>
      <c r="CA125" s="411"/>
      <c r="CB125" s="411"/>
      <c r="CC125" s="411"/>
      <c r="CD125" s="411"/>
      <c r="CE125" s="411"/>
      <c r="CF125" s="411"/>
      <c r="CG125" s="411"/>
      <c r="CH125" s="411"/>
      <c r="CI125" s="411"/>
      <c r="CJ125" s="411"/>
      <c r="CK125" s="411"/>
      <c r="CL125" s="411"/>
      <c r="CM125" s="411"/>
      <c r="CN125" s="411"/>
      <c r="CO125" s="411"/>
      <c r="CP125" s="411"/>
      <c r="CQ125" s="411"/>
      <c r="CR125" s="411"/>
      <c r="CS125" s="411"/>
      <c r="CT125" s="411"/>
      <c r="CU125" s="411"/>
      <c r="CV125" s="411"/>
      <c r="CW125" s="411"/>
      <c r="CX125" s="411"/>
      <c r="CY125" s="411"/>
      <c r="CZ125" s="411"/>
      <c r="DA125" s="411"/>
      <c r="DB125" s="411"/>
      <c r="DC125" s="411"/>
      <c r="DD125" s="411"/>
      <c r="DE125" s="411"/>
      <c r="DF125" s="411"/>
      <c r="DG125" s="411"/>
      <c r="DH125" s="411"/>
      <c r="DI125" s="411"/>
      <c r="DJ125" s="411"/>
      <c r="DK125" s="411"/>
      <c r="DL125" s="414"/>
      <c r="DM125" s="414"/>
      <c r="DN125" s="414"/>
      <c r="DO125" s="414"/>
      <c r="DP125" s="414"/>
      <c r="DQ125" s="414"/>
      <c r="DR125" s="414"/>
      <c r="DS125" s="414"/>
      <c r="DT125" s="414"/>
      <c r="DU125" s="414"/>
      <c r="DV125" s="414"/>
      <c r="DW125" s="414"/>
      <c r="DX125" s="414"/>
      <c r="DY125" s="414"/>
      <c r="DZ125" s="414"/>
      <c r="EA125" s="414"/>
      <c r="EB125" s="414"/>
      <c r="EC125" s="414"/>
      <c r="ED125" s="414"/>
      <c r="EE125" s="414"/>
      <c r="EF125" s="414"/>
      <c r="EG125" s="414"/>
      <c r="EH125" s="414"/>
      <c r="EI125" s="414"/>
      <c r="EJ125" s="414"/>
      <c r="EK125" s="414"/>
      <c r="EL125" s="414"/>
      <c r="EM125" s="414"/>
      <c r="EN125" s="414"/>
      <c r="EO125" s="414"/>
      <c r="EP125" s="414"/>
      <c r="EQ125" s="414"/>
      <c r="ER125" s="414"/>
      <c r="ES125" s="414"/>
      <c r="ET125" s="414"/>
      <c r="EU125" s="414"/>
      <c r="EV125" s="414"/>
      <c r="EW125" s="414"/>
      <c r="EX125" s="414"/>
      <c r="EY125" s="414"/>
      <c r="EZ125" s="414"/>
      <c r="FA125" s="414"/>
      <c r="FB125" s="414"/>
      <c r="FC125" s="414"/>
      <c r="FD125" s="414"/>
      <c r="FE125" s="414"/>
      <c r="FF125" s="414"/>
      <c r="FG125" s="414"/>
      <c r="FH125" s="414"/>
      <c r="FI125" s="414"/>
      <c r="FJ125" s="414"/>
      <c r="FK125" s="414"/>
      <c r="FL125" s="414"/>
      <c r="FM125" s="414"/>
      <c r="FN125" s="414"/>
      <c r="FO125" s="414"/>
      <c r="FP125" s="414"/>
      <c r="FQ125" s="414"/>
      <c r="FR125" s="414"/>
      <c r="FS125" s="414"/>
      <c r="FT125" s="414"/>
      <c r="FU125" s="414"/>
      <c r="FV125" s="414"/>
      <c r="FW125" s="414"/>
      <c r="FX125" s="414"/>
      <c r="FY125" s="414"/>
      <c r="FZ125" s="414"/>
      <c r="GA125" s="414"/>
      <c r="GB125" s="414"/>
      <c r="GC125" s="414"/>
      <c r="GD125" s="414"/>
      <c r="GE125" s="414"/>
      <c r="GF125" s="414"/>
      <c r="GG125" s="414"/>
      <c r="GH125" s="414"/>
      <c r="GI125" s="414"/>
      <c r="GJ125" s="414"/>
      <c r="GK125" s="414"/>
      <c r="GL125" s="414"/>
      <c r="GM125" s="414"/>
      <c r="GN125" s="414"/>
      <c r="GO125" s="414"/>
      <c r="GP125" s="414"/>
      <c r="GQ125" s="414"/>
      <c r="GR125" s="414"/>
      <c r="GS125" s="414"/>
      <c r="GT125" s="414"/>
      <c r="GU125" s="414"/>
      <c r="GV125" s="414"/>
      <c r="GW125" s="414"/>
      <c r="GX125" s="414"/>
      <c r="GY125" s="414"/>
      <c r="GZ125" s="414"/>
      <c r="HA125" s="414"/>
      <c r="HB125" s="414"/>
      <c r="HC125" s="414"/>
      <c r="HD125" s="414"/>
      <c r="HE125" s="414"/>
      <c r="HF125" s="414"/>
      <c r="HG125" s="414"/>
      <c r="HH125" s="414"/>
      <c r="HI125" s="414"/>
      <c r="HJ125" s="414"/>
      <c r="HK125" s="414"/>
      <c r="HL125" s="414"/>
      <c r="HM125" s="414"/>
      <c r="HN125" s="414"/>
      <c r="HO125" s="414"/>
      <c r="HP125" s="414"/>
      <c r="HQ125" s="414"/>
      <c r="HR125" s="414"/>
      <c r="HS125" s="414"/>
      <c r="HT125" s="414"/>
      <c r="HU125" s="414"/>
      <c r="HV125" s="414"/>
      <c r="HW125" s="414"/>
      <c r="HX125" s="414"/>
      <c r="HY125" s="414"/>
      <c r="HZ125" s="414"/>
      <c r="IA125" s="414"/>
      <c r="IB125" s="414"/>
      <c r="IC125" s="414"/>
      <c r="ID125" s="414"/>
      <c r="IE125" s="414"/>
      <c r="IF125" s="414"/>
      <c r="IG125" s="414"/>
      <c r="IH125" s="414"/>
      <c r="II125" s="414"/>
      <c r="IJ125" s="414"/>
      <c r="IK125" s="414"/>
      <c r="IL125" s="414"/>
      <c r="IM125" s="414"/>
      <c r="IN125" s="414"/>
      <c r="IO125" s="414"/>
      <c r="IP125" s="414"/>
      <c r="IQ125" s="414"/>
      <c r="IR125" s="414"/>
      <c r="IS125" s="414"/>
      <c r="IT125" s="414"/>
      <c r="IU125" s="414"/>
      <c r="IV125" s="414"/>
      <c r="IW125" s="414"/>
    </row>
    <row r="126" spans="1:257" x14ac:dyDescent="0.3">
      <c r="A126" s="442" t="s">
        <v>197</v>
      </c>
      <c r="B126" s="442" t="s">
        <v>192</v>
      </c>
      <c r="C126" s="442" t="s">
        <v>197</v>
      </c>
      <c r="D126" s="442" t="s">
        <v>382</v>
      </c>
      <c r="E126" s="442"/>
      <c r="F126" s="443"/>
      <c r="G126" s="444"/>
      <c r="H126" s="444"/>
      <c r="I126" s="444"/>
      <c r="J126" s="442"/>
      <c r="K126" s="445" t="s">
        <v>383</v>
      </c>
      <c r="L126" s="445"/>
      <c r="M126" s="446"/>
      <c r="N126" s="445"/>
      <c r="O126" s="445"/>
      <c r="P126" s="445"/>
      <c r="Q126" s="446"/>
      <c r="R126" s="446"/>
      <c r="S126" s="446"/>
      <c r="T126" s="446"/>
      <c r="U126" s="445"/>
      <c r="V126" s="446"/>
      <c r="W126" s="446"/>
      <c r="X126" s="446"/>
      <c r="Y126" s="447"/>
      <c r="Z126" s="446"/>
      <c r="AA126" s="446"/>
      <c r="AB126" s="446"/>
      <c r="AC126" s="446"/>
      <c r="AD126" s="446"/>
      <c r="AE126" s="430">
        <f t="shared" si="12"/>
        <v>0</v>
      </c>
      <c r="AF126" s="411"/>
      <c r="AG126" s="411"/>
      <c r="AH126" s="411"/>
      <c r="AI126" s="411"/>
      <c r="AJ126" s="411"/>
      <c r="AK126" s="411"/>
      <c r="AL126" s="411"/>
      <c r="AM126" s="411"/>
      <c r="AN126" s="411"/>
      <c r="AO126" s="411"/>
      <c r="AP126" s="411"/>
      <c r="AQ126" s="411"/>
      <c r="AR126" s="411"/>
      <c r="AS126" s="411"/>
      <c r="AT126" s="411"/>
      <c r="AU126" s="411"/>
      <c r="AV126" s="411"/>
      <c r="AW126" s="411"/>
      <c r="AX126" s="411"/>
      <c r="AY126" s="411"/>
      <c r="AZ126" s="411"/>
      <c r="BA126" s="411"/>
      <c r="BB126" s="411"/>
      <c r="BC126" s="411"/>
      <c r="BD126" s="411"/>
      <c r="BE126" s="411"/>
      <c r="BF126" s="411"/>
      <c r="BG126" s="411"/>
      <c r="BH126" s="411"/>
      <c r="BI126" s="411"/>
      <c r="BJ126" s="411"/>
      <c r="BK126" s="411"/>
      <c r="BL126" s="411"/>
      <c r="BM126" s="411"/>
      <c r="BN126" s="411"/>
      <c r="BO126" s="411"/>
      <c r="BP126" s="411"/>
      <c r="BQ126" s="411"/>
      <c r="BR126" s="411"/>
      <c r="BS126" s="411"/>
      <c r="BT126" s="411"/>
      <c r="BU126" s="411"/>
      <c r="BV126" s="411"/>
      <c r="BW126" s="411"/>
      <c r="BX126" s="411"/>
      <c r="BY126" s="411"/>
      <c r="BZ126" s="411"/>
      <c r="CA126" s="411"/>
      <c r="CB126" s="411"/>
      <c r="CC126" s="411"/>
      <c r="CD126" s="411"/>
      <c r="CE126" s="411"/>
      <c r="CF126" s="411"/>
      <c r="CG126" s="411"/>
      <c r="CH126" s="411"/>
      <c r="CI126" s="411"/>
      <c r="CJ126" s="411"/>
      <c r="CK126" s="411"/>
      <c r="CL126" s="411"/>
      <c r="CM126" s="411"/>
      <c r="CN126" s="411"/>
      <c r="CO126" s="411"/>
      <c r="CP126" s="411"/>
      <c r="CQ126" s="411"/>
      <c r="CR126" s="411"/>
      <c r="CS126" s="411"/>
      <c r="CT126" s="411"/>
      <c r="CU126" s="411"/>
      <c r="CV126" s="411"/>
      <c r="CW126" s="411"/>
      <c r="CX126" s="411"/>
      <c r="CY126" s="411"/>
      <c r="CZ126" s="411"/>
      <c r="DA126" s="411"/>
      <c r="DB126" s="411"/>
      <c r="DC126" s="411"/>
      <c r="DD126" s="411"/>
      <c r="DE126" s="411"/>
      <c r="DF126" s="411"/>
      <c r="DG126" s="411"/>
      <c r="DH126" s="411"/>
      <c r="DI126" s="411"/>
      <c r="DJ126" s="411"/>
      <c r="DK126" s="411"/>
      <c r="DL126" s="414"/>
      <c r="DM126" s="414"/>
      <c r="DN126" s="414"/>
      <c r="DO126" s="414"/>
      <c r="DP126" s="414"/>
      <c r="DQ126" s="414"/>
      <c r="DR126" s="414"/>
      <c r="DS126" s="414"/>
      <c r="DT126" s="414"/>
      <c r="DU126" s="414"/>
      <c r="DV126" s="414"/>
      <c r="DW126" s="414"/>
      <c r="DX126" s="414"/>
      <c r="DY126" s="414"/>
      <c r="DZ126" s="414"/>
      <c r="EA126" s="414"/>
      <c r="EB126" s="414"/>
      <c r="EC126" s="414"/>
      <c r="ED126" s="414"/>
      <c r="EE126" s="414"/>
      <c r="EF126" s="414"/>
      <c r="EG126" s="414"/>
      <c r="EH126" s="414"/>
      <c r="EI126" s="414"/>
      <c r="EJ126" s="414"/>
      <c r="EK126" s="414"/>
      <c r="EL126" s="414"/>
      <c r="EM126" s="414"/>
      <c r="EN126" s="414"/>
      <c r="EO126" s="414"/>
      <c r="EP126" s="414"/>
      <c r="EQ126" s="414"/>
      <c r="ER126" s="414"/>
      <c r="ES126" s="414"/>
      <c r="ET126" s="414"/>
      <c r="EU126" s="414"/>
      <c r="EV126" s="414"/>
      <c r="EW126" s="414"/>
      <c r="EX126" s="414"/>
      <c r="EY126" s="414"/>
      <c r="EZ126" s="414"/>
      <c r="FA126" s="414"/>
      <c r="FB126" s="414"/>
      <c r="FC126" s="414"/>
      <c r="FD126" s="414"/>
      <c r="FE126" s="414"/>
      <c r="FF126" s="414"/>
      <c r="FG126" s="414"/>
      <c r="FH126" s="414"/>
      <c r="FI126" s="414"/>
      <c r="FJ126" s="414"/>
      <c r="FK126" s="414"/>
      <c r="FL126" s="414"/>
      <c r="FM126" s="414"/>
      <c r="FN126" s="414"/>
      <c r="FO126" s="414"/>
      <c r="FP126" s="414"/>
      <c r="FQ126" s="414"/>
      <c r="FR126" s="414"/>
      <c r="FS126" s="414"/>
      <c r="FT126" s="414"/>
      <c r="FU126" s="414"/>
      <c r="FV126" s="414"/>
      <c r="FW126" s="414"/>
      <c r="FX126" s="414"/>
      <c r="FY126" s="414"/>
      <c r="FZ126" s="414"/>
      <c r="GA126" s="414"/>
      <c r="GB126" s="414"/>
      <c r="GC126" s="414"/>
      <c r="GD126" s="414"/>
      <c r="GE126" s="414"/>
      <c r="GF126" s="414"/>
      <c r="GG126" s="414"/>
      <c r="GH126" s="414"/>
      <c r="GI126" s="414"/>
      <c r="GJ126" s="414"/>
      <c r="GK126" s="414"/>
      <c r="GL126" s="414"/>
      <c r="GM126" s="414"/>
      <c r="GN126" s="414"/>
      <c r="GO126" s="414"/>
      <c r="GP126" s="414"/>
      <c r="GQ126" s="414"/>
      <c r="GR126" s="414"/>
      <c r="GS126" s="414"/>
      <c r="GT126" s="414"/>
      <c r="GU126" s="414"/>
      <c r="GV126" s="414"/>
      <c r="GW126" s="414"/>
      <c r="GX126" s="414"/>
      <c r="GY126" s="414"/>
      <c r="GZ126" s="414"/>
      <c r="HA126" s="414"/>
      <c r="HB126" s="414"/>
      <c r="HC126" s="414"/>
      <c r="HD126" s="414"/>
      <c r="HE126" s="414"/>
      <c r="HF126" s="414"/>
      <c r="HG126" s="414"/>
      <c r="HH126" s="414"/>
      <c r="HI126" s="414"/>
      <c r="HJ126" s="414"/>
      <c r="HK126" s="414"/>
      <c r="HL126" s="414"/>
      <c r="HM126" s="414"/>
      <c r="HN126" s="414"/>
      <c r="HO126" s="414"/>
      <c r="HP126" s="414"/>
      <c r="HQ126" s="414"/>
      <c r="HR126" s="414"/>
      <c r="HS126" s="414"/>
      <c r="HT126" s="414"/>
      <c r="HU126" s="414"/>
      <c r="HV126" s="414"/>
      <c r="HW126" s="414"/>
      <c r="HX126" s="414"/>
      <c r="HY126" s="414"/>
      <c r="HZ126" s="414"/>
      <c r="IA126" s="414"/>
      <c r="IB126" s="414"/>
      <c r="IC126" s="414"/>
      <c r="ID126" s="414"/>
      <c r="IE126" s="414"/>
      <c r="IF126" s="414"/>
      <c r="IG126" s="414"/>
      <c r="IH126" s="414"/>
      <c r="II126" s="414"/>
      <c r="IJ126" s="414"/>
      <c r="IK126" s="414"/>
      <c r="IL126" s="414"/>
      <c r="IM126" s="414"/>
      <c r="IN126" s="414"/>
      <c r="IO126" s="414"/>
      <c r="IP126" s="414"/>
    </row>
    <row r="127" spans="1:257" x14ac:dyDescent="0.3">
      <c r="A127" s="436" t="s">
        <v>197</v>
      </c>
      <c r="B127" s="436" t="s">
        <v>192</v>
      </c>
      <c r="C127" s="436" t="s">
        <v>197</v>
      </c>
      <c r="D127" s="436" t="s">
        <v>382</v>
      </c>
      <c r="E127" s="436" t="s">
        <v>389</v>
      </c>
      <c r="F127" s="437"/>
      <c r="G127" s="438"/>
      <c r="H127" s="438"/>
      <c r="I127" s="438"/>
      <c r="J127" s="436"/>
      <c r="K127" s="439" t="s">
        <v>390</v>
      </c>
      <c r="L127" s="439"/>
      <c r="M127" s="440"/>
      <c r="N127" s="439"/>
      <c r="O127" s="439"/>
      <c r="P127" s="439"/>
      <c r="Q127" s="440"/>
      <c r="R127" s="440"/>
      <c r="S127" s="440"/>
      <c r="T127" s="440"/>
      <c r="U127" s="439"/>
      <c r="V127" s="440"/>
      <c r="W127" s="440"/>
      <c r="X127" s="440"/>
      <c r="Y127" s="441"/>
      <c r="Z127" s="440"/>
      <c r="AA127" s="440"/>
      <c r="AB127" s="440"/>
      <c r="AC127" s="440"/>
      <c r="AD127" s="440"/>
      <c r="AE127" s="430">
        <f t="shared" si="12"/>
        <v>0</v>
      </c>
      <c r="AF127" s="411"/>
      <c r="AG127" s="411"/>
      <c r="AH127" s="411"/>
      <c r="AI127" s="411"/>
      <c r="AJ127" s="411"/>
      <c r="AK127" s="411"/>
      <c r="AL127" s="411"/>
      <c r="AM127" s="411"/>
      <c r="AN127" s="411"/>
      <c r="AO127" s="411"/>
      <c r="AP127" s="411"/>
      <c r="AQ127" s="411"/>
      <c r="AR127" s="411"/>
      <c r="AS127" s="411"/>
      <c r="AT127" s="411"/>
      <c r="AU127" s="411"/>
      <c r="AV127" s="411"/>
      <c r="AW127" s="411"/>
      <c r="AX127" s="411"/>
      <c r="AY127" s="411"/>
      <c r="AZ127" s="411"/>
      <c r="BA127" s="411"/>
      <c r="BB127" s="411"/>
      <c r="BC127" s="411"/>
      <c r="BD127" s="411"/>
      <c r="BE127" s="411"/>
      <c r="BF127" s="411"/>
      <c r="BG127" s="411"/>
      <c r="BH127" s="411"/>
      <c r="BI127" s="411"/>
      <c r="BJ127" s="411"/>
      <c r="BK127" s="411"/>
      <c r="BL127" s="411"/>
      <c r="BM127" s="411"/>
      <c r="BN127" s="411"/>
      <c r="BO127" s="411"/>
      <c r="BP127" s="411"/>
      <c r="BQ127" s="411"/>
      <c r="BR127" s="411"/>
      <c r="BS127" s="411"/>
      <c r="BT127" s="411"/>
      <c r="BU127" s="411"/>
      <c r="BV127" s="411"/>
      <c r="BW127" s="411"/>
      <c r="BX127" s="411"/>
      <c r="BY127" s="411"/>
      <c r="BZ127" s="411"/>
      <c r="CA127" s="411"/>
      <c r="CB127" s="411"/>
      <c r="CC127" s="411"/>
      <c r="CD127" s="411"/>
      <c r="CE127" s="411"/>
      <c r="CF127" s="411"/>
      <c r="CG127" s="411"/>
      <c r="CH127" s="411"/>
      <c r="CI127" s="411"/>
      <c r="CJ127" s="411"/>
      <c r="CK127" s="411"/>
      <c r="CL127" s="411"/>
      <c r="CM127" s="411"/>
      <c r="CN127" s="411"/>
      <c r="CO127" s="411"/>
      <c r="CP127" s="411"/>
      <c r="CQ127" s="411"/>
      <c r="CR127" s="411"/>
      <c r="CS127" s="411"/>
      <c r="CT127" s="411"/>
      <c r="CU127" s="411"/>
      <c r="CV127" s="411"/>
      <c r="CW127" s="411"/>
      <c r="CX127" s="411"/>
      <c r="CY127" s="411"/>
      <c r="CZ127" s="411"/>
      <c r="DA127" s="411"/>
      <c r="DB127" s="411"/>
      <c r="DC127" s="411"/>
      <c r="DD127" s="411"/>
      <c r="DE127" s="411"/>
      <c r="DF127" s="411"/>
      <c r="DG127" s="411"/>
      <c r="DH127" s="411"/>
      <c r="DI127" s="411"/>
      <c r="DJ127" s="411"/>
      <c r="DK127" s="411"/>
      <c r="DL127" s="414"/>
      <c r="DM127" s="414"/>
      <c r="DN127" s="414"/>
      <c r="DO127" s="414"/>
      <c r="DP127" s="414"/>
      <c r="DQ127" s="414"/>
      <c r="DR127" s="414"/>
      <c r="DS127" s="414"/>
      <c r="DT127" s="414"/>
      <c r="DU127" s="414"/>
      <c r="DV127" s="414"/>
      <c r="DW127" s="414"/>
      <c r="DX127" s="414"/>
      <c r="DY127" s="414"/>
      <c r="DZ127" s="414"/>
      <c r="EA127" s="414"/>
      <c r="EB127" s="414"/>
      <c r="EC127" s="414"/>
      <c r="ED127" s="414"/>
      <c r="EE127" s="414"/>
      <c r="EF127" s="414"/>
      <c r="EG127" s="414"/>
      <c r="EH127" s="414"/>
      <c r="EI127" s="414"/>
      <c r="EJ127" s="414"/>
      <c r="EK127" s="414"/>
      <c r="EL127" s="414"/>
      <c r="EM127" s="414"/>
      <c r="EN127" s="414"/>
      <c r="EO127" s="414"/>
      <c r="EP127" s="414"/>
      <c r="EQ127" s="414"/>
      <c r="ER127" s="414"/>
      <c r="ES127" s="414"/>
      <c r="ET127" s="414"/>
      <c r="EU127" s="414"/>
      <c r="EV127" s="414"/>
      <c r="EW127" s="414"/>
      <c r="EX127" s="414"/>
      <c r="EY127" s="414"/>
      <c r="EZ127" s="414"/>
      <c r="FA127" s="414"/>
      <c r="FB127" s="414"/>
      <c r="FC127" s="414"/>
      <c r="FD127" s="414"/>
      <c r="FE127" s="414"/>
      <c r="FF127" s="414"/>
      <c r="FG127" s="414"/>
      <c r="FH127" s="414"/>
      <c r="FI127" s="414"/>
      <c r="FJ127" s="414"/>
      <c r="FK127" s="414"/>
      <c r="FL127" s="414"/>
      <c r="FM127" s="414"/>
      <c r="FN127" s="414"/>
      <c r="FO127" s="414"/>
      <c r="FP127" s="414"/>
      <c r="FQ127" s="414"/>
      <c r="FR127" s="414"/>
      <c r="FS127" s="414"/>
      <c r="FT127" s="414"/>
      <c r="FU127" s="414"/>
      <c r="FV127" s="414"/>
      <c r="FW127" s="414"/>
      <c r="FX127" s="414"/>
      <c r="FY127" s="414"/>
      <c r="FZ127" s="414"/>
      <c r="GA127" s="414"/>
      <c r="GB127" s="414"/>
      <c r="GC127" s="414"/>
      <c r="GD127" s="414"/>
      <c r="GE127" s="414"/>
      <c r="GF127" s="414"/>
      <c r="GG127" s="414"/>
      <c r="GH127" s="414"/>
      <c r="GI127" s="414"/>
      <c r="GJ127" s="414"/>
      <c r="GK127" s="414"/>
      <c r="GL127" s="414"/>
      <c r="GM127" s="414"/>
      <c r="GN127" s="414"/>
      <c r="GO127" s="414"/>
      <c r="GP127" s="414"/>
      <c r="GQ127" s="414"/>
      <c r="GR127" s="414"/>
      <c r="GS127" s="414"/>
      <c r="GT127" s="414"/>
      <c r="GU127" s="414"/>
      <c r="GV127" s="414"/>
      <c r="GW127" s="414"/>
      <c r="GX127" s="414"/>
      <c r="GY127" s="414"/>
      <c r="GZ127" s="414"/>
      <c r="HA127" s="414"/>
      <c r="HB127" s="414"/>
      <c r="HC127" s="414"/>
      <c r="HD127" s="414"/>
      <c r="HE127" s="414"/>
      <c r="HF127" s="414"/>
      <c r="HG127" s="414"/>
      <c r="HH127" s="414"/>
      <c r="HI127" s="414"/>
      <c r="HJ127" s="414"/>
      <c r="HK127" s="414"/>
      <c r="HL127" s="414"/>
      <c r="HM127" s="414"/>
      <c r="HN127" s="414"/>
      <c r="HO127" s="414"/>
      <c r="HP127" s="414"/>
      <c r="HQ127" s="414"/>
      <c r="HR127" s="414"/>
      <c r="HS127" s="414"/>
      <c r="HT127" s="414"/>
      <c r="HU127" s="414"/>
      <c r="HV127" s="414"/>
      <c r="HW127" s="414"/>
      <c r="HX127" s="414"/>
      <c r="HY127" s="414"/>
      <c r="HZ127" s="414"/>
      <c r="IA127" s="414"/>
      <c r="IB127" s="414"/>
      <c r="IC127" s="414"/>
      <c r="ID127" s="414"/>
      <c r="IE127" s="414"/>
      <c r="IF127" s="414"/>
      <c r="IG127" s="414"/>
      <c r="IH127" s="414"/>
      <c r="II127" s="414"/>
      <c r="IJ127" s="414"/>
      <c r="IK127" s="414"/>
      <c r="IL127" s="414"/>
      <c r="IM127" s="414"/>
      <c r="IN127" s="414"/>
      <c r="IO127" s="414"/>
      <c r="IP127" s="414"/>
    </row>
    <row r="128" spans="1:257" ht="81.599999999999994" x14ac:dyDescent="0.3">
      <c r="A128" s="380" t="s">
        <v>197</v>
      </c>
      <c r="B128" s="380" t="s">
        <v>192</v>
      </c>
      <c r="C128" s="380" t="s">
        <v>197</v>
      </c>
      <c r="D128" s="380" t="s">
        <v>382</v>
      </c>
      <c r="E128" s="380" t="s">
        <v>389</v>
      </c>
      <c r="F128" s="448" t="s">
        <v>421</v>
      </c>
      <c r="G128" s="380" t="s">
        <v>379</v>
      </c>
      <c r="H128" s="380" t="s">
        <v>1316</v>
      </c>
      <c r="I128" s="380" t="s">
        <v>229</v>
      </c>
      <c r="J128" s="407" t="s">
        <v>422</v>
      </c>
      <c r="K128" s="373" t="s">
        <v>424</v>
      </c>
      <c r="L128" s="375" t="s">
        <v>2096</v>
      </c>
      <c r="M128" s="383" t="s">
        <v>2097</v>
      </c>
      <c r="N128" s="375" t="s">
        <v>2098</v>
      </c>
      <c r="O128" s="375" t="s">
        <v>2099</v>
      </c>
      <c r="P128" s="375" t="s">
        <v>2100</v>
      </c>
      <c r="Q128" s="374" t="s">
        <v>2101</v>
      </c>
      <c r="R128" s="374" t="s">
        <v>2102</v>
      </c>
      <c r="S128" s="374">
        <v>100</v>
      </c>
      <c r="T128" s="374">
        <v>100</v>
      </c>
      <c r="U128" s="375" t="s">
        <v>2103</v>
      </c>
      <c r="V128" s="383" t="s">
        <v>2104</v>
      </c>
      <c r="W128" s="546">
        <v>43210</v>
      </c>
      <c r="X128" s="374" t="s">
        <v>2105</v>
      </c>
      <c r="Y128" s="409">
        <v>313641316.56999999</v>
      </c>
      <c r="Z128" s="383" t="s">
        <v>1807</v>
      </c>
      <c r="AA128" s="383" t="s">
        <v>1798</v>
      </c>
      <c r="AB128" s="383" t="s">
        <v>2095</v>
      </c>
      <c r="AC128" s="383" t="s">
        <v>2106</v>
      </c>
      <c r="AD128" s="374"/>
      <c r="AE128" s="430">
        <f t="shared" si="12"/>
        <v>313641316.56999999</v>
      </c>
      <c r="AF128" s="411">
        <f>AG128</f>
        <v>313641316.56999999</v>
      </c>
      <c r="AG128" s="411">
        <f>SUM(AH128:DK128)</f>
        <v>313641316.56999999</v>
      </c>
      <c r="AH128" s="411"/>
      <c r="AI128" s="411"/>
      <c r="AJ128" s="411"/>
      <c r="AK128" s="411"/>
      <c r="AL128" s="411"/>
      <c r="AM128" s="411"/>
      <c r="AN128" s="411"/>
      <c r="AO128" s="411"/>
      <c r="AP128" s="411"/>
      <c r="AQ128" s="411"/>
      <c r="AR128" s="411"/>
      <c r="AS128" s="411"/>
      <c r="AT128" s="411"/>
      <c r="AU128" s="411"/>
      <c r="AV128" s="411"/>
      <c r="AW128" s="411"/>
      <c r="AX128" s="411">
        <v>276648148</v>
      </c>
      <c r="AY128" s="411"/>
      <c r="AZ128" s="411"/>
      <c r="BA128" s="411"/>
      <c r="BB128" s="411"/>
      <c r="BC128" s="411"/>
      <c r="BD128" s="411"/>
      <c r="BE128" s="411"/>
      <c r="BF128" s="411"/>
      <c r="BG128" s="411"/>
      <c r="BH128" s="411"/>
      <c r="BI128" s="411"/>
      <c r="BJ128" s="411"/>
      <c r="BK128" s="411"/>
      <c r="BL128" s="411"/>
      <c r="BM128" s="411">
        <v>36993168.57</v>
      </c>
      <c r="BN128" s="411"/>
      <c r="BO128" s="411"/>
      <c r="BP128" s="411"/>
      <c r="BQ128" s="411"/>
      <c r="BR128" s="411"/>
      <c r="BS128" s="411"/>
      <c r="BT128" s="411"/>
      <c r="BU128" s="411"/>
      <c r="BV128" s="411"/>
      <c r="BW128" s="411"/>
      <c r="BX128" s="411"/>
      <c r="BY128" s="411"/>
      <c r="BZ128" s="411"/>
      <c r="CA128" s="411"/>
      <c r="CB128" s="411"/>
      <c r="CC128" s="411"/>
      <c r="CD128" s="411"/>
      <c r="CE128" s="411"/>
      <c r="CF128" s="411"/>
      <c r="CG128" s="411"/>
      <c r="CH128" s="411"/>
      <c r="CI128" s="411"/>
      <c r="CJ128" s="411"/>
      <c r="CK128" s="411"/>
      <c r="CL128" s="411"/>
      <c r="CM128" s="411"/>
      <c r="CN128" s="411"/>
      <c r="CO128" s="411"/>
      <c r="CP128" s="411"/>
      <c r="CQ128" s="411"/>
      <c r="CR128" s="411"/>
      <c r="CS128" s="411"/>
      <c r="CT128" s="411"/>
      <c r="CU128" s="411"/>
      <c r="CV128" s="411"/>
      <c r="CW128" s="411"/>
      <c r="CX128" s="411"/>
      <c r="CY128" s="411"/>
      <c r="CZ128" s="411"/>
      <c r="DA128" s="411"/>
      <c r="DB128" s="411"/>
      <c r="DC128" s="411"/>
      <c r="DD128" s="411"/>
      <c r="DE128" s="411"/>
      <c r="DF128" s="411"/>
      <c r="DG128" s="411"/>
      <c r="DH128" s="411"/>
      <c r="DI128" s="411"/>
      <c r="DJ128" s="411"/>
      <c r="DK128" s="411"/>
      <c r="DL128" s="414"/>
      <c r="DM128" s="414"/>
      <c r="DN128" s="414"/>
      <c r="DO128" s="414"/>
      <c r="DP128" s="414"/>
      <c r="DQ128" s="414"/>
      <c r="DR128" s="414"/>
      <c r="DS128" s="414"/>
      <c r="DT128" s="414"/>
      <c r="DU128" s="414"/>
      <c r="DV128" s="414"/>
      <c r="DW128" s="414"/>
      <c r="DX128" s="414"/>
      <c r="DY128" s="414"/>
      <c r="DZ128" s="414"/>
      <c r="EA128" s="414"/>
      <c r="EB128" s="414"/>
      <c r="EC128" s="414"/>
      <c r="ED128" s="414"/>
      <c r="EE128" s="414"/>
      <c r="EF128" s="414"/>
      <c r="EG128" s="414"/>
      <c r="EH128" s="414"/>
      <c r="EI128" s="414"/>
      <c r="EJ128" s="414"/>
      <c r="EK128" s="414"/>
      <c r="EL128" s="414"/>
      <c r="EM128" s="414"/>
      <c r="EN128" s="414"/>
      <c r="EO128" s="414"/>
      <c r="EP128" s="414"/>
      <c r="EQ128" s="414"/>
      <c r="ER128" s="414"/>
      <c r="ES128" s="414"/>
      <c r="ET128" s="414"/>
      <c r="EU128" s="414"/>
      <c r="EV128" s="414"/>
      <c r="EW128" s="414"/>
      <c r="EX128" s="414"/>
      <c r="EY128" s="414"/>
      <c r="EZ128" s="414"/>
      <c r="FA128" s="414"/>
      <c r="FB128" s="414"/>
      <c r="FC128" s="414"/>
      <c r="FD128" s="414"/>
      <c r="FE128" s="414"/>
      <c r="FF128" s="414"/>
      <c r="FG128" s="414"/>
      <c r="FH128" s="414"/>
      <c r="FI128" s="414"/>
      <c r="FJ128" s="414"/>
      <c r="FK128" s="414"/>
      <c r="FL128" s="414"/>
      <c r="FM128" s="414"/>
      <c r="FN128" s="414"/>
      <c r="FO128" s="414"/>
      <c r="FP128" s="414"/>
      <c r="FQ128" s="414"/>
      <c r="FR128" s="414"/>
      <c r="FS128" s="414"/>
      <c r="FT128" s="414"/>
      <c r="FU128" s="414"/>
      <c r="FV128" s="414"/>
      <c r="FW128" s="414"/>
      <c r="FX128" s="414"/>
      <c r="FY128" s="414"/>
      <c r="FZ128" s="414"/>
      <c r="GA128" s="414"/>
      <c r="GB128" s="414"/>
      <c r="GC128" s="414"/>
      <c r="GD128" s="414"/>
      <c r="GE128" s="414"/>
      <c r="GF128" s="414"/>
      <c r="GG128" s="414"/>
      <c r="GH128" s="414"/>
      <c r="GI128" s="414"/>
      <c r="GJ128" s="414"/>
      <c r="GK128" s="414"/>
      <c r="GL128" s="414"/>
      <c r="GM128" s="414"/>
      <c r="GN128" s="414"/>
      <c r="GO128" s="414"/>
      <c r="GP128" s="414"/>
      <c r="GQ128" s="414"/>
      <c r="GR128" s="414"/>
      <c r="GS128" s="414"/>
      <c r="GT128" s="414"/>
      <c r="GU128" s="414"/>
      <c r="GV128" s="414"/>
      <c r="GW128" s="414"/>
      <c r="GX128" s="414"/>
      <c r="GY128" s="414"/>
      <c r="GZ128" s="414"/>
      <c r="HA128" s="414"/>
      <c r="HB128" s="414"/>
      <c r="HC128" s="414"/>
      <c r="HD128" s="414"/>
      <c r="HE128" s="414"/>
      <c r="HF128" s="414"/>
      <c r="HG128" s="414"/>
      <c r="HH128" s="414"/>
      <c r="HI128" s="414"/>
      <c r="HJ128" s="414"/>
      <c r="HK128" s="414"/>
      <c r="HL128" s="414"/>
      <c r="HM128" s="414"/>
      <c r="HN128" s="414"/>
      <c r="HO128" s="414"/>
      <c r="HP128" s="414"/>
      <c r="HQ128" s="414"/>
      <c r="HR128" s="414"/>
      <c r="HS128" s="414"/>
      <c r="HT128" s="414"/>
      <c r="HU128" s="414"/>
      <c r="HV128" s="414"/>
      <c r="HW128" s="414"/>
      <c r="HX128" s="414"/>
      <c r="HY128" s="414"/>
      <c r="HZ128" s="414"/>
      <c r="IA128" s="414"/>
      <c r="IB128" s="414"/>
      <c r="IC128" s="414"/>
      <c r="ID128" s="414"/>
      <c r="IE128" s="414"/>
      <c r="IF128" s="414"/>
      <c r="IG128" s="414"/>
      <c r="IH128" s="414"/>
      <c r="II128" s="414"/>
      <c r="IJ128" s="414"/>
      <c r="IK128" s="414"/>
      <c r="IL128" s="414"/>
      <c r="IM128" s="414"/>
      <c r="IN128" s="414"/>
      <c r="IO128" s="414"/>
      <c r="IP128" s="414"/>
      <c r="IQ128" s="414"/>
      <c r="IR128" s="414"/>
      <c r="IS128" s="414"/>
      <c r="IT128" s="414"/>
      <c r="IU128" s="414"/>
      <c r="IV128" s="414"/>
      <c r="IW128" s="414"/>
    </row>
    <row r="129" spans="1:250" x14ac:dyDescent="0.3">
      <c r="A129" s="436" t="s">
        <v>197</v>
      </c>
      <c r="B129" s="436" t="s">
        <v>192</v>
      </c>
      <c r="C129" s="436" t="s">
        <v>197</v>
      </c>
      <c r="D129" s="436" t="s">
        <v>382</v>
      </c>
      <c r="E129" s="436" t="s">
        <v>392</v>
      </c>
      <c r="F129" s="437"/>
      <c r="G129" s="438"/>
      <c r="H129" s="438"/>
      <c r="I129" s="438"/>
      <c r="J129" s="436"/>
      <c r="K129" s="439" t="s">
        <v>393</v>
      </c>
      <c r="L129" s="439"/>
      <c r="M129" s="440"/>
      <c r="N129" s="439"/>
      <c r="O129" s="439"/>
      <c r="P129" s="439"/>
      <c r="Q129" s="440"/>
      <c r="R129" s="440"/>
      <c r="S129" s="440"/>
      <c r="T129" s="440"/>
      <c r="U129" s="439"/>
      <c r="V129" s="440"/>
      <c r="W129" s="440"/>
      <c r="X129" s="440"/>
      <c r="Y129" s="547"/>
      <c r="Z129" s="538"/>
      <c r="AA129" s="538"/>
      <c r="AB129" s="538"/>
      <c r="AC129" s="538"/>
      <c r="AD129" s="538"/>
      <c r="AE129" s="430">
        <f t="shared" si="12"/>
        <v>0</v>
      </c>
      <c r="AF129" s="411"/>
      <c r="AG129" s="411"/>
      <c r="AH129" s="411"/>
      <c r="AI129" s="411"/>
      <c r="AJ129" s="411"/>
      <c r="AK129" s="411"/>
      <c r="AL129" s="411"/>
      <c r="AM129" s="411"/>
      <c r="AN129" s="411"/>
      <c r="AO129" s="411"/>
      <c r="AP129" s="411"/>
      <c r="AQ129" s="411"/>
      <c r="AR129" s="411"/>
      <c r="AS129" s="411"/>
      <c r="AT129" s="411"/>
      <c r="AU129" s="411"/>
      <c r="AV129" s="411"/>
      <c r="AW129" s="411"/>
      <c r="AX129" s="411"/>
      <c r="AY129" s="411"/>
      <c r="AZ129" s="411"/>
      <c r="BA129" s="411"/>
      <c r="BB129" s="411"/>
      <c r="BC129" s="411"/>
      <c r="BD129" s="411"/>
      <c r="BE129" s="411"/>
      <c r="BF129" s="411"/>
      <c r="BG129" s="411"/>
      <c r="BH129" s="411"/>
      <c r="BI129" s="411"/>
      <c r="BJ129" s="411"/>
      <c r="BK129" s="411"/>
      <c r="BL129" s="411"/>
      <c r="BM129" s="411"/>
      <c r="BN129" s="411"/>
      <c r="BO129" s="411"/>
      <c r="BP129" s="411"/>
      <c r="BQ129" s="411"/>
      <c r="BR129" s="411"/>
      <c r="BS129" s="411"/>
      <c r="BT129" s="411"/>
      <c r="BU129" s="411"/>
      <c r="BV129" s="411"/>
      <c r="BW129" s="411"/>
      <c r="BX129" s="411"/>
      <c r="BY129" s="411"/>
      <c r="BZ129" s="411"/>
      <c r="CA129" s="411"/>
      <c r="CB129" s="411"/>
      <c r="CC129" s="411"/>
      <c r="CD129" s="411"/>
      <c r="CE129" s="411"/>
      <c r="CF129" s="411"/>
      <c r="CG129" s="411"/>
      <c r="CH129" s="411"/>
      <c r="CI129" s="411"/>
      <c r="CJ129" s="411"/>
      <c r="CK129" s="411"/>
      <c r="CL129" s="411"/>
      <c r="CM129" s="411"/>
      <c r="CN129" s="411"/>
      <c r="CO129" s="411"/>
      <c r="CP129" s="411"/>
      <c r="CQ129" s="411"/>
      <c r="CR129" s="411"/>
      <c r="CS129" s="411"/>
      <c r="CT129" s="411"/>
      <c r="CU129" s="411"/>
      <c r="CV129" s="411"/>
      <c r="CW129" s="411"/>
      <c r="CX129" s="411"/>
      <c r="CY129" s="411"/>
      <c r="CZ129" s="411"/>
      <c r="DA129" s="411"/>
      <c r="DB129" s="411"/>
      <c r="DC129" s="411"/>
      <c r="DD129" s="411"/>
      <c r="DE129" s="411"/>
      <c r="DF129" s="411"/>
      <c r="DG129" s="411"/>
      <c r="DH129" s="411"/>
      <c r="DI129" s="411"/>
      <c r="DJ129" s="411"/>
      <c r="DK129" s="411"/>
      <c r="DL129" s="414"/>
      <c r="DM129" s="414"/>
      <c r="DN129" s="414"/>
      <c r="DO129" s="414"/>
      <c r="DP129" s="414"/>
      <c r="DQ129" s="414"/>
      <c r="DR129" s="414"/>
      <c r="DS129" s="414"/>
      <c r="DT129" s="414"/>
      <c r="DU129" s="414"/>
      <c r="DV129" s="414"/>
      <c r="DW129" s="414"/>
      <c r="DX129" s="414"/>
      <c r="DY129" s="414"/>
      <c r="DZ129" s="414"/>
      <c r="EA129" s="414"/>
      <c r="EB129" s="414"/>
      <c r="EC129" s="414"/>
      <c r="ED129" s="414"/>
      <c r="EE129" s="414"/>
      <c r="EF129" s="414"/>
      <c r="EG129" s="414"/>
      <c r="EH129" s="414"/>
      <c r="EI129" s="414"/>
      <c r="EJ129" s="414"/>
      <c r="EK129" s="414"/>
      <c r="EL129" s="414"/>
      <c r="EM129" s="414"/>
      <c r="EN129" s="414"/>
      <c r="EO129" s="414"/>
      <c r="EP129" s="414"/>
      <c r="EQ129" s="414"/>
      <c r="ER129" s="414"/>
      <c r="ES129" s="414"/>
      <c r="ET129" s="414"/>
      <c r="EU129" s="414"/>
      <c r="EV129" s="414"/>
      <c r="EW129" s="414"/>
      <c r="EX129" s="414"/>
      <c r="EY129" s="414"/>
      <c r="EZ129" s="414"/>
      <c r="FA129" s="414"/>
      <c r="FB129" s="414"/>
      <c r="FC129" s="414"/>
      <c r="FD129" s="414"/>
      <c r="FE129" s="414"/>
      <c r="FF129" s="414"/>
      <c r="FG129" s="414"/>
      <c r="FH129" s="414"/>
      <c r="FI129" s="414"/>
      <c r="FJ129" s="414"/>
      <c r="FK129" s="414"/>
      <c r="FL129" s="414"/>
      <c r="FM129" s="414"/>
      <c r="FN129" s="414"/>
      <c r="FO129" s="414"/>
      <c r="FP129" s="414"/>
      <c r="FQ129" s="414"/>
      <c r="FR129" s="414"/>
      <c r="FS129" s="414"/>
      <c r="FT129" s="414"/>
      <c r="FU129" s="414"/>
      <c r="FV129" s="414"/>
      <c r="FW129" s="414"/>
      <c r="FX129" s="414"/>
      <c r="FY129" s="414"/>
      <c r="FZ129" s="414"/>
      <c r="GA129" s="414"/>
      <c r="GB129" s="414"/>
      <c r="GC129" s="414"/>
      <c r="GD129" s="414"/>
      <c r="GE129" s="414"/>
      <c r="GF129" s="414"/>
      <c r="GG129" s="414"/>
      <c r="GH129" s="414"/>
      <c r="GI129" s="414"/>
      <c r="GJ129" s="414"/>
      <c r="GK129" s="414"/>
      <c r="GL129" s="414"/>
      <c r="GM129" s="414"/>
      <c r="GN129" s="414"/>
      <c r="GO129" s="414"/>
      <c r="GP129" s="414"/>
      <c r="GQ129" s="414"/>
      <c r="GR129" s="414"/>
      <c r="GS129" s="414"/>
      <c r="GT129" s="414"/>
      <c r="GU129" s="414"/>
      <c r="GV129" s="414"/>
      <c r="GW129" s="414"/>
      <c r="GX129" s="414"/>
      <c r="GY129" s="414"/>
      <c r="GZ129" s="414"/>
      <c r="HA129" s="414"/>
      <c r="HB129" s="414"/>
      <c r="HC129" s="414"/>
      <c r="HD129" s="414"/>
      <c r="HE129" s="414"/>
      <c r="HF129" s="414"/>
      <c r="HG129" s="414"/>
      <c r="HH129" s="414"/>
      <c r="HI129" s="414"/>
      <c r="HJ129" s="414"/>
      <c r="HK129" s="414"/>
      <c r="HL129" s="414"/>
      <c r="HM129" s="414"/>
      <c r="HN129" s="414"/>
      <c r="HO129" s="414"/>
      <c r="HP129" s="414"/>
      <c r="HQ129" s="414"/>
      <c r="HR129" s="414"/>
      <c r="HS129" s="414"/>
      <c r="HT129" s="414"/>
      <c r="HU129" s="414"/>
      <c r="HV129" s="414"/>
      <c r="HW129" s="414"/>
      <c r="HX129" s="414"/>
      <c r="HY129" s="414"/>
      <c r="HZ129" s="414"/>
      <c r="IA129" s="414"/>
      <c r="IB129" s="414"/>
      <c r="IC129" s="414"/>
      <c r="ID129" s="414"/>
      <c r="IE129" s="414"/>
      <c r="IF129" s="414"/>
      <c r="IG129" s="414"/>
      <c r="IH129" s="414"/>
      <c r="II129" s="414"/>
      <c r="IJ129" s="414"/>
      <c r="IK129" s="414"/>
      <c r="IL129" s="414"/>
      <c r="IM129" s="414"/>
      <c r="IN129" s="414"/>
      <c r="IO129" s="414"/>
      <c r="IP129" s="414"/>
    </row>
    <row r="130" spans="1:250" ht="71.400000000000006" x14ac:dyDescent="0.3">
      <c r="A130" s="449" t="s">
        <v>197</v>
      </c>
      <c r="B130" s="449" t="s">
        <v>192</v>
      </c>
      <c r="C130" s="449" t="s">
        <v>197</v>
      </c>
      <c r="D130" s="449" t="s">
        <v>382</v>
      </c>
      <c r="E130" s="449" t="s">
        <v>392</v>
      </c>
      <c r="F130" s="448" t="s">
        <v>349</v>
      </c>
      <c r="G130" s="449" t="s">
        <v>349</v>
      </c>
      <c r="H130" s="514" t="s">
        <v>394</v>
      </c>
      <c r="I130" s="449" t="s">
        <v>229</v>
      </c>
      <c r="J130" s="381" t="s">
        <v>395</v>
      </c>
      <c r="K130" s="532" t="s">
        <v>396</v>
      </c>
      <c r="L130" s="464" t="s">
        <v>2107</v>
      </c>
      <c r="M130" s="376" t="s">
        <v>2108</v>
      </c>
      <c r="N130" s="375" t="s">
        <v>2109</v>
      </c>
      <c r="O130" s="373" t="s">
        <v>2110</v>
      </c>
      <c r="P130" s="375" t="s">
        <v>2111</v>
      </c>
      <c r="Q130" s="374" t="s">
        <v>2112</v>
      </c>
      <c r="R130" s="376" t="s">
        <v>2113</v>
      </c>
      <c r="S130" s="374">
        <v>15</v>
      </c>
      <c r="T130" s="374">
        <v>15</v>
      </c>
      <c r="U130" s="375" t="s">
        <v>2115</v>
      </c>
      <c r="V130" s="383" t="s">
        <v>2111</v>
      </c>
      <c r="W130" s="530">
        <v>42734</v>
      </c>
      <c r="X130" s="530">
        <v>43464</v>
      </c>
      <c r="Y130" s="456">
        <v>2000000000</v>
      </c>
      <c r="Z130" s="383" t="s">
        <v>1807</v>
      </c>
      <c r="AA130" s="383" t="s">
        <v>1798</v>
      </c>
      <c r="AB130" s="374" t="s">
        <v>1984</v>
      </c>
      <c r="AC130" s="383" t="s">
        <v>2114</v>
      </c>
      <c r="AD130" s="383" t="s">
        <v>2116</v>
      </c>
      <c r="AE130" s="548">
        <f t="shared" si="12"/>
        <v>2000000000</v>
      </c>
      <c r="AF130" s="430">
        <f t="shared" ref="AF130:AF138" si="16">AG130</f>
        <v>2000000000</v>
      </c>
      <c r="AG130" s="430">
        <f t="shared" ref="AG130:AG138" si="17">SUM(AH130:DK130)</f>
        <v>2000000000</v>
      </c>
      <c r="AH130" s="430">
        <v>2000000000</v>
      </c>
      <c r="AI130" s="430"/>
      <c r="AJ130" s="430"/>
      <c r="AK130" s="430"/>
      <c r="AL130" s="430"/>
      <c r="AM130" s="430"/>
      <c r="AN130" s="430"/>
      <c r="AO130" s="430"/>
      <c r="AP130" s="430"/>
      <c r="AQ130" s="430"/>
      <c r="AR130" s="430"/>
      <c r="AS130" s="430"/>
      <c r="AT130" s="430"/>
      <c r="AU130" s="430"/>
      <c r="AV130" s="430"/>
      <c r="AW130" s="430"/>
      <c r="AX130" s="430"/>
      <c r="AY130" s="430"/>
      <c r="AZ130" s="430"/>
      <c r="BA130" s="430"/>
      <c r="BB130" s="430"/>
      <c r="BC130" s="430"/>
      <c r="BD130" s="430"/>
      <c r="BE130" s="430"/>
      <c r="BF130" s="430"/>
      <c r="BG130" s="430"/>
      <c r="BH130" s="430"/>
      <c r="BI130" s="430"/>
      <c r="BJ130" s="430"/>
      <c r="BK130" s="430"/>
      <c r="BL130" s="430"/>
      <c r="BM130" s="430"/>
      <c r="BN130" s="430"/>
      <c r="BO130" s="430"/>
      <c r="BP130" s="430"/>
      <c r="BQ130" s="430"/>
      <c r="BR130" s="430"/>
      <c r="BS130" s="430"/>
      <c r="BT130" s="430"/>
      <c r="BU130" s="430"/>
      <c r="BV130" s="430"/>
      <c r="BW130" s="430"/>
      <c r="BX130" s="430"/>
      <c r="BY130" s="430"/>
      <c r="BZ130" s="430"/>
      <c r="CA130" s="430"/>
      <c r="CB130" s="430"/>
      <c r="CC130" s="430"/>
      <c r="CD130" s="430"/>
      <c r="CE130" s="430"/>
      <c r="CF130" s="430"/>
      <c r="CG130" s="430"/>
      <c r="CH130" s="430"/>
      <c r="CI130" s="430"/>
      <c r="CJ130" s="430"/>
      <c r="CK130" s="430"/>
      <c r="CL130" s="430"/>
      <c r="CM130" s="430"/>
      <c r="CN130" s="430"/>
      <c r="CO130" s="430"/>
      <c r="CP130" s="430"/>
      <c r="CQ130" s="430"/>
      <c r="CR130" s="430"/>
      <c r="CS130" s="430"/>
      <c r="CT130" s="430"/>
      <c r="CU130" s="430"/>
      <c r="CV130" s="430"/>
      <c r="CW130" s="430"/>
      <c r="CX130" s="430"/>
      <c r="CY130" s="430"/>
      <c r="CZ130" s="430"/>
      <c r="DA130" s="430"/>
      <c r="DB130" s="430"/>
      <c r="DC130" s="430"/>
      <c r="DD130" s="430"/>
      <c r="DE130" s="430"/>
      <c r="DF130" s="430"/>
      <c r="DG130" s="430"/>
      <c r="DH130" s="430"/>
      <c r="DI130" s="430"/>
      <c r="DJ130" s="430"/>
      <c r="DK130" s="430"/>
    </row>
    <row r="131" spans="1:250" ht="91.8" x14ac:dyDescent="0.3">
      <c r="A131" s="449" t="s">
        <v>197</v>
      </c>
      <c r="B131" s="449" t="s">
        <v>192</v>
      </c>
      <c r="C131" s="449" t="s">
        <v>197</v>
      </c>
      <c r="D131" s="449" t="s">
        <v>382</v>
      </c>
      <c r="E131" s="449" t="s">
        <v>392</v>
      </c>
      <c r="F131" s="457" t="s">
        <v>400</v>
      </c>
      <c r="G131" s="380" t="s">
        <v>246</v>
      </c>
      <c r="H131" s="514" t="s">
        <v>402</v>
      </c>
      <c r="I131" s="449" t="s">
        <v>229</v>
      </c>
      <c r="J131" s="381" t="s">
        <v>403</v>
      </c>
      <c r="K131" s="516" t="s">
        <v>404</v>
      </c>
      <c r="L131" s="549" t="s">
        <v>2117</v>
      </c>
      <c r="M131" s="382" t="s">
        <v>2118</v>
      </c>
      <c r="N131" s="375" t="s">
        <v>2119</v>
      </c>
      <c r="O131" s="375" t="s">
        <v>2120</v>
      </c>
      <c r="P131" s="375" t="s">
        <v>2121</v>
      </c>
      <c r="Q131" s="374" t="s">
        <v>403</v>
      </c>
      <c r="R131" s="374" t="s">
        <v>2125</v>
      </c>
      <c r="S131" s="517">
        <v>30</v>
      </c>
      <c r="T131" s="517">
        <v>30</v>
      </c>
      <c r="U131" s="375" t="s">
        <v>2128</v>
      </c>
      <c r="V131" s="383" t="s">
        <v>2121</v>
      </c>
      <c r="W131" s="530">
        <v>43026</v>
      </c>
      <c r="X131" s="530">
        <v>43238</v>
      </c>
      <c r="Y131" s="550">
        <v>365000000</v>
      </c>
      <c r="Z131" s="383" t="s">
        <v>1807</v>
      </c>
      <c r="AA131" s="383" t="s">
        <v>1798</v>
      </c>
      <c r="AB131" s="383" t="s">
        <v>2032</v>
      </c>
      <c r="AC131" s="383" t="s">
        <v>2088</v>
      </c>
      <c r="AD131" s="383" t="s">
        <v>2133</v>
      </c>
      <c r="AE131" s="430">
        <f t="shared" si="12"/>
        <v>365000000</v>
      </c>
      <c r="AF131" s="430">
        <f t="shared" si="16"/>
        <v>365000000</v>
      </c>
      <c r="AG131" s="430">
        <f t="shared" si="17"/>
        <v>365000000</v>
      </c>
      <c r="AH131" s="430"/>
      <c r="AI131" s="430"/>
      <c r="AJ131" s="430"/>
      <c r="AK131" s="430"/>
      <c r="AL131" s="430">
        <v>0</v>
      </c>
      <c r="AM131" s="430"/>
      <c r="AN131" s="430"/>
      <c r="AO131" s="430"/>
      <c r="AP131" s="430"/>
      <c r="AQ131" s="430"/>
      <c r="AR131" s="430"/>
      <c r="AS131" s="430"/>
      <c r="AT131" s="430"/>
      <c r="AU131" s="430"/>
      <c r="AV131" s="430"/>
      <c r="AW131" s="430"/>
      <c r="AX131" s="430">
        <v>365000000</v>
      </c>
      <c r="AY131" s="430"/>
      <c r="AZ131" s="430"/>
      <c r="BA131" s="430"/>
      <c r="BB131" s="430"/>
      <c r="BC131" s="430"/>
      <c r="BD131" s="430"/>
      <c r="BE131" s="430"/>
      <c r="BF131" s="430"/>
      <c r="BG131" s="430"/>
      <c r="BH131" s="430"/>
      <c r="BI131" s="430"/>
      <c r="BJ131" s="430"/>
      <c r="BK131" s="430"/>
      <c r="BL131" s="430"/>
      <c r="BM131" s="430"/>
      <c r="BN131" s="430"/>
      <c r="BO131" s="430"/>
      <c r="BP131" s="430"/>
      <c r="BQ131" s="430"/>
      <c r="BR131" s="430"/>
      <c r="BS131" s="430"/>
      <c r="BT131" s="430"/>
      <c r="BU131" s="430"/>
      <c r="BV131" s="430"/>
      <c r="BW131" s="430"/>
      <c r="BX131" s="430"/>
      <c r="BY131" s="430"/>
      <c r="BZ131" s="430"/>
      <c r="CA131" s="430"/>
      <c r="CB131" s="430"/>
      <c r="CC131" s="430"/>
      <c r="CD131" s="430"/>
      <c r="CE131" s="430"/>
      <c r="CF131" s="430"/>
      <c r="CG131" s="430"/>
      <c r="CH131" s="430"/>
      <c r="CI131" s="430"/>
      <c r="CJ131" s="430"/>
      <c r="CK131" s="430"/>
      <c r="CL131" s="430"/>
      <c r="CM131" s="430"/>
      <c r="CN131" s="430"/>
      <c r="CO131" s="430"/>
      <c r="CP131" s="430"/>
      <c r="CQ131" s="430"/>
      <c r="CR131" s="430"/>
      <c r="CS131" s="430"/>
      <c r="CT131" s="430"/>
      <c r="CU131" s="430"/>
      <c r="CV131" s="430"/>
      <c r="CW131" s="430"/>
      <c r="CX131" s="430"/>
      <c r="CY131" s="430"/>
      <c r="CZ131" s="430"/>
      <c r="DA131" s="430"/>
      <c r="DB131" s="430"/>
      <c r="DC131" s="430"/>
      <c r="DD131" s="430"/>
      <c r="DE131" s="430"/>
      <c r="DF131" s="430"/>
      <c r="DG131" s="430"/>
      <c r="DH131" s="430"/>
      <c r="DI131" s="430"/>
      <c r="DJ131" s="430"/>
      <c r="DK131" s="430"/>
      <c r="DL131" s="386"/>
      <c r="DM131" s="386"/>
      <c r="DN131" s="386"/>
      <c r="DO131" s="386"/>
      <c r="DP131" s="386"/>
      <c r="DQ131" s="386"/>
      <c r="DR131" s="386"/>
      <c r="DS131" s="386"/>
      <c r="DT131" s="386"/>
      <c r="DU131" s="386"/>
      <c r="DV131" s="386"/>
      <c r="DW131" s="386"/>
      <c r="DX131" s="386"/>
      <c r="DY131" s="386"/>
      <c r="DZ131" s="386"/>
      <c r="EA131" s="386"/>
      <c r="EB131" s="386"/>
      <c r="EC131" s="386"/>
      <c r="ED131" s="386"/>
      <c r="EE131" s="386"/>
      <c r="EF131" s="386"/>
      <c r="EG131" s="386"/>
      <c r="EH131" s="386"/>
      <c r="EI131" s="386"/>
      <c r="EJ131" s="386"/>
      <c r="EK131" s="386"/>
      <c r="EL131" s="386"/>
      <c r="EM131" s="386"/>
      <c r="EN131" s="386"/>
      <c r="EO131" s="386"/>
      <c r="EP131" s="386"/>
      <c r="EQ131" s="386"/>
      <c r="ER131" s="386"/>
      <c r="ES131" s="386"/>
      <c r="ET131" s="386"/>
      <c r="EU131" s="386"/>
      <c r="EV131" s="386"/>
      <c r="EW131" s="386"/>
      <c r="EX131" s="386"/>
      <c r="EY131" s="386"/>
      <c r="EZ131" s="386"/>
      <c r="FA131" s="386"/>
      <c r="FB131" s="386"/>
      <c r="FC131" s="386"/>
      <c r="FD131" s="386"/>
      <c r="FE131" s="386"/>
      <c r="FF131" s="386"/>
      <c r="FG131" s="386"/>
      <c r="FH131" s="386"/>
      <c r="FI131" s="386"/>
      <c r="FJ131" s="386"/>
      <c r="FK131" s="386"/>
      <c r="FL131" s="386"/>
      <c r="FM131" s="386"/>
      <c r="FN131" s="386"/>
      <c r="FO131" s="386"/>
      <c r="FP131" s="386"/>
      <c r="FQ131" s="386"/>
      <c r="FR131" s="386"/>
      <c r="FS131" s="386"/>
      <c r="FT131" s="386"/>
      <c r="FU131" s="386"/>
      <c r="FV131" s="386"/>
      <c r="FW131" s="386"/>
      <c r="FX131" s="386"/>
      <c r="FY131" s="386"/>
      <c r="FZ131" s="386"/>
      <c r="GA131" s="386"/>
      <c r="GB131" s="386"/>
      <c r="GC131" s="386"/>
      <c r="GD131" s="386"/>
      <c r="GE131" s="386"/>
      <c r="GF131" s="386"/>
      <c r="GG131" s="386"/>
      <c r="GH131" s="386"/>
      <c r="GI131" s="386"/>
      <c r="GJ131" s="386"/>
      <c r="GK131" s="386"/>
      <c r="GL131" s="386"/>
      <c r="GM131" s="386"/>
      <c r="GN131" s="386"/>
      <c r="GO131" s="386"/>
      <c r="GP131" s="386"/>
      <c r="GQ131" s="386"/>
      <c r="GR131" s="386"/>
      <c r="GS131" s="488"/>
      <c r="GT131" s="386"/>
      <c r="GU131" s="386"/>
      <c r="GV131" s="386"/>
      <c r="GW131" s="386"/>
      <c r="GX131" s="386"/>
      <c r="GY131" s="386"/>
      <c r="GZ131" s="386"/>
      <c r="HA131" s="386"/>
      <c r="HB131" s="386"/>
      <c r="HC131" s="386"/>
      <c r="HD131" s="386"/>
      <c r="HE131" s="386"/>
      <c r="HF131" s="386"/>
      <c r="HG131" s="386"/>
      <c r="HH131" s="386"/>
      <c r="HI131" s="386"/>
      <c r="HJ131" s="386"/>
      <c r="HK131" s="386"/>
      <c r="HL131" s="386"/>
      <c r="HM131" s="386"/>
      <c r="HN131" s="386"/>
      <c r="HO131" s="386"/>
      <c r="HP131" s="386"/>
      <c r="HQ131" s="386"/>
      <c r="HR131" s="386"/>
      <c r="HS131" s="386"/>
      <c r="HT131" s="386"/>
      <c r="HU131" s="386"/>
      <c r="HV131" s="386"/>
      <c r="HW131" s="386"/>
      <c r="HY131" s="386"/>
      <c r="HZ131" s="386"/>
      <c r="IA131" s="386"/>
      <c r="IB131" s="386"/>
      <c r="IC131" s="386"/>
      <c r="ID131" s="386"/>
    </row>
    <row r="132" spans="1:250" ht="51" x14ac:dyDescent="0.3">
      <c r="A132" s="449" t="s">
        <v>197</v>
      </c>
      <c r="B132" s="449" t="s">
        <v>192</v>
      </c>
      <c r="C132" s="449" t="s">
        <v>197</v>
      </c>
      <c r="D132" s="449" t="s">
        <v>382</v>
      </c>
      <c r="E132" s="449" t="s">
        <v>392</v>
      </c>
      <c r="F132" s="457" t="s">
        <v>405</v>
      </c>
      <c r="G132" s="380" t="s">
        <v>246</v>
      </c>
      <c r="H132" s="514" t="s">
        <v>406</v>
      </c>
      <c r="I132" s="449" t="s">
        <v>229</v>
      </c>
      <c r="J132" s="381" t="s">
        <v>407</v>
      </c>
      <c r="K132" s="516" t="s">
        <v>426</v>
      </c>
      <c r="L132" s="375" t="s">
        <v>2107</v>
      </c>
      <c r="M132" s="383" t="s">
        <v>2108</v>
      </c>
      <c r="N132" s="375" t="s">
        <v>2122</v>
      </c>
      <c r="O132" s="375" t="s">
        <v>2123</v>
      </c>
      <c r="P132" s="375" t="s">
        <v>2124</v>
      </c>
      <c r="Q132" s="374" t="s">
        <v>412</v>
      </c>
      <c r="R132" s="374" t="s">
        <v>2126</v>
      </c>
      <c r="S132" s="517">
        <v>5</v>
      </c>
      <c r="T132" s="517">
        <v>5</v>
      </c>
      <c r="U132" s="375" t="s">
        <v>2129</v>
      </c>
      <c r="V132" s="383" t="s">
        <v>2130</v>
      </c>
      <c r="W132" s="530">
        <v>43087</v>
      </c>
      <c r="X132" s="383" t="s">
        <v>2131</v>
      </c>
      <c r="Y132" s="483">
        <v>50000000</v>
      </c>
      <c r="Z132" s="383" t="s">
        <v>1807</v>
      </c>
      <c r="AA132" s="383" t="s">
        <v>1798</v>
      </c>
      <c r="AB132" s="383" t="s">
        <v>2032</v>
      </c>
      <c r="AC132" s="383" t="s">
        <v>2134</v>
      </c>
      <c r="AD132" s="383" t="s">
        <v>2135</v>
      </c>
      <c r="AE132" s="430">
        <f t="shared" si="12"/>
        <v>50000000</v>
      </c>
      <c r="AF132" s="430">
        <f t="shared" si="16"/>
        <v>50000000</v>
      </c>
      <c r="AG132" s="430">
        <f t="shared" si="17"/>
        <v>50000000</v>
      </c>
      <c r="AH132" s="430"/>
      <c r="AI132" s="430"/>
      <c r="AJ132" s="430"/>
      <c r="AK132" s="430"/>
      <c r="AL132" s="430">
        <v>0</v>
      </c>
      <c r="AM132" s="430"/>
      <c r="AN132" s="430"/>
      <c r="AO132" s="430"/>
      <c r="AP132" s="430"/>
      <c r="AQ132" s="430"/>
      <c r="AR132" s="430"/>
      <c r="AS132" s="430"/>
      <c r="AT132" s="430"/>
      <c r="AU132" s="430"/>
      <c r="AV132" s="430"/>
      <c r="AW132" s="430"/>
      <c r="AX132" s="430">
        <v>50000000</v>
      </c>
      <c r="AY132" s="430"/>
      <c r="AZ132" s="430"/>
      <c r="BA132" s="430"/>
      <c r="BB132" s="430"/>
      <c r="BC132" s="430"/>
      <c r="BD132" s="430"/>
      <c r="BE132" s="430"/>
      <c r="BF132" s="430"/>
      <c r="BG132" s="430"/>
      <c r="BH132" s="430"/>
      <c r="BI132" s="430"/>
      <c r="BJ132" s="430"/>
      <c r="BK132" s="430"/>
      <c r="BL132" s="430"/>
      <c r="BM132" s="430"/>
      <c r="BN132" s="430"/>
      <c r="BO132" s="430"/>
      <c r="BP132" s="430"/>
      <c r="BQ132" s="430"/>
      <c r="BR132" s="430"/>
      <c r="BS132" s="430"/>
      <c r="BT132" s="430"/>
      <c r="BU132" s="430"/>
      <c r="BV132" s="430"/>
      <c r="BW132" s="430"/>
      <c r="BX132" s="430"/>
      <c r="BY132" s="430"/>
      <c r="BZ132" s="430"/>
      <c r="CA132" s="430"/>
      <c r="CB132" s="430"/>
      <c r="CC132" s="430"/>
      <c r="CD132" s="430"/>
      <c r="CE132" s="430"/>
      <c r="CF132" s="430"/>
      <c r="CG132" s="430"/>
      <c r="CH132" s="430"/>
      <c r="CI132" s="430"/>
      <c r="CJ132" s="430"/>
      <c r="CK132" s="430"/>
      <c r="CL132" s="430"/>
      <c r="CM132" s="430"/>
      <c r="CN132" s="430"/>
      <c r="CO132" s="430"/>
      <c r="CP132" s="430"/>
      <c r="CQ132" s="430"/>
      <c r="CR132" s="430"/>
      <c r="CS132" s="430"/>
      <c r="CT132" s="430"/>
      <c r="CU132" s="430"/>
      <c r="CV132" s="430"/>
      <c r="CW132" s="430"/>
      <c r="CX132" s="430"/>
      <c r="CY132" s="430"/>
      <c r="CZ132" s="430"/>
      <c r="DA132" s="430"/>
      <c r="DB132" s="430"/>
      <c r="DC132" s="430"/>
      <c r="DD132" s="430"/>
      <c r="DE132" s="430"/>
      <c r="DF132" s="430"/>
      <c r="DG132" s="430"/>
      <c r="DH132" s="430"/>
      <c r="DI132" s="430"/>
      <c r="DJ132" s="430"/>
      <c r="DK132" s="430"/>
      <c r="DL132" s="386"/>
      <c r="DM132" s="386"/>
      <c r="DN132" s="386"/>
      <c r="DO132" s="386"/>
      <c r="DP132" s="386"/>
      <c r="DQ132" s="386"/>
      <c r="DR132" s="386"/>
      <c r="DS132" s="386"/>
      <c r="DT132" s="386"/>
      <c r="DU132" s="386"/>
      <c r="DV132" s="386"/>
      <c r="DW132" s="386"/>
      <c r="DX132" s="386"/>
      <c r="DY132" s="386"/>
      <c r="DZ132" s="386"/>
      <c r="EA132" s="386"/>
      <c r="EB132" s="386"/>
      <c r="EC132" s="386"/>
      <c r="ED132" s="386"/>
      <c r="EE132" s="386"/>
      <c r="EF132" s="386"/>
      <c r="EG132" s="386"/>
      <c r="EH132" s="386"/>
      <c r="EI132" s="386"/>
      <c r="EJ132" s="386"/>
      <c r="EK132" s="386"/>
      <c r="EL132" s="386"/>
      <c r="EM132" s="386"/>
      <c r="EN132" s="386"/>
      <c r="EO132" s="386"/>
      <c r="EP132" s="386"/>
      <c r="EQ132" s="386"/>
      <c r="ER132" s="386"/>
      <c r="ES132" s="386"/>
      <c r="ET132" s="386"/>
      <c r="EU132" s="386"/>
      <c r="EV132" s="386"/>
      <c r="EW132" s="386"/>
      <c r="EX132" s="386"/>
      <c r="EY132" s="386"/>
      <c r="EZ132" s="386"/>
      <c r="FA132" s="386"/>
      <c r="FB132" s="386"/>
      <c r="FC132" s="386"/>
      <c r="FD132" s="386"/>
      <c r="FE132" s="386"/>
      <c r="FF132" s="386"/>
      <c r="FG132" s="386"/>
      <c r="FH132" s="386"/>
      <c r="FI132" s="386"/>
      <c r="FJ132" s="386"/>
      <c r="FK132" s="386"/>
      <c r="FL132" s="386"/>
      <c r="FM132" s="386"/>
      <c r="FN132" s="386"/>
      <c r="FO132" s="386"/>
      <c r="FP132" s="386"/>
      <c r="FQ132" s="386"/>
      <c r="FR132" s="386"/>
      <c r="FS132" s="386"/>
      <c r="FT132" s="386"/>
      <c r="FU132" s="386"/>
      <c r="FV132" s="386"/>
      <c r="FW132" s="386"/>
      <c r="FX132" s="386"/>
      <c r="FY132" s="386"/>
      <c r="FZ132" s="386"/>
      <c r="GA132" s="386"/>
      <c r="GB132" s="386"/>
      <c r="GC132" s="386"/>
      <c r="GD132" s="386"/>
      <c r="GE132" s="386"/>
      <c r="GF132" s="386"/>
      <c r="GG132" s="386"/>
      <c r="GH132" s="386"/>
      <c r="GI132" s="386"/>
      <c r="GJ132" s="386"/>
      <c r="GK132" s="386"/>
      <c r="GL132" s="386"/>
      <c r="GM132" s="386"/>
      <c r="GN132" s="386"/>
      <c r="GO132" s="386"/>
      <c r="GP132" s="386"/>
      <c r="GQ132" s="386"/>
      <c r="GR132" s="386"/>
      <c r="GS132" s="488"/>
      <c r="GT132" s="386"/>
      <c r="GU132" s="386"/>
      <c r="GV132" s="386"/>
      <c r="GW132" s="386"/>
      <c r="GX132" s="386"/>
      <c r="GY132" s="386"/>
      <c r="GZ132" s="386"/>
      <c r="HA132" s="386"/>
      <c r="HB132" s="386"/>
      <c r="HC132" s="386"/>
      <c r="HD132" s="386"/>
      <c r="HE132" s="386"/>
      <c r="HF132" s="386"/>
      <c r="HG132" s="386"/>
      <c r="HH132" s="386"/>
      <c r="HI132" s="386"/>
      <c r="HJ132" s="386"/>
      <c r="HK132" s="386"/>
      <c r="HL132" s="386"/>
      <c r="HM132" s="386"/>
      <c r="HN132" s="386"/>
      <c r="HO132" s="386"/>
      <c r="HP132" s="386"/>
      <c r="HQ132" s="386"/>
      <c r="HR132" s="386"/>
      <c r="HS132" s="386"/>
      <c r="HT132" s="386"/>
      <c r="HU132" s="386"/>
      <c r="HV132" s="386"/>
      <c r="HW132" s="386"/>
      <c r="HY132" s="386"/>
      <c r="HZ132" s="386"/>
      <c r="IA132" s="386"/>
      <c r="IB132" s="386"/>
      <c r="IC132" s="386"/>
      <c r="ID132" s="386"/>
    </row>
    <row r="133" spans="1:250" ht="132.6" x14ac:dyDescent="0.3">
      <c r="A133" s="449" t="s">
        <v>197</v>
      </c>
      <c r="B133" s="449" t="s">
        <v>192</v>
      </c>
      <c r="C133" s="449" t="s">
        <v>197</v>
      </c>
      <c r="D133" s="449" t="s">
        <v>382</v>
      </c>
      <c r="E133" s="449" t="s">
        <v>392</v>
      </c>
      <c r="F133" s="457" t="s">
        <v>409</v>
      </c>
      <c r="G133" s="380" t="s">
        <v>246</v>
      </c>
      <c r="H133" s="377" t="s">
        <v>411</v>
      </c>
      <c r="I133" s="449" t="s">
        <v>229</v>
      </c>
      <c r="J133" s="381" t="s">
        <v>412</v>
      </c>
      <c r="K133" s="516" t="s">
        <v>427</v>
      </c>
      <c r="L133" s="375" t="s">
        <v>2107</v>
      </c>
      <c r="M133" s="383" t="s">
        <v>2108</v>
      </c>
      <c r="N133" s="375" t="s">
        <v>2127</v>
      </c>
      <c r="O133" s="375" t="s">
        <v>2123</v>
      </c>
      <c r="P133" s="375" t="s">
        <v>2124</v>
      </c>
      <c r="Q133" s="374" t="s">
        <v>412</v>
      </c>
      <c r="R133" s="374" t="s">
        <v>2126</v>
      </c>
      <c r="S133" s="517">
        <v>5</v>
      </c>
      <c r="T133" s="517">
        <v>1</v>
      </c>
      <c r="U133" s="375" t="s">
        <v>2132</v>
      </c>
      <c r="V133" s="383" t="s">
        <v>2124</v>
      </c>
      <c r="W133" s="530">
        <v>43070</v>
      </c>
      <c r="X133" s="530">
        <v>43374</v>
      </c>
      <c r="Y133" s="483">
        <v>1500000000</v>
      </c>
      <c r="Z133" s="383" t="s">
        <v>1807</v>
      </c>
      <c r="AA133" s="383" t="s">
        <v>1798</v>
      </c>
      <c r="AB133" s="383" t="s">
        <v>2032</v>
      </c>
      <c r="AC133" s="383" t="s">
        <v>2134</v>
      </c>
      <c r="AD133" s="383" t="s">
        <v>2136</v>
      </c>
      <c r="AE133" s="430">
        <f t="shared" si="12"/>
        <v>1500000000</v>
      </c>
      <c r="AF133" s="430">
        <f t="shared" si="16"/>
        <v>1500000000</v>
      </c>
      <c r="AG133" s="430">
        <f t="shared" si="17"/>
        <v>1500000000</v>
      </c>
      <c r="AH133" s="430">
        <v>1500000000</v>
      </c>
      <c r="AI133" s="430"/>
      <c r="AJ133" s="430"/>
      <c r="AK133" s="430"/>
      <c r="AL133" s="430"/>
      <c r="AM133" s="430"/>
      <c r="AN133" s="430"/>
      <c r="AO133" s="430"/>
      <c r="AP133" s="430"/>
      <c r="AQ133" s="430"/>
      <c r="AR133" s="430"/>
      <c r="AS133" s="430"/>
      <c r="AT133" s="430"/>
      <c r="AU133" s="430"/>
      <c r="AV133" s="430"/>
      <c r="AW133" s="430"/>
      <c r="AX133" s="430"/>
      <c r="AY133" s="430"/>
      <c r="AZ133" s="430"/>
      <c r="BA133" s="430"/>
      <c r="BB133" s="430"/>
      <c r="BC133" s="430"/>
      <c r="BD133" s="430"/>
      <c r="BE133" s="430"/>
      <c r="BF133" s="430"/>
      <c r="BG133" s="430"/>
      <c r="BH133" s="430"/>
      <c r="BI133" s="430"/>
      <c r="BJ133" s="430"/>
      <c r="BK133" s="430"/>
      <c r="BL133" s="430"/>
      <c r="BM133" s="430"/>
      <c r="BN133" s="430"/>
      <c r="BO133" s="430"/>
      <c r="BP133" s="430"/>
      <c r="BQ133" s="430"/>
      <c r="BR133" s="430"/>
      <c r="BS133" s="430"/>
      <c r="BT133" s="430"/>
      <c r="BU133" s="430"/>
      <c r="BV133" s="430"/>
      <c r="BW133" s="430"/>
      <c r="BX133" s="430"/>
      <c r="BY133" s="430"/>
      <c r="BZ133" s="430"/>
      <c r="CA133" s="430"/>
      <c r="CB133" s="430"/>
      <c r="CC133" s="430"/>
      <c r="CD133" s="430"/>
      <c r="CE133" s="430"/>
      <c r="CF133" s="430"/>
      <c r="CG133" s="430"/>
      <c r="CH133" s="430"/>
      <c r="CI133" s="430"/>
      <c r="CJ133" s="430"/>
      <c r="CK133" s="430"/>
      <c r="CL133" s="430"/>
      <c r="CM133" s="430"/>
      <c r="CN133" s="430"/>
      <c r="CO133" s="430"/>
      <c r="CP133" s="430"/>
      <c r="CQ133" s="430"/>
      <c r="CR133" s="430"/>
      <c r="CS133" s="430"/>
      <c r="CT133" s="430"/>
      <c r="CU133" s="430"/>
      <c r="CV133" s="430"/>
      <c r="CW133" s="430"/>
      <c r="CX133" s="430"/>
      <c r="CY133" s="430"/>
      <c r="CZ133" s="430"/>
      <c r="DA133" s="430"/>
      <c r="DB133" s="430"/>
      <c r="DC133" s="430"/>
      <c r="DD133" s="430"/>
      <c r="DE133" s="430"/>
      <c r="DF133" s="430"/>
      <c r="DG133" s="430"/>
      <c r="DH133" s="430"/>
      <c r="DI133" s="430"/>
      <c r="DJ133" s="430"/>
      <c r="DK133" s="430"/>
    </row>
    <row r="134" spans="1:250" ht="51" x14ac:dyDescent="0.3">
      <c r="A134" s="449" t="s">
        <v>197</v>
      </c>
      <c r="B134" s="449" t="s">
        <v>192</v>
      </c>
      <c r="C134" s="449" t="s">
        <v>197</v>
      </c>
      <c r="D134" s="449" t="s">
        <v>382</v>
      </c>
      <c r="E134" s="449" t="s">
        <v>392</v>
      </c>
      <c r="F134" s="457" t="s">
        <v>429</v>
      </c>
      <c r="G134" s="55" t="s">
        <v>3136</v>
      </c>
      <c r="H134" s="862" t="s">
        <v>435</v>
      </c>
      <c r="I134" s="382" t="s">
        <v>229</v>
      </c>
      <c r="J134" s="551" t="s">
        <v>1216</v>
      </c>
      <c r="K134" s="375" t="s">
        <v>1448</v>
      </c>
      <c r="L134" s="375" t="s">
        <v>2117</v>
      </c>
      <c r="M134" s="383" t="s">
        <v>2108</v>
      </c>
      <c r="N134" s="375" t="s">
        <v>2147</v>
      </c>
      <c r="O134" s="375" t="s">
        <v>2110</v>
      </c>
      <c r="P134" s="375" t="s">
        <v>2148</v>
      </c>
      <c r="Q134" s="383" t="s">
        <v>1216</v>
      </c>
      <c r="R134" s="383" t="s">
        <v>2149</v>
      </c>
      <c r="S134" s="383">
        <v>1</v>
      </c>
      <c r="T134" s="383">
        <v>1</v>
      </c>
      <c r="U134" s="375" t="s">
        <v>2150</v>
      </c>
      <c r="V134" s="383" t="s">
        <v>2148</v>
      </c>
      <c r="W134" s="530">
        <v>43160</v>
      </c>
      <c r="X134" s="530">
        <v>43464</v>
      </c>
      <c r="Y134" s="469">
        <v>701242256</v>
      </c>
      <c r="Z134" s="383" t="s">
        <v>1807</v>
      </c>
      <c r="AA134" s="383" t="s">
        <v>1798</v>
      </c>
      <c r="AB134" s="383" t="s">
        <v>2032</v>
      </c>
      <c r="AC134" s="383" t="s">
        <v>2134</v>
      </c>
      <c r="AD134" s="383"/>
      <c r="AE134" s="430">
        <f>AF134</f>
        <v>701242256</v>
      </c>
      <c r="AF134" s="552">
        <f t="shared" si="16"/>
        <v>701242256</v>
      </c>
      <c r="AG134" s="552">
        <f t="shared" si="17"/>
        <v>701242256</v>
      </c>
      <c r="AH134" s="552">
        <f>650000000-300000000</f>
        <v>350000000</v>
      </c>
      <c r="AI134" s="552"/>
      <c r="AJ134" s="430"/>
      <c r="AK134" s="430"/>
      <c r="AL134" s="430"/>
      <c r="AM134" s="430"/>
      <c r="AN134" s="430"/>
      <c r="AO134" s="430"/>
      <c r="AP134" s="430"/>
      <c r="AQ134" s="430"/>
      <c r="AR134" s="430"/>
      <c r="AS134" s="430"/>
      <c r="AT134" s="430"/>
      <c r="AU134" s="430"/>
      <c r="AV134" s="430"/>
      <c r="AW134" s="430"/>
      <c r="AX134" s="430">
        <v>214950000</v>
      </c>
      <c r="AY134" s="430"/>
      <c r="AZ134" s="430">
        <f>17028000-3183744</f>
        <v>13844256</v>
      </c>
      <c r="BA134" s="430"/>
      <c r="BB134" s="430"/>
      <c r="BC134" s="430">
        <f>122448000-94997891.14</f>
        <v>27450108.859999999</v>
      </c>
      <c r="BD134" s="430"/>
      <c r="BE134" s="430"/>
      <c r="BF134" s="430"/>
      <c r="BG134" s="430"/>
      <c r="BH134" s="430"/>
      <c r="BI134" s="430"/>
      <c r="BJ134" s="430"/>
      <c r="BK134" s="430"/>
      <c r="BL134" s="430"/>
      <c r="BM134" s="430">
        <v>94997891.140000001</v>
      </c>
      <c r="BN134" s="430"/>
      <c r="BO134" s="430"/>
      <c r="BP134" s="430"/>
      <c r="BQ134" s="430"/>
      <c r="BR134" s="430"/>
      <c r="BS134" s="430"/>
      <c r="BT134" s="430"/>
      <c r="BU134" s="430"/>
      <c r="BV134" s="430"/>
      <c r="BW134" s="430"/>
      <c r="BX134" s="430"/>
      <c r="BY134" s="430"/>
      <c r="BZ134" s="430"/>
      <c r="CA134" s="430"/>
      <c r="CB134" s="430"/>
      <c r="CC134" s="430"/>
      <c r="CD134" s="430"/>
      <c r="CE134" s="430"/>
      <c r="CF134" s="430"/>
      <c r="CG134" s="430"/>
      <c r="CH134" s="430"/>
      <c r="CI134" s="430"/>
      <c r="CJ134" s="430"/>
      <c r="CK134" s="430"/>
      <c r="CL134" s="430"/>
      <c r="CM134" s="430"/>
      <c r="CN134" s="430"/>
      <c r="CO134" s="430"/>
      <c r="CP134" s="430"/>
      <c r="CQ134" s="430"/>
      <c r="CR134" s="430"/>
      <c r="CS134" s="430"/>
      <c r="CT134" s="430"/>
      <c r="CU134" s="430"/>
      <c r="CV134" s="430"/>
      <c r="CW134" s="430"/>
      <c r="CX134" s="430"/>
      <c r="CY134" s="430"/>
      <c r="CZ134" s="430"/>
      <c r="DA134" s="430"/>
      <c r="DB134" s="430"/>
      <c r="DC134" s="430"/>
      <c r="DD134" s="430"/>
      <c r="DE134" s="430"/>
      <c r="DF134" s="430"/>
      <c r="DG134" s="430"/>
      <c r="DH134" s="430"/>
      <c r="DI134" s="430"/>
      <c r="DJ134" s="430"/>
      <c r="DK134" s="430"/>
    </row>
    <row r="135" spans="1:250" ht="51" x14ac:dyDescent="0.3">
      <c r="A135" s="449" t="s">
        <v>197</v>
      </c>
      <c r="B135" s="449" t="s">
        <v>192</v>
      </c>
      <c r="C135" s="449" t="s">
        <v>197</v>
      </c>
      <c r="D135" s="449" t="s">
        <v>382</v>
      </c>
      <c r="E135" s="449" t="s">
        <v>392</v>
      </c>
      <c r="F135" s="457" t="s">
        <v>409</v>
      </c>
      <c r="G135" s="380" t="s">
        <v>379</v>
      </c>
      <c r="H135" s="380" t="s">
        <v>1317</v>
      </c>
      <c r="I135" s="449" t="s">
        <v>229</v>
      </c>
      <c r="J135" s="381" t="s">
        <v>412</v>
      </c>
      <c r="K135" s="553" t="s">
        <v>436</v>
      </c>
      <c r="L135" s="375" t="s">
        <v>2107</v>
      </c>
      <c r="M135" s="383" t="s">
        <v>2108</v>
      </c>
      <c r="N135" s="375" t="s">
        <v>2145</v>
      </c>
      <c r="O135" s="375" t="s">
        <v>2123</v>
      </c>
      <c r="P135" s="375" t="s">
        <v>2124</v>
      </c>
      <c r="Q135" s="374" t="s">
        <v>412</v>
      </c>
      <c r="R135" s="374" t="s">
        <v>2126</v>
      </c>
      <c r="S135" s="517">
        <v>5</v>
      </c>
      <c r="T135" s="519">
        <v>4</v>
      </c>
      <c r="U135" s="375" t="s">
        <v>2146</v>
      </c>
      <c r="V135" s="383" t="s">
        <v>2124</v>
      </c>
      <c r="W135" s="554">
        <v>43160</v>
      </c>
      <c r="X135" s="554">
        <v>43464</v>
      </c>
      <c r="Y135" s="555">
        <v>1047499926.67</v>
      </c>
      <c r="Z135" s="383" t="s">
        <v>1807</v>
      </c>
      <c r="AA135" s="383" t="s">
        <v>1798</v>
      </c>
      <c r="AB135" s="383" t="s">
        <v>2032</v>
      </c>
      <c r="AC135" s="383" t="s">
        <v>2134</v>
      </c>
      <c r="AD135" s="519"/>
      <c r="AE135" s="430">
        <f t="shared" si="12"/>
        <v>1047499926.67</v>
      </c>
      <c r="AF135" s="430">
        <f t="shared" si="16"/>
        <v>1047499926.67</v>
      </c>
      <c r="AG135" s="430">
        <f t="shared" si="17"/>
        <v>1047499926.67</v>
      </c>
      <c r="AH135" s="430">
        <f>450000000-7818111.75</f>
        <v>442181888.25</v>
      </c>
      <c r="AI135" s="430"/>
      <c r="AJ135" s="430">
        <v>550000000</v>
      </c>
      <c r="AK135" s="430"/>
      <c r="AL135" s="430"/>
      <c r="AM135" s="430"/>
      <c r="AN135" s="430"/>
      <c r="AO135" s="430"/>
      <c r="AP135" s="430"/>
      <c r="AQ135" s="430"/>
      <c r="AR135" s="430"/>
      <c r="AS135" s="430"/>
      <c r="AT135" s="430"/>
      <c r="AU135" s="430"/>
      <c r="AV135" s="430"/>
      <c r="AW135" s="430"/>
      <c r="AX135" s="430"/>
      <c r="AY135" s="430"/>
      <c r="AZ135" s="430"/>
      <c r="BA135" s="430"/>
      <c r="BB135" s="430"/>
      <c r="BC135" s="430">
        <v>55318038.420000002</v>
      </c>
      <c r="BD135" s="430"/>
      <c r="BE135" s="430"/>
      <c r="BF135" s="430"/>
      <c r="BG135" s="430"/>
      <c r="BH135" s="430"/>
      <c r="BI135" s="430"/>
      <c r="BJ135" s="430"/>
      <c r="BK135" s="430"/>
      <c r="BL135" s="430"/>
      <c r="BM135" s="430"/>
      <c r="BN135" s="430"/>
      <c r="BO135" s="430"/>
      <c r="BP135" s="430"/>
      <c r="BQ135" s="430"/>
      <c r="BR135" s="430"/>
      <c r="BS135" s="430"/>
      <c r="BT135" s="430"/>
      <c r="BU135" s="430"/>
      <c r="BV135" s="430"/>
      <c r="BW135" s="430"/>
      <c r="BX135" s="430"/>
      <c r="BY135" s="430"/>
      <c r="BZ135" s="430"/>
      <c r="CA135" s="430"/>
      <c r="CB135" s="430"/>
      <c r="CC135" s="430"/>
      <c r="CD135" s="430"/>
      <c r="CE135" s="430"/>
      <c r="CF135" s="430"/>
      <c r="CG135" s="430"/>
      <c r="CH135" s="430"/>
      <c r="CI135" s="430"/>
      <c r="CJ135" s="430"/>
      <c r="CK135" s="430"/>
      <c r="CL135" s="430"/>
      <c r="CM135" s="430"/>
      <c r="CN135" s="430"/>
      <c r="CO135" s="430"/>
      <c r="CP135" s="430"/>
      <c r="CQ135" s="430"/>
      <c r="CR135" s="430"/>
      <c r="CS135" s="430"/>
      <c r="CT135" s="430"/>
      <c r="CU135" s="430"/>
      <c r="CV135" s="430"/>
      <c r="CW135" s="430"/>
      <c r="CX135" s="430"/>
      <c r="CY135" s="430"/>
      <c r="CZ135" s="430"/>
      <c r="DA135" s="430"/>
      <c r="DB135" s="430"/>
      <c r="DC135" s="430"/>
      <c r="DD135" s="430"/>
      <c r="DE135" s="430"/>
      <c r="DF135" s="430"/>
      <c r="DG135" s="430"/>
      <c r="DH135" s="430"/>
      <c r="DI135" s="430"/>
      <c r="DJ135" s="430"/>
      <c r="DK135" s="430"/>
    </row>
    <row r="136" spans="1:250" ht="91.8" x14ac:dyDescent="0.3">
      <c r="A136" s="449" t="s">
        <v>197</v>
      </c>
      <c r="B136" s="449" t="s">
        <v>192</v>
      </c>
      <c r="C136" s="449" t="s">
        <v>197</v>
      </c>
      <c r="D136" s="449" t="s">
        <v>382</v>
      </c>
      <c r="E136" s="449" t="s">
        <v>392</v>
      </c>
      <c r="F136" s="457" t="s">
        <v>441</v>
      </c>
      <c r="G136" s="380"/>
      <c r="H136" s="380" t="s">
        <v>1318</v>
      </c>
      <c r="I136" s="449" t="s">
        <v>229</v>
      </c>
      <c r="J136" s="381" t="s">
        <v>403</v>
      </c>
      <c r="K136" s="553" t="s">
        <v>442</v>
      </c>
      <c r="L136" s="549" t="s">
        <v>2117</v>
      </c>
      <c r="M136" s="382" t="s">
        <v>2118</v>
      </c>
      <c r="N136" s="375" t="s">
        <v>2151</v>
      </c>
      <c r="O136" s="375" t="s">
        <v>2120</v>
      </c>
      <c r="P136" s="375" t="s">
        <v>2121</v>
      </c>
      <c r="Q136" s="374" t="s">
        <v>403</v>
      </c>
      <c r="R136" s="374" t="s">
        <v>2125</v>
      </c>
      <c r="S136" s="517">
        <v>30</v>
      </c>
      <c r="T136" s="519">
        <v>30</v>
      </c>
      <c r="U136" s="375" t="s">
        <v>2152</v>
      </c>
      <c r="V136" s="383" t="s">
        <v>2121</v>
      </c>
      <c r="W136" s="554">
        <v>43160</v>
      </c>
      <c r="X136" s="554">
        <v>43464</v>
      </c>
      <c r="Y136" s="555">
        <v>300000000</v>
      </c>
      <c r="Z136" s="383" t="s">
        <v>1807</v>
      </c>
      <c r="AA136" s="383" t="s">
        <v>1798</v>
      </c>
      <c r="AB136" s="383" t="s">
        <v>2032</v>
      </c>
      <c r="AC136" s="383" t="s">
        <v>2134</v>
      </c>
      <c r="AD136" s="519"/>
      <c r="AE136" s="430">
        <f t="shared" si="12"/>
        <v>300000000</v>
      </c>
      <c r="AF136" s="430">
        <f t="shared" si="16"/>
        <v>300000000</v>
      </c>
      <c r="AG136" s="430">
        <f t="shared" si="17"/>
        <v>300000000</v>
      </c>
      <c r="AH136" s="430"/>
      <c r="AI136" s="430"/>
      <c r="AJ136" s="430"/>
      <c r="AK136" s="430"/>
      <c r="AL136" s="430"/>
      <c r="AM136" s="430"/>
      <c r="AN136" s="430"/>
      <c r="AO136" s="430"/>
      <c r="AP136" s="430"/>
      <c r="AQ136" s="430"/>
      <c r="AR136" s="430"/>
      <c r="AS136" s="430"/>
      <c r="AT136" s="430"/>
      <c r="AU136" s="430"/>
      <c r="AV136" s="430"/>
      <c r="AW136" s="430"/>
      <c r="AX136" s="430">
        <v>300000000</v>
      </c>
      <c r="AY136" s="430"/>
      <c r="AZ136" s="430"/>
      <c r="BA136" s="430"/>
      <c r="BB136" s="430"/>
      <c r="BC136" s="430"/>
      <c r="BD136" s="430"/>
      <c r="BE136" s="430"/>
      <c r="BF136" s="430"/>
      <c r="BG136" s="430"/>
      <c r="BH136" s="430"/>
      <c r="BI136" s="430"/>
      <c r="BJ136" s="430"/>
      <c r="BK136" s="430"/>
      <c r="BL136" s="430"/>
      <c r="BM136" s="430">
        <v>0</v>
      </c>
      <c r="BN136" s="430"/>
      <c r="BO136" s="430"/>
      <c r="BP136" s="430"/>
      <c r="BQ136" s="430"/>
      <c r="BR136" s="430"/>
      <c r="BS136" s="430"/>
      <c r="BT136" s="430"/>
      <c r="BU136" s="430"/>
      <c r="BV136" s="430"/>
      <c r="BW136" s="430"/>
      <c r="BX136" s="430"/>
      <c r="BY136" s="430"/>
      <c r="BZ136" s="430"/>
      <c r="CA136" s="430"/>
      <c r="CB136" s="430"/>
      <c r="CC136" s="430"/>
      <c r="CD136" s="430"/>
      <c r="CE136" s="430"/>
      <c r="CF136" s="430"/>
      <c r="CG136" s="430"/>
      <c r="CH136" s="430"/>
      <c r="CI136" s="430"/>
      <c r="CJ136" s="430"/>
      <c r="CK136" s="430"/>
      <c r="CL136" s="430"/>
      <c r="CM136" s="430"/>
      <c r="CN136" s="430"/>
      <c r="CO136" s="430"/>
      <c r="CP136" s="430"/>
      <c r="CQ136" s="430"/>
      <c r="CR136" s="430"/>
      <c r="CS136" s="430"/>
      <c r="CT136" s="430"/>
      <c r="CU136" s="430"/>
      <c r="CV136" s="430"/>
      <c r="CW136" s="430"/>
      <c r="CX136" s="430"/>
      <c r="CY136" s="430"/>
      <c r="CZ136" s="430"/>
      <c r="DA136" s="430"/>
      <c r="DB136" s="430"/>
      <c r="DC136" s="430"/>
      <c r="DD136" s="430"/>
      <c r="DE136" s="430"/>
      <c r="DF136" s="430"/>
      <c r="DG136" s="430"/>
      <c r="DH136" s="430"/>
      <c r="DI136" s="430"/>
      <c r="DJ136" s="430"/>
      <c r="DK136" s="430"/>
    </row>
    <row r="137" spans="1:250" x14ac:dyDescent="0.3">
      <c r="A137" s="436" t="s">
        <v>197</v>
      </c>
      <c r="B137" s="436" t="s">
        <v>192</v>
      </c>
      <c r="C137" s="436" t="s">
        <v>197</v>
      </c>
      <c r="D137" s="436" t="s">
        <v>382</v>
      </c>
      <c r="E137" s="436" t="s">
        <v>414</v>
      </c>
      <c r="F137" s="437"/>
      <c r="G137" s="438"/>
      <c r="H137" s="438"/>
      <c r="I137" s="438"/>
      <c r="J137" s="436"/>
      <c r="K137" s="439" t="s">
        <v>415</v>
      </c>
      <c r="L137" s="439"/>
      <c r="M137" s="440"/>
      <c r="N137" s="439"/>
      <c r="O137" s="439"/>
      <c r="P137" s="439"/>
      <c r="Q137" s="440"/>
      <c r="R137" s="440"/>
      <c r="S137" s="440"/>
      <c r="T137" s="440"/>
      <c r="U137" s="439"/>
      <c r="V137" s="440"/>
      <c r="W137" s="440"/>
      <c r="X137" s="440"/>
      <c r="Y137" s="441"/>
      <c r="Z137" s="440"/>
      <c r="AA137" s="440"/>
      <c r="AB137" s="440"/>
      <c r="AC137" s="440"/>
      <c r="AD137" s="440"/>
      <c r="AE137" s="430">
        <f t="shared" si="12"/>
        <v>0</v>
      </c>
      <c r="AF137" s="430">
        <f t="shared" si="16"/>
        <v>0</v>
      </c>
      <c r="AG137" s="430">
        <f t="shared" si="17"/>
        <v>0</v>
      </c>
      <c r="AH137" s="430"/>
      <c r="AI137" s="430"/>
      <c r="AJ137" s="411"/>
      <c r="AK137" s="411"/>
      <c r="AL137" s="411"/>
      <c r="AM137" s="411"/>
      <c r="AN137" s="411"/>
      <c r="AO137" s="411"/>
      <c r="AP137" s="411"/>
      <c r="AQ137" s="411"/>
      <c r="AR137" s="411"/>
      <c r="AS137" s="411"/>
      <c r="AT137" s="411"/>
      <c r="AU137" s="411"/>
      <c r="AV137" s="411"/>
      <c r="AW137" s="411"/>
      <c r="AX137" s="411"/>
      <c r="AY137" s="411"/>
      <c r="AZ137" s="411"/>
      <c r="BA137" s="411"/>
      <c r="BB137" s="411"/>
      <c r="BC137" s="411"/>
      <c r="BD137" s="411"/>
      <c r="BE137" s="411"/>
      <c r="BF137" s="411"/>
      <c r="BG137" s="411"/>
      <c r="BH137" s="411"/>
      <c r="BI137" s="411"/>
      <c r="BJ137" s="411"/>
      <c r="BK137" s="411"/>
      <c r="BL137" s="411"/>
      <c r="BM137" s="411"/>
      <c r="BN137" s="411"/>
      <c r="BO137" s="411"/>
      <c r="BP137" s="411"/>
      <c r="BQ137" s="411"/>
      <c r="BR137" s="411"/>
      <c r="BS137" s="411"/>
      <c r="BT137" s="411"/>
      <c r="BU137" s="411"/>
      <c r="BV137" s="411"/>
      <c r="BW137" s="411"/>
      <c r="BX137" s="411"/>
      <c r="BY137" s="411"/>
      <c r="BZ137" s="411"/>
      <c r="CA137" s="411"/>
      <c r="CB137" s="411"/>
      <c r="CC137" s="411"/>
      <c r="CD137" s="411"/>
      <c r="CE137" s="411"/>
      <c r="CF137" s="411"/>
      <c r="CG137" s="411"/>
      <c r="CH137" s="411"/>
      <c r="CI137" s="411"/>
      <c r="CJ137" s="411"/>
      <c r="CK137" s="411"/>
      <c r="CL137" s="411"/>
      <c r="CM137" s="411"/>
      <c r="CN137" s="411"/>
      <c r="CO137" s="411"/>
      <c r="CP137" s="411"/>
      <c r="CQ137" s="411"/>
      <c r="CR137" s="411"/>
      <c r="CS137" s="411"/>
      <c r="CT137" s="411"/>
      <c r="CU137" s="411"/>
      <c r="CV137" s="411"/>
      <c r="CW137" s="411"/>
      <c r="CX137" s="411"/>
      <c r="CY137" s="411"/>
      <c r="CZ137" s="411"/>
      <c r="DA137" s="411"/>
      <c r="DB137" s="411"/>
      <c r="DC137" s="411"/>
      <c r="DD137" s="411"/>
      <c r="DE137" s="411"/>
      <c r="DF137" s="411"/>
      <c r="DG137" s="411"/>
      <c r="DH137" s="411"/>
      <c r="DI137" s="411"/>
      <c r="DJ137" s="411"/>
      <c r="DK137" s="411"/>
      <c r="DL137" s="414"/>
      <c r="DM137" s="414"/>
      <c r="DN137" s="414"/>
      <c r="DO137" s="414"/>
      <c r="DP137" s="414"/>
      <c r="DQ137" s="414"/>
      <c r="DR137" s="414"/>
      <c r="DS137" s="414"/>
      <c r="DT137" s="414"/>
      <c r="DU137" s="414"/>
      <c r="DV137" s="414"/>
      <c r="DW137" s="414"/>
      <c r="DX137" s="414"/>
      <c r="DY137" s="414"/>
      <c r="DZ137" s="414"/>
      <c r="EA137" s="414"/>
      <c r="EB137" s="414"/>
      <c r="EC137" s="414"/>
      <c r="ED137" s="414"/>
      <c r="EE137" s="414"/>
      <c r="EF137" s="414"/>
      <c r="EG137" s="414"/>
      <c r="EH137" s="414"/>
      <c r="EI137" s="414"/>
      <c r="EJ137" s="414"/>
      <c r="EK137" s="414"/>
      <c r="EL137" s="414"/>
      <c r="EM137" s="414"/>
      <c r="EN137" s="414"/>
      <c r="EO137" s="414"/>
      <c r="EP137" s="414"/>
      <c r="EQ137" s="414"/>
      <c r="ER137" s="414"/>
      <c r="ES137" s="414"/>
      <c r="ET137" s="414"/>
      <c r="EU137" s="414"/>
      <c r="EV137" s="414"/>
      <c r="EW137" s="414"/>
      <c r="EX137" s="414"/>
      <c r="EY137" s="414"/>
      <c r="EZ137" s="414"/>
      <c r="FA137" s="414"/>
      <c r="FB137" s="414"/>
      <c r="FC137" s="414"/>
      <c r="FD137" s="414"/>
      <c r="FE137" s="414"/>
      <c r="FF137" s="414"/>
      <c r="FG137" s="414"/>
      <c r="FH137" s="414"/>
      <c r="FI137" s="414"/>
      <c r="FJ137" s="414"/>
      <c r="FK137" s="414"/>
      <c r="FL137" s="414"/>
      <c r="FM137" s="414"/>
      <c r="FN137" s="414"/>
      <c r="FO137" s="414"/>
      <c r="FP137" s="414"/>
      <c r="FQ137" s="414"/>
      <c r="FR137" s="414"/>
      <c r="FS137" s="414"/>
      <c r="FT137" s="414"/>
      <c r="FU137" s="414"/>
      <c r="FV137" s="414"/>
      <c r="FW137" s="414"/>
      <c r="FX137" s="414"/>
      <c r="FY137" s="414"/>
      <c r="FZ137" s="414"/>
      <c r="GA137" s="414"/>
      <c r="GB137" s="414"/>
      <c r="GC137" s="414"/>
      <c r="GD137" s="414"/>
      <c r="GE137" s="414"/>
      <c r="GF137" s="414"/>
      <c r="GG137" s="414"/>
      <c r="GH137" s="414"/>
      <c r="GI137" s="414"/>
      <c r="GJ137" s="414"/>
      <c r="GK137" s="414"/>
      <c r="GL137" s="414"/>
      <c r="GM137" s="414"/>
      <c r="GN137" s="414"/>
      <c r="GO137" s="414"/>
      <c r="GP137" s="414"/>
      <c r="GQ137" s="414"/>
      <c r="GR137" s="414"/>
      <c r="GS137" s="414"/>
      <c r="GT137" s="414"/>
      <c r="GU137" s="414"/>
      <c r="GV137" s="414"/>
      <c r="GW137" s="414"/>
      <c r="GX137" s="414"/>
      <c r="GY137" s="414"/>
      <c r="GZ137" s="414"/>
      <c r="HA137" s="414"/>
      <c r="HB137" s="414"/>
      <c r="HC137" s="414"/>
      <c r="HD137" s="414"/>
      <c r="HE137" s="414"/>
      <c r="HF137" s="414"/>
      <c r="HG137" s="414"/>
      <c r="HH137" s="414"/>
      <c r="HI137" s="414"/>
      <c r="HJ137" s="414"/>
      <c r="HK137" s="414"/>
      <c r="HL137" s="414"/>
      <c r="HM137" s="414"/>
      <c r="HN137" s="414"/>
      <c r="HO137" s="414"/>
      <c r="HP137" s="414"/>
      <c r="HQ137" s="414"/>
      <c r="HR137" s="414"/>
      <c r="HS137" s="414"/>
      <c r="HT137" s="414"/>
      <c r="HU137" s="414"/>
      <c r="HV137" s="414"/>
      <c r="HW137" s="414"/>
      <c r="HX137" s="414"/>
      <c r="HY137" s="414"/>
      <c r="HZ137" s="414"/>
      <c r="IA137" s="414"/>
      <c r="IB137" s="414"/>
      <c r="IC137" s="414"/>
      <c r="ID137" s="414"/>
      <c r="IE137" s="414"/>
      <c r="IF137" s="414"/>
      <c r="IG137" s="414"/>
      <c r="IH137" s="414"/>
      <c r="II137" s="414"/>
      <c r="IJ137" s="414"/>
      <c r="IK137" s="414"/>
      <c r="IL137" s="414"/>
      <c r="IM137" s="414"/>
      <c r="IN137" s="414"/>
      <c r="IO137" s="414"/>
      <c r="IP137" s="414"/>
    </row>
    <row r="138" spans="1:250" ht="112.2" x14ac:dyDescent="0.3">
      <c r="A138" s="380" t="s">
        <v>197</v>
      </c>
      <c r="B138" s="380" t="s">
        <v>192</v>
      </c>
      <c r="C138" s="380" t="s">
        <v>197</v>
      </c>
      <c r="D138" s="380" t="s">
        <v>382</v>
      </c>
      <c r="E138" s="380" t="s">
        <v>414</v>
      </c>
      <c r="F138" s="448" t="s">
        <v>349</v>
      </c>
      <c r="G138" s="449" t="s">
        <v>349</v>
      </c>
      <c r="H138" s="540" t="s">
        <v>418</v>
      </c>
      <c r="I138" s="514" t="s">
        <v>229</v>
      </c>
      <c r="J138" s="515" t="s">
        <v>407</v>
      </c>
      <c r="K138" s="532" t="s">
        <v>419</v>
      </c>
      <c r="L138" s="375" t="s">
        <v>2137</v>
      </c>
      <c r="M138" s="383" t="s">
        <v>2138</v>
      </c>
      <c r="N138" s="375" t="s">
        <v>2139</v>
      </c>
      <c r="O138" s="375" t="s">
        <v>2140</v>
      </c>
      <c r="P138" s="375" t="s">
        <v>2141</v>
      </c>
      <c r="Q138" s="374" t="s">
        <v>403</v>
      </c>
      <c r="R138" s="374" t="s">
        <v>2142</v>
      </c>
      <c r="S138" s="533">
        <v>1</v>
      </c>
      <c r="T138" s="533">
        <v>1</v>
      </c>
      <c r="U138" s="375" t="s">
        <v>2143</v>
      </c>
      <c r="V138" s="383" t="s">
        <v>2141</v>
      </c>
      <c r="W138" s="530">
        <v>42731</v>
      </c>
      <c r="X138" s="530">
        <v>43461</v>
      </c>
      <c r="Y138" s="534">
        <v>1000000000</v>
      </c>
      <c r="Z138" s="383" t="s">
        <v>1807</v>
      </c>
      <c r="AA138" s="383" t="s">
        <v>1798</v>
      </c>
      <c r="AB138" s="383" t="s">
        <v>2032</v>
      </c>
      <c r="AC138" s="383" t="s">
        <v>2134</v>
      </c>
      <c r="AD138" s="383" t="s">
        <v>2144</v>
      </c>
      <c r="AE138" s="430">
        <f t="shared" si="12"/>
        <v>1000000000</v>
      </c>
      <c r="AF138" s="411">
        <f t="shared" si="16"/>
        <v>1000000000</v>
      </c>
      <c r="AG138" s="411">
        <f t="shared" si="17"/>
        <v>1000000000</v>
      </c>
      <c r="AH138" s="411">
        <v>1000000000</v>
      </c>
      <c r="AI138" s="411"/>
      <c r="AJ138" s="411"/>
      <c r="AK138" s="411"/>
      <c r="AL138" s="411"/>
      <c r="AM138" s="411"/>
      <c r="AN138" s="411"/>
      <c r="AO138" s="411"/>
      <c r="AP138" s="411"/>
      <c r="AQ138" s="411"/>
      <c r="AR138" s="411"/>
      <c r="AS138" s="411"/>
      <c r="AT138" s="411"/>
      <c r="AU138" s="411"/>
      <c r="AV138" s="411"/>
      <c r="AW138" s="411"/>
      <c r="AX138" s="411"/>
      <c r="AY138" s="411"/>
      <c r="AZ138" s="411"/>
      <c r="BA138" s="411"/>
      <c r="BB138" s="411"/>
      <c r="BC138" s="411"/>
      <c r="BD138" s="411"/>
      <c r="BE138" s="411"/>
      <c r="BF138" s="411"/>
      <c r="BG138" s="411"/>
      <c r="BH138" s="411"/>
      <c r="BI138" s="411"/>
      <c r="BJ138" s="411"/>
      <c r="BK138" s="411"/>
      <c r="BL138" s="411"/>
      <c r="BM138" s="411"/>
      <c r="BN138" s="411"/>
      <c r="BO138" s="411"/>
      <c r="BP138" s="411"/>
      <c r="BQ138" s="411"/>
      <c r="BR138" s="411"/>
      <c r="BS138" s="411"/>
      <c r="BT138" s="411"/>
      <c r="BU138" s="411"/>
      <c r="BV138" s="411"/>
      <c r="BW138" s="411"/>
      <c r="BX138" s="411"/>
      <c r="BY138" s="411"/>
      <c r="BZ138" s="411"/>
      <c r="CA138" s="411"/>
      <c r="CB138" s="411"/>
      <c r="CC138" s="411"/>
      <c r="CD138" s="411"/>
      <c r="CE138" s="411"/>
      <c r="CF138" s="411"/>
      <c r="CG138" s="411"/>
      <c r="CH138" s="411"/>
      <c r="CI138" s="411"/>
      <c r="CJ138" s="411"/>
      <c r="CK138" s="411"/>
      <c r="CL138" s="411"/>
      <c r="CM138" s="411"/>
      <c r="CN138" s="411"/>
      <c r="CO138" s="411"/>
      <c r="CP138" s="411"/>
      <c r="CQ138" s="411"/>
      <c r="CR138" s="411"/>
      <c r="CS138" s="411"/>
      <c r="CT138" s="411"/>
      <c r="CU138" s="411"/>
      <c r="CV138" s="411"/>
      <c r="CW138" s="411"/>
      <c r="CX138" s="411"/>
      <c r="CY138" s="411"/>
      <c r="CZ138" s="411"/>
      <c r="DA138" s="411"/>
      <c r="DB138" s="411"/>
      <c r="DC138" s="411"/>
      <c r="DD138" s="411"/>
      <c r="DE138" s="411"/>
      <c r="DF138" s="411"/>
      <c r="DG138" s="411"/>
      <c r="DH138" s="411"/>
      <c r="DI138" s="411"/>
      <c r="DJ138" s="411"/>
      <c r="DK138" s="411"/>
      <c r="DL138" s="414"/>
      <c r="DM138" s="414"/>
      <c r="DN138" s="414"/>
      <c r="DO138" s="414"/>
      <c r="DP138" s="414"/>
      <c r="DQ138" s="414"/>
      <c r="DR138" s="414"/>
      <c r="DS138" s="414"/>
      <c r="DT138" s="414"/>
      <c r="DU138" s="414"/>
      <c r="DV138" s="414"/>
      <c r="DW138" s="414"/>
      <c r="DX138" s="414"/>
      <c r="DY138" s="414"/>
      <c r="DZ138" s="414"/>
      <c r="EA138" s="414"/>
      <c r="EB138" s="414"/>
      <c r="EC138" s="414"/>
      <c r="ED138" s="414"/>
      <c r="EE138" s="414"/>
      <c r="EF138" s="414"/>
      <c r="EG138" s="414"/>
      <c r="EH138" s="414"/>
      <c r="EI138" s="414"/>
      <c r="EJ138" s="414"/>
      <c r="EK138" s="414"/>
      <c r="EL138" s="414"/>
      <c r="EM138" s="414"/>
      <c r="EN138" s="414"/>
      <c r="EO138" s="414"/>
      <c r="EP138" s="414"/>
      <c r="EQ138" s="414"/>
      <c r="ER138" s="414"/>
      <c r="ES138" s="414"/>
      <c r="ET138" s="414"/>
      <c r="EU138" s="414"/>
      <c r="EV138" s="414"/>
      <c r="EW138" s="414"/>
      <c r="EX138" s="414"/>
      <c r="EY138" s="414"/>
      <c r="EZ138" s="414"/>
      <c r="FA138" s="414"/>
      <c r="FB138" s="414"/>
      <c r="FC138" s="414"/>
      <c r="FD138" s="414"/>
      <c r="FE138" s="414"/>
      <c r="FF138" s="414"/>
      <c r="FG138" s="414"/>
      <c r="FH138" s="414"/>
      <c r="FI138" s="414"/>
      <c r="FJ138" s="414"/>
      <c r="FK138" s="414"/>
      <c r="FL138" s="414"/>
      <c r="FM138" s="414"/>
      <c r="FN138" s="414"/>
      <c r="FO138" s="414"/>
      <c r="FP138" s="414"/>
      <c r="FQ138" s="414"/>
      <c r="FR138" s="414"/>
      <c r="FS138" s="414"/>
      <c r="FT138" s="414"/>
      <c r="FU138" s="414"/>
      <c r="FV138" s="414"/>
      <c r="FW138" s="414"/>
      <c r="FX138" s="414"/>
      <c r="FY138" s="414"/>
      <c r="FZ138" s="414"/>
      <c r="GA138" s="414"/>
      <c r="GB138" s="414"/>
      <c r="GC138" s="414"/>
      <c r="GD138" s="414"/>
      <c r="GE138" s="414"/>
      <c r="GF138" s="414"/>
      <c r="GG138" s="414"/>
      <c r="GH138" s="414"/>
      <c r="GI138" s="414"/>
      <c r="GJ138" s="414"/>
      <c r="GK138" s="414"/>
      <c r="GL138" s="414"/>
      <c r="GM138" s="414"/>
      <c r="GN138" s="414"/>
      <c r="GO138" s="414"/>
      <c r="GP138" s="414"/>
      <c r="GQ138" s="414"/>
      <c r="GR138" s="414"/>
      <c r="GS138" s="414"/>
      <c r="GT138" s="414"/>
      <c r="GU138" s="414"/>
      <c r="GV138" s="414"/>
      <c r="GW138" s="414"/>
      <c r="GX138" s="414"/>
      <c r="GY138" s="414"/>
      <c r="GZ138" s="414"/>
      <c r="HA138" s="414"/>
      <c r="HB138" s="414"/>
      <c r="HC138" s="414"/>
      <c r="HD138" s="414"/>
      <c r="HE138" s="414"/>
      <c r="HF138" s="414"/>
      <c r="HG138" s="414"/>
      <c r="HH138" s="414"/>
      <c r="HI138" s="414"/>
      <c r="HJ138" s="414"/>
      <c r="HK138" s="414"/>
      <c r="HL138" s="414"/>
      <c r="HM138" s="414"/>
      <c r="HN138" s="414"/>
      <c r="HO138" s="414"/>
      <c r="HP138" s="414"/>
      <c r="HQ138" s="414"/>
      <c r="HR138" s="414"/>
      <c r="HS138" s="414"/>
      <c r="HT138" s="414"/>
      <c r="HU138" s="414"/>
      <c r="HV138" s="414"/>
      <c r="HW138" s="414"/>
      <c r="HX138" s="414"/>
      <c r="HY138" s="414"/>
      <c r="HZ138" s="414"/>
      <c r="IA138" s="414"/>
      <c r="IB138" s="414"/>
      <c r="IC138" s="414"/>
      <c r="ID138" s="414"/>
      <c r="IE138" s="414"/>
      <c r="IF138" s="414"/>
      <c r="IG138" s="414"/>
      <c r="IH138" s="414"/>
      <c r="II138" s="414"/>
      <c r="IJ138" s="414"/>
      <c r="IK138" s="414"/>
      <c r="IL138" s="414"/>
      <c r="IM138" s="414"/>
      <c r="IN138" s="414"/>
      <c r="IO138" s="414"/>
      <c r="IP138" s="414"/>
    </row>
    <row r="139" spans="1:250" x14ac:dyDescent="0.3">
      <c r="A139" s="415" t="s">
        <v>226</v>
      </c>
      <c r="B139" s="415"/>
      <c r="C139" s="415"/>
      <c r="D139" s="415"/>
      <c r="E139" s="415"/>
      <c r="F139" s="484"/>
      <c r="G139" s="417" t="s">
        <v>226</v>
      </c>
      <c r="H139" s="417"/>
      <c r="I139" s="417"/>
      <c r="J139" s="415"/>
      <c r="K139" s="418" t="s">
        <v>423</v>
      </c>
      <c r="L139" s="418"/>
      <c r="M139" s="419"/>
      <c r="N139" s="418"/>
      <c r="O139" s="418"/>
      <c r="P139" s="418"/>
      <c r="Q139" s="419"/>
      <c r="R139" s="419"/>
      <c r="S139" s="419"/>
      <c r="T139" s="419"/>
      <c r="U139" s="418"/>
      <c r="V139" s="419"/>
      <c r="W139" s="419"/>
      <c r="X139" s="419"/>
      <c r="Y139" s="420"/>
      <c r="Z139" s="419"/>
      <c r="AA139" s="419"/>
      <c r="AB139" s="419"/>
      <c r="AC139" s="419"/>
      <c r="AD139" s="419"/>
      <c r="AE139" s="430">
        <f t="shared" si="12"/>
        <v>0</v>
      </c>
      <c r="AF139" s="411"/>
      <c r="AG139" s="411"/>
      <c r="AH139" s="430"/>
      <c r="AI139" s="430"/>
      <c r="AJ139" s="430"/>
      <c r="AK139" s="430"/>
      <c r="AL139" s="430"/>
      <c r="AM139" s="430"/>
      <c r="AN139" s="430"/>
      <c r="AO139" s="430"/>
      <c r="AP139" s="430"/>
      <c r="AQ139" s="430"/>
      <c r="AR139" s="430"/>
      <c r="AS139" s="430"/>
      <c r="AT139" s="430"/>
      <c r="AU139" s="430"/>
      <c r="AV139" s="430"/>
      <c r="AW139" s="430"/>
      <c r="AX139" s="430"/>
      <c r="AY139" s="430"/>
      <c r="AZ139" s="430"/>
      <c r="BA139" s="430"/>
      <c r="BB139" s="430"/>
      <c r="BC139" s="430"/>
      <c r="BD139" s="430"/>
      <c r="BE139" s="430"/>
      <c r="BF139" s="430"/>
      <c r="BG139" s="430"/>
      <c r="BH139" s="430"/>
      <c r="BI139" s="430"/>
      <c r="BJ139" s="430"/>
      <c r="BK139" s="430"/>
      <c r="BL139" s="430"/>
      <c r="BM139" s="430"/>
      <c r="BN139" s="430"/>
      <c r="BO139" s="430"/>
      <c r="BP139" s="430"/>
      <c r="BQ139" s="430"/>
      <c r="BR139" s="430"/>
      <c r="BS139" s="430"/>
      <c r="BT139" s="430"/>
      <c r="BU139" s="430"/>
      <c r="BV139" s="430"/>
      <c r="BW139" s="430"/>
      <c r="BX139" s="430"/>
      <c r="BY139" s="430"/>
      <c r="BZ139" s="430"/>
      <c r="CA139" s="430"/>
      <c r="CB139" s="430"/>
      <c r="CC139" s="430"/>
      <c r="CD139" s="430"/>
      <c r="CE139" s="430"/>
      <c r="CF139" s="430"/>
      <c r="CG139" s="430"/>
      <c r="CH139" s="430"/>
      <c r="CI139" s="430"/>
      <c r="CJ139" s="430"/>
      <c r="CK139" s="430"/>
      <c r="CL139" s="430"/>
      <c r="CM139" s="430"/>
      <c r="CN139" s="430"/>
      <c r="CO139" s="430"/>
      <c r="CP139" s="430"/>
      <c r="CQ139" s="430"/>
      <c r="CR139" s="430"/>
      <c r="CS139" s="430"/>
      <c r="CT139" s="430"/>
      <c r="CU139" s="430"/>
      <c r="CV139" s="430"/>
      <c r="CW139" s="430"/>
      <c r="CX139" s="430"/>
      <c r="CY139" s="430"/>
      <c r="CZ139" s="430"/>
      <c r="DA139" s="430"/>
      <c r="DB139" s="430"/>
      <c r="DC139" s="430"/>
      <c r="DD139" s="430"/>
      <c r="DE139" s="430"/>
      <c r="DF139" s="430"/>
      <c r="DG139" s="430"/>
      <c r="DH139" s="430"/>
      <c r="DI139" s="430"/>
      <c r="DJ139" s="430"/>
      <c r="DK139" s="430"/>
    </row>
    <row r="140" spans="1:250" x14ac:dyDescent="0.3">
      <c r="A140" s="424" t="s">
        <v>226</v>
      </c>
      <c r="B140" s="424" t="s">
        <v>266</v>
      </c>
      <c r="C140" s="424"/>
      <c r="D140" s="424"/>
      <c r="E140" s="424"/>
      <c r="F140" s="425"/>
      <c r="G140" s="426"/>
      <c r="H140" s="426"/>
      <c r="I140" s="426"/>
      <c r="J140" s="424"/>
      <c r="K140" s="427" t="s">
        <v>267</v>
      </c>
      <c r="L140" s="427"/>
      <c r="M140" s="428"/>
      <c r="N140" s="427"/>
      <c r="O140" s="427"/>
      <c r="P140" s="427"/>
      <c r="Q140" s="428"/>
      <c r="R140" s="428"/>
      <c r="S140" s="428"/>
      <c r="T140" s="428"/>
      <c r="U140" s="427"/>
      <c r="V140" s="428"/>
      <c r="W140" s="428"/>
      <c r="X140" s="428"/>
      <c r="Y140" s="429"/>
      <c r="Z140" s="428"/>
      <c r="AA140" s="428"/>
      <c r="AB140" s="428"/>
      <c r="AC140" s="428"/>
      <c r="AD140" s="428"/>
      <c r="AE140" s="430">
        <f t="shared" si="12"/>
        <v>0</v>
      </c>
      <c r="AF140" s="411"/>
      <c r="AG140" s="411"/>
      <c r="AH140" s="430"/>
      <c r="AI140" s="430"/>
      <c r="AJ140" s="430"/>
      <c r="AK140" s="430"/>
      <c r="AL140" s="430"/>
      <c r="AM140" s="430"/>
      <c r="AN140" s="430"/>
      <c r="AO140" s="430"/>
      <c r="AP140" s="430"/>
      <c r="AQ140" s="430"/>
      <c r="AR140" s="430"/>
      <c r="AS140" s="430"/>
      <c r="AT140" s="430"/>
      <c r="AU140" s="430"/>
      <c r="AV140" s="430"/>
      <c r="AW140" s="430"/>
      <c r="AX140" s="430"/>
      <c r="AY140" s="430"/>
      <c r="AZ140" s="430"/>
      <c r="BA140" s="430"/>
      <c r="BB140" s="430"/>
      <c r="BC140" s="430"/>
      <c r="BD140" s="430"/>
      <c r="BE140" s="430"/>
      <c r="BF140" s="430"/>
      <c r="BG140" s="430"/>
      <c r="BH140" s="430"/>
      <c r="BI140" s="430"/>
      <c r="BJ140" s="430"/>
      <c r="BK140" s="430"/>
      <c r="BL140" s="430"/>
      <c r="BM140" s="430"/>
      <c r="BN140" s="430"/>
      <c r="BO140" s="430"/>
      <c r="BP140" s="430"/>
      <c r="BQ140" s="430"/>
      <c r="BR140" s="430"/>
      <c r="BS140" s="430"/>
      <c r="BT140" s="430"/>
      <c r="BU140" s="430"/>
      <c r="BV140" s="430"/>
      <c r="BW140" s="430"/>
      <c r="BX140" s="430"/>
      <c r="BY140" s="430"/>
      <c r="BZ140" s="430"/>
      <c r="CA140" s="430"/>
      <c r="CB140" s="430"/>
      <c r="CC140" s="430"/>
      <c r="CD140" s="430"/>
      <c r="CE140" s="430"/>
      <c r="CF140" s="430"/>
      <c r="CG140" s="430"/>
      <c r="CH140" s="430"/>
      <c r="CI140" s="430"/>
      <c r="CJ140" s="430"/>
      <c r="CK140" s="430"/>
      <c r="CL140" s="430"/>
      <c r="CM140" s="430"/>
      <c r="CN140" s="430"/>
      <c r="CO140" s="430"/>
      <c r="CP140" s="430"/>
      <c r="CQ140" s="430"/>
      <c r="CR140" s="430"/>
      <c r="CS140" s="430"/>
      <c r="CT140" s="430"/>
      <c r="CU140" s="430"/>
      <c r="CV140" s="430"/>
      <c r="CW140" s="430"/>
      <c r="CX140" s="430"/>
      <c r="CY140" s="430"/>
      <c r="CZ140" s="430"/>
      <c r="DA140" s="430"/>
      <c r="DB140" s="430"/>
      <c r="DC140" s="430"/>
      <c r="DD140" s="430"/>
      <c r="DE140" s="430"/>
      <c r="DF140" s="430"/>
      <c r="DG140" s="430"/>
      <c r="DH140" s="430"/>
      <c r="DI140" s="430"/>
      <c r="DJ140" s="430"/>
      <c r="DK140" s="430"/>
    </row>
    <row r="141" spans="1:250" x14ac:dyDescent="0.3">
      <c r="A141" s="431" t="s">
        <v>226</v>
      </c>
      <c r="B141" s="431" t="s">
        <v>266</v>
      </c>
      <c r="C141" s="431" t="s">
        <v>266</v>
      </c>
      <c r="D141" s="431"/>
      <c r="E141" s="431"/>
      <c r="F141" s="432"/>
      <c r="G141" s="431"/>
      <c r="H141" s="431"/>
      <c r="I141" s="433"/>
      <c r="J141" s="431"/>
      <c r="K141" s="434" t="s">
        <v>318</v>
      </c>
      <c r="L141" s="434"/>
      <c r="M141" s="431"/>
      <c r="N141" s="434"/>
      <c r="O141" s="434"/>
      <c r="P141" s="434"/>
      <c r="Q141" s="431"/>
      <c r="R141" s="431"/>
      <c r="S141" s="431"/>
      <c r="T141" s="431"/>
      <c r="U141" s="434"/>
      <c r="V141" s="431"/>
      <c r="W141" s="431"/>
      <c r="X141" s="431"/>
      <c r="Y141" s="435"/>
      <c r="Z141" s="431"/>
      <c r="AA141" s="431"/>
      <c r="AB141" s="431"/>
      <c r="AC141" s="431"/>
      <c r="AD141" s="431"/>
      <c r="AE141" s="430">
        <f t="shared" si="12"/>
        <v>0</v>
      </c>
      <c r="AF141" s="411"/>
      <c r="AG141" s="411"/>
      <c r="AH141" s="430"/>
      <c r="AI141" s="430"/>
      <c r="AJ141" s="430"/>
      <c r="AK141" s="430"/>
      <c r="AL141" s="430"/>
      <c r="AM141" s="430"/>
      <c r="AN141" s="430"/>
      <c r="AO141" s="430"/>
      <c r="AP141" s="430"/>
      <c r="AQ141" s="430"/>
      <c r="AR141" s="430"/>
      <c r="AS141" s="430"/>
      <c r="AT141" s="430"/>
      <c r="AU141" s="430"/>
      <c r="AV141" s="430"/>
      <c r="AW141" s="430"/>
      <c r="AX141" s="430"/>
      <c r="AY141" s="430"/>
      <c r="AZ141" s="430"/>
      <c r="BA141" s="430"/>
      <c r="BB141" s="430"/>
      <c r="BC141" s="430"/>
      <c r="BD141" s="430"/>
      <c r="BE141" s="430"/>
      <c r="BF141" s="430"/>
      <c r="BG141" s="430"/>
      <c r="BH141" s="430"/>
      <c r="BI141" s="430"/>
      <c r="BJ141" s="430"/>
      <c r="BK141" s="430"/>
      <c r="BL141" s="430"/>
      <c r="BM141" s="430"/>
      <c r="BN141" s="430"/>
      <c r="BO141" s="430"/>
      <c r="BP141" s="430"/>
      <c r="BQ141" s="430"/>
      <c r="BR141" s="430"/>
      <c r="BS141" s="430"/>
      <c r="BT141" s="430"/>
      <c r="BU141" s="430"/>
      <c r="BV141" s="430"/>
      <c r="BW141" s="430"/>
      <c r="BX141" s="430"/>
      <c r="BY141" s="430"/>
      <c r="BZ141" s="430"/>
      <c r="CA141" s="430"/>
      <c r="CB141" s="430"/>
      <c r="CC141" s="430"/>
      <c r="CD141" s="430"/>
      <c r="CE141" s="430"/>
      <c r="CF141" s="430"/>
      <c r="CG141" s="430"/>
      <c r="CH141" s="430"/>
      <c r="CI141" s="430"/>
      <c r="CJ141" s="430"/>
      <c r="CK141" s="430"/>
      <c r="CL141" s="430"/>
      <c r="CM141" s="430"/>
      <c r="CN141" s="430"/>
      <c r="CO141" s="430"/>
      <c r="CP141" s="430"/>
      <c r="CQ141" s="430"/>
      <c r="CR141" s="430"/>
      <c r="CS141" s="430"/>
      <c r="CT141" s="430"/>
      <c r="CU141" s="430"/>
      <c r="CV141" s="430"/>
      <c r="CW141" s="430"/>
      <c r="CX141" s="430"/>
      <c r="CY141" s="430"/>
      <c r="CZ141" s="430"/>
      <c r="DA141" s="430"/>
      <c r="DB141" s="430"/>
      <c r="DC141" s="430"/>
      <c r="DD141" s="430"/>
      <c r="DE141" s="430"/>
      <c r="DF141" s="430"/>
      <c r="DG141" s="430"/>
      <c r="DH141" s="430"/>
      <c r="DI141" s="430"/>
      <c r="DJ141" s="430"/>
      <c r="DK141" s="430"/>
    </row>
    <row r="142" spans="1:250" x14ac:dyDescent="0.3">
      <c r="A142" s="442" t="s">
        <v>226</v>
      </c>
      <c r="B142" s="442" t="s">
        <v>266</v>
      </c>
      <c r="C142" s="442" t="s">
        <v>266</v>
      </c>
      <c r="D142" s="442" t="s">
        <v>266</v>
      </c>
      <c r="E142" s="442"/>
      <c r="F142" s="443"/>
      <c r="G142" s="444"/>
      <c r="H142" s="444"/>
      <c r="I142" s="444"/>
      <c r="J142" s="442"/>
      <c r="K142" s="445" t="s">
        <v>425</v>
      </c>
      <c r="L142" s="445"/>
      <c r="M142" s="446"/>
      <c r="N142" s="445"/>
      <c r="O142" s="445"/>
      <c r="P142" s="445"/>
      <c r="Q142" s="446"/>
      <c r="R142" s="446"/>
      <c r="S142" s="446"/>
      <c r="T142" s="446"/>
      <c r="U142" s="445"/>
      <c r="V142" s="446"/>
      <c r="W142" s="446"/>
      <c r="X142" s="446"/>
      <c r="Y142" s="447"/>
      <c r="Z142" s="446"/>
      <c r="AA142" s="446"/>
      <c r="AB142" s="446"/>
      <c r="AC142" s="446"/>
      <c r="AD142" s="446"/>
      <c r="AE142" s="430">
        <f t="shared" si="12"/>
        <v>0</v>
      </c>
      <c r="AF142" s="411"/>
      <c r="AG142" s="411"/>
      <c r="AH142" s="430"/>
      <c r="AI142" s="430"/>
      <c r="AJ142" s="430"/>
      <c r="AK142" s="430"/>
      <c r="AL142" s="430"/>
      <c r="AM142" s="430"/>
      <c r="AN142" s="430"/>
      <c r="AO142" s="430"/>
      <c r="AP142" s="430"/>
      <c r="AQ142" s="430"/>
      <c r="AR142" s="430"/>
      <c r="AS142" s="430"/>
      <c r="AT142" s="430"/>
      <c r="AU142" s="430"/>
      <c r="AV142" s="430"/>
      <c r="AW142" s="430"/>
      <c r="AX142" s="430"/>
      <c r="AY142" s="430"/>
      <c r="AZ142" s="430"/>
      <c r="BA142" s="430"/>
      <c r="BB142" s="430"/>
      <c r="BC142" s="430"/>
      <c r="BD142" s="430"/>
      <c r="BE142" s="430"/>
      <c r="BF142" s="430"/>
      <c r="BG142" s="430"/>
      <c r="BH142" s="430"/>
      <c r="BI142" s="430"/>
      <c r="BJ142" s="430"/>
      <c r="BK142" s="430"/>
      <c r="BL142" s="430"/>
      <c r="BM142" s="430"/>
      <c r="BN142" s="430"/>
      <c r="BO142" s="430"/>
      <c r="BP142" s="430"/>
      <c r="BQ142" s="430"/>
      <c r="BR142" s="430"/>
      <c r="BS142" s="430"/>
      <c r="BT142" s="430"/>
      <c r="BU142" s="430"/>
      <c r="BV142" s="430"/>
      <c r="BW142" s="430"/>
      <c r="BX142" s="430"/>
      <c r="BY142" s="430"/>
      <c r="BZ142" s="430"/>
      <c r="CA142" s="430"/>
      <c r="CB142" s="430"/>
      <c r="CC142" s="430"/>
      <c r="CD142" s="430"/>
      <c r="CE142" s="430"/>
      <c r="CF142" s="430"/>
      <c r="CG142" s="430"/>
      <c r="CH142" s="430"/>
      <c r="CI142" s="430"/>
      <c r="CJ142" s="430"/>
      <c r="CK142" s="430"/>
      <c r="CL142" s="430"/>
      <c r="CM142" s="430"/>
      <c r="CN142" s="430"/>
      <c r="CO142" s="430"/>
      <c r="CP142" s="430"/>
      <c r="CQ142" s="430"/>
      <c r="CR142" s="430"/>
      <c r="CS142" s="430"/>
      <c r="CT142" s="430"/>
      <c r="CU142" s="430"/>
      <c r="CV142" s="430"/>
      <c r="CW142" s="430"/>
      <c r="CX142" s="430"/>
      <c r="CY142" s="430"/>
      <c r="CZ142" s="430"/>
      <c r="DA142" s="430"/>
      <c r="DB142" s="430"/>
      <c r="DC142" s="430"/>
      <c r="DD142" s="430"/>
      <c r="DE142" s="430"/>
      <c r="DF142" s="430"/>
      <c r="DG142" s="430"/>
      <c r="DH142" s="430"/>
      <c r="DI142" s="430"/>
      <c r="DJ142" s="430"/>
      <c r="DK142" s="430"/>
    </row>
    <row r="143" spans="1:250" x14ac:dyDescent="0.3">
      <c r="A143" s="436" t="s">
        <v>226</v>
      </c>
      <c r="B143" s="436" t="s">
        <v>266</v>
      </c>
      <c r="C143" s="436" t="s">
        <v>266</v>
      </c>
      <c r="D143" s="436" t="s">
        <v>266</v>
      </c>
      <c r="E143" s="436" t="s">
        <v>187</v>
      </c>
      <c r="F143" s="437"/>
      <c r="G143" s="438"/>
      <c r="H143" s="438"/>
      <c r="I143" s="438"/>
      <c r="J143" s="436"/>
      <c r="K143" s="439" t="s">
        <v>428</v>
      </c>
      <c r="L143" s="439"/>
      <c r="M143" s="440"/>
      <c r="N143" s="439"/>
      <c r="O143" s="439"/>
      <c r="P143" s="439"/>
      <c r="Q143" s="440"/>
      <c r="R143" s="440"/>
      <c r="S143" s="440"/>
      <c r="T143" s="440"/>
      <c r="U143" s="439"/>
      <c r="V143" s="440"/>
      <c r="W143" s="440"/>
      <c r="X143" s="440"/>
      <c r="Y143" s="441"/>
      <c r="Z143" s="440"/>
      <c r="AA143" s="440"/>
      <c r="AB143" s="440"/>
      <c r="AC143" s="440"/>
      <c r="AD143" s="440"/>
      <c r="AE143" s="430">
        <f t="shared" si="12"/>
        <v>0</v>
      </c>
      <c r="AF143" s="411"/>
      <c r="AG143" s="411"/>
      <c r="AH143" s="430"/>
      <c r="AI143" s="430"/>
      <c r="AJ143" s="430"/>
      <c r="AK143" s="430"/>
      <c r="AL143" s="430"/>
      <c r="AM143" s="430"/>
      <c r="AN143" s="430"/>
      <c r="AO143" s="430"/>
      <c r="AP143" s="430"/>
      <c r="AQ143" s="430"/>
      <c r="AR143" s="430"/>
      <c r="AS143" s="430"/>
      <c r="AT143" s="430"/>
      <c r="AU143" s="430"/>
      <c r="AV143" s="430"/>
      <c r="AW143" s="430"/>
      <c r="AX143" s="430"/>
      <c r="AY143" s="430"/>
      <c r="AZ143" s="430"/>
      <c r="BA143" s="430"/>
      <c r="BB143" s="430"/>
      <c r="BC143" s="430"/>
      <c r="BD143" s="430"/>
      <c r="BE143" s="430"/>
      <c r="BF143" s="430"/>
      <c r="BG143" s="430"/>
      <c r="BH143" s="430"/>
      <c r="BI143" s="430"/>
      <c r="BJ143" s="430"/>
      <c r="BK143" s="430"/>
      <c r="BL143" s="430"/>
      <c r="BM143" s="430"/>
      <c r="BN143" s="430"/>
      <c r="BO143" s="430"/>
      <c r="BP143" s="430"/>
      <c r="BQ143" s="430"/>
      <c r="BR143" s="430"/>
      <c r="BS143" s="430"/>
      <c r="BT143" s="430"/>
      <c r="BU143" s="430"/>
      <c r="BV143" s="430"/>
      <c r="BW143" s="430"/>
      <c r="BX143" s="430"/>
      <c r="BY143" s="430"/>
      <c r="BZ143" s="430"/>
      <c r="CA143" s="430"/>
      <c r="CB143" s="430"/>
      <c r="CC143" s="430"/>
      <c r="CD143" s="430"/>
      <c r="CE143" s="430"/>
      <c r="CF143" s="430"/>
      <c r="CG143" s="430"/>
      <c r="CH143" s="430"/>
      <c r="CI143" s="430"/>
      <c r="CJ143" s="430"/>
      <c r="CK143" s="430"/>
      <c r="CL143" s="430"/>
      <c r="CM143" s="430"/>
      <c r="CN143" s="430"/>
      <c r="CO143" s="430"/>
      <c r="CP143" s="430"/>
      <c r="CQ143" s="430"/>
      <c r="CR143" s="430"/>
      <c r="CS143" s="430"/>
      <c r="CT143" s="430"/>
      <c r="CU143" s="430"/>
      <c r="CV143" s="430"/>
      <c r="CW143" s="430"/>
      <c r="CX143" s="430"/>
      <c r="CY143" s="430"/>
      <c r="CZ143" s="430"/>
      <c r="DA143" s="430"/>
      <c r="DB143" s="430"/>
      <c r="DC143" s="430"/>
      <c r="DD143" s="430"/>
      <c r="DE143" s="430"/>
      <c r="DF143" s="430"/>
      <c r="DG143" s="430"/>
      <c r="DH143" s="430"/>
      <c r="DI143" s="430"/>
      <c r="DJ143" s="430"/>
      <c r="DK143" s="430"/>
    </row>
    <row r="144" spans="1:250" ht="40.799999999999997" x14ac:dyDescent="0.3">
      <c r="A144" s="380" t="s">
        <v>226</v>
      </c>
      <c r="B144" s="380" t="s">
        <v>266</v>
      </c>
      <c r="C144" s="380" t="s">
        <v>266</v>
      </c>
      <c r="D144" s="380" t="s">
        <v>266</v>
      </c>
      <c r="E144" s="380" t="s">
        <v>187</v>
      </c>
      <c r="F144" s="448" t="s">
        <v>430</v>
      </c>
      <c r="G144" s="380" t="s">
        <v>206</v>
      </c>
      <c r="H144" s="556" t="s">
        <v>432</v>
      </c>
      <c r="I144" s="449" t="s">
        <v>208</v>
      </c>
      <c r="J144" s="381" t="s">
        <v>433</v>
      </c>
      <c r="K144" s="450" t="s">
        <v>434</v>
      </c>
      <c r="L144" s="450" t="s">
        <v>2331</v>
      </c>
      <c r="M144" s="453" t="s">
        <v>2332</v>
      </c>
      <c r="N144" s="553" t="s">
        <v>2333</v>
      </c>
      <c r="O144" s="450" t="s">
        <v>2334</v>
      </c>
      <c r="P144" s="450" t="s">
        <v>2335</v>
      </c>
      <c r="Q144" s="453" t="s">
        <v>433</v>
      </c>
      <c r="R144" s="453" t="s">
        <v>2336</v>
      </c>
      <c r="S144" s="453">
        <v>6</v>
      </c>
      <c r="T144" s="453">
        <v>1</v>
      </c>
      <c r="U144" s="450" t="s">
        <v>2337</v>
      </c>
      <c r="V144" s="453" t="s">
        <v>2338</v>
      </c>
      <c r="W144" s="557">
        <v>43098</v>
      </c>
      <c r="X144" s="557">
        <v>43465</v>
      </c>
      <c r="Y144" s="531">
        <f>+AF144</f>
        <v>650000000</v>
      </c>
      <c r="Z144" s="453" t="s">
        <v>2339</v>
      </c>
      <c r="AA144" s="453" t="s">
        <v>2340</v>
      </c>
      <c r="AB144" s="453" t="s">
        <v>2339</v>
      </c>
      <c r="AC144" s="453" t="s">
        <v>2341</v>
      </c>
      <c r="AD144" s="453"/>
      <c r="AE144" s="430">
        <f t="shared" si="12"/>
        <v>650000000</v>
      </c>
      <c r="AF144" s="411">
        <f t="shared" ref="AF144:AF156" si="18">AG144</f>
        <v>650000000</v>
      </c>
      <c r="AG144" s="411">
        <f t="shared" ref="AG144:AG157" si="19">SUM(AH144:DK144)</f>
        <v>650000000</v>
      </c>
      <c r="AH144" s="430">
        <v>650000000</v>
      </c>
      <c r="AI144" s="430"/>
      <c r="AJ144" s="430"/>
      <c r="AK144" s="430"/>
      <c r="AL144" s="430"/>
      <c r="AM144" s="430"/>
      <c r="AN144" s="430"/>
      <c r="AO144" s="430"/>
      <c r="AP144" s="430"/>
      <c r="AQ144" s="430"/>
      <c r="AR144" s="430"/>
      <c r="AS144" s="430"/>
      <c r="AT144" s="430"/>
      <c r="AU144" s="430"/>
      <c r="AV144" s="430"/>
      <c r="AW144" s="430"/>
      <c r="AX144" s="430"/>
      <c r="AY144" s="430"/>
      <c r="AZ144" s="430"/>
      <c r="BA144" s="430"/>
      <c r="BB144" s="430"/>
      <c r="BC144" s="430"/>
      <c r="BD144" s="430"/>
      <c r="BE144" s="430"/>
      <c r="BF144" s="430"/>
      <c r="BG144" s="430"/>
      <c r="BH144" s="430"/>
      <c r="BI144" s="430"/>
      <c r="BJ144" s="430"/>
      <c r="BK144" s="430"/>
      <c r="BL144" s="430"/>
      <c r="BM144" s="430"/>
      <c r="BN144" s="430"/>
      <c r="BO144" s="430"/>
      <c r="BP144" s="430"/>
      <c r="BQ144" s="430"/>
      <c r="BR144" s="430"/>
      <c r="BS144" s="430"/>
      <c r="BT144" s="430"/>
      <c r="BU144" s="430"/>
      <c r="BV144" s="430"/>
      <c r="BW144" s="430"/>
      <c r="BX144" s="430"/>
      <c r="BY144" s="430"/>
      <c r="BZ144" s="430"/>
      <c r="CA144" s="430"/>
      <c r="CB144" s="430"/>
      <c r="CC144" s="430"/>
      <c r="CD144" s="430"/>
      <c r="CE144" s="430"/>
      <c r="CF144" s="430"/>
      <c r="CG144" s="430"/>
      <c r="CH144" s="430"/>
      <c r="CI144" s="430"/>
      <c r="CJ144" s="430"/>
      <c r="CK144" s="430"/>
      <c r="CL144" s="430"/>
      <c r="CM144" s="430"/>
      <c r="CN144" s="430"/>
      <c r="CO144" s="430"/>
      <c r="CP144" s="430"/>
      <c r="CQ144" s="430"/>
      <c r="CR144" s="430"/>
      <c r="CS144" s="430"/>
      <c r="CT144" s="430"/>
      <c r="CU144" s="430"/>
      <c r="CV144" s="430"/>
      <c r="CW144" s="430"/>
      <c r="CX144" s="430"/>
      <c r="CY144" s="430"/>
      <c r="CZ144" s="430"/>
      <c r="DA144" s="430"/>
      <c r="DB144" s="430"/>
      <c r="DC144" s="430"/>
      <c r="DD144" s="430"/>
      <c r="DE144" s="430"/>
      <c r="DF144" s="430"/>
      <c r="DG144" s="430"/>
      <c r="DH144" s="430"/>
      <c r="DI144" s="430"/>
      <c r="DJ144" s="430"/>
      <c r="DK144" s="430"/>
    </row>
    <row r="145" spans="1:250" ht="40.799999999999997" x14ac:dyDescent="0.3">
      <c r="A145" s="380" t="s">
        <v>226</v>
      </c>
      <c r="B145" s="380" t="s">
        <v>266</v>
      </c>
      <c r="C145" s="380" t="s">
        <v>266</v>
      </c>
      <c r="D145" s="380" t="s">
        <v>266</v>
      </c>
      <c r="E145" s="380" t="s">
        <v>187</v>
      </c>
      <c r="F145" s="448" t="s">
        <v>437</v>
      </c>
      <c r="G145" s="380" t="s">
        <v>206</v>
      </c>
      <c r="H145" s="556" t="s">
        <v>439</v>
      </c>
      <c r="I145" s="449" t="s">
        <v>208</v>
      </c>
      <c r="J145" s="381" t="s">
        <v>433</v>
      </c>
      <c r="K145" s="450" t="s">
        <v>461</v>
      </c>
      <c r="L145" s="450" t="s">
        <v>2331</v>
      </c>
      <c r="M145" s="453" t="s">
        <v>2332</v>
      </c>
      <c r="N145" s="553" t="s">
        <v>2333</v>
      </c>
      <c r="O145" s="450" t="s">
        <v>2334</v>
      </c>
      <c r="P145" s="450" t="s">
        <v>2335</v>
      </c>
      <c r="Q145" s="453" t="s">
        <v>433</v>
      </c>
      <c r="R145" s="453" t="s">
        <v>2336</v>
      </c>
      <c r="S145" s="453">
        <v>6</v>
      </c>
      <c r="T145" s="453">
        <v>1</v>
      </c>
      <c r="U145" s="450" t="s">
        <v>2342</v>
      </c>
      <c r="V145" s="453" t="s">
        <v>2338</v>
      </c>
      <c r="W145" s="557">
        <v>43098</v>
      </c>
      <c r="X145" s="557">
        <v>43465</v>
      </c>
      <c r="Y145" s="531">
        <f>+AF145</f>
        <v>1841732704</v>
      </c>
      <c r="Z145" s="453" t="s">
        <v>2339</v>
      </c>
      <c r="AA145" s="453" t="s">
        <v>2340</v>
      </c>
      <c r="AB145" s="453" t="s">
        <v>2339</v>
      </c>
      <c r="AC145" s="453" t="s">
        <v>2341</v>
      </c>
      <c r="AD145" s="453"/>
      <c r="AE145" s="430">
        <f t="shared" si="12"/>
        <v>1841732704</v>
      </c>
      <c r="AF145" s="411">
        <f t="shared" si="18"/>
        <v>1841732704</v>
      </c>
      <c r="AG145" s="411">
        <f t="shared" si="19"/>
        <v>1841732704</v>
      </c>
      <c r="AH145" s="430">
        <v>1841732704</v>
      </c>
      <c r="AI145" s="430"/>
      <c r="AJ145" s="430"/>
      <c r="AK145" s="430"/>
      <c r="AL145" s="430"/>
      <c r="AM145" s="430"/>
      <c r="AN145" s="430"/>
      <c r="AO145" s="430"/>
      <c r="AP145" s="430"/>
      <c r="AQ145" s="430"/>
      <c r="AR145" s="430"/>
      <c r="AS145" s="430"/>
      <c r="AT145" s="430"/>
      <c r="AU145" s="430"/>
      <c r="AV145" s="430"/>
      <c r="AW145" s="430"/>
      <c r="AX145" s="430"/>
      <c r="AY145" s="430"/>
      <c r="AZ145" s="430"/>
      <c r="BA145" s="430"/>
      <c r="BB145" s="430"/>
      <c r="BC145" s="430"/>
      <c r="BD145" s="430"/>
      <c r="BE145" s="430"/>
      <c r="BF145" s="430"/>
      <c r="BG145" s="430"/>
      <c r="BH145" s="430"/>
      <c r="BI145" s="430"/>
      <c r="BJ145" s="430"/>
      <c r="BK145" s="430"/>
      <c r="BL145" s="430"/>
      <c r="BM145" s="430"/>
      <c r="BN145" s="430"/>
      <c r="BO145" s="430"/>
      <c r="BP145" s="430"/>
      <c r="BQ145" s="430"/>
      <c r="BR145" s="430"/>
      <c r="BS145" s="430"/>
      <c r="BT145" s="430"/>
      <c r="BU145" s="430"/>
      <c r="BV145" s="430"/>
      <c r="BW145" s="430"/>
      <c r="BX145" s="430"/>
      <c r="BY145" s="430"/>
      <c r="BZ145" s="430"/>
      <c r="CA145" s="430"/>
      <c r="CB145" s="430"/>
      <c r="CC145" s="430"/>
      <c r="CD145" s="430"/>
      <c r="CE145" s="430"/>
      <c r="CF145" s="430"/>
      <c r="CG145" s="430"/>
      <c r="CH145" s="430"/>
      <c r="CI145" s="430"/>
      <c r="CJ145" s="430"/>
      <c r="CK145" s="430"/>
      <c r="CL145" s="430"/>
      <c r="CM145" s="430"/>
      <c r="CN145" s="430"/>
      <c r="CO145" s="430"/>
      <c r="CP145" s="430"/>
      <c r="CQ145" s="430"/>
      <c r="CR145" s="430"/>
      <c r="CS145" s="430"/>
      <c r="CT145" s="430"/>
      <c r="CU145" s="430"/>
      <c r="CV145" s="430"/>
      <c r="CW145" s="430"/>
      <c r="CX145" s="430"/>
      <c r="CY145" s="430"/>
      <c r="CZ145" s="430"/>
      <c r="DA145" s="430"/>
      <c r="DB145" s="430"/>
      <c r="DC145" s="430"/>
      <c r="DD145" s="430"/>
      <c r="DE145" s="430"/>
      <c r="DF145" s="430"/>
      <c r="DG145" s="430"/>
      <c r="DH145" s="430"/>
      <c r="DI145" s="430"/>
      <c r="DJ145" s="430"/>
      <c r="DK145" s="430"/>
    </row>
    <row r="146" spans="1:250" ht="40.799999999999997" x14ac:dyDescent="0.3">
      <c r="A146" s="380" t="s">
        <v>226</v>
      </c>
      <c r="B146" s="380" t="s">
        <v>266</v>
      </c>
      <c r="C146" s="380" t="s">
        <v>266</v>
      </c>
      <c r="D146" s="380" t="s">
        <v>266</v>
      </c>
      <c r="E146" s="380" t="s">
        <v>187</v>
      </c>
      <c r="F146" s="448" t="s">
        <v>467</v>
      </c>
      <c r="G146" s="380"/>
      <c r="H146" s="380" t="s">
        <v>1319</v>
      </c>
      <c r="I146" s="449" t="s">
        <v>208</v>
      </c>
      <c r="J146" s="381" t="s">
        <v>1217</v>
      </c>
      <c r="K146" s="553" t="s">
        <v>468</v>
      </c>
      <c r="L146" s="553" t="s">
        <v>2343</v>
      </c>
      <c r="M146" s="453" t="s">
        <v>2344</v>
      </c>
      <c r="N146" s="553" t="s">
        <v>2345</v>
      </c>
      <c r="O146" s="553" t="s">
        <v>2346</v>
      </c>
      <c r="P146" s="553" t="s">
        <v>2347</v>
      </c>
      <c r="Q146" s="519" t="s">
        <v>2348</v>
      </c>
      <c r="R146" s="519" t="s">
        <v>2349</v>
      </c>
      <c r="S146" s="519">
        <v>10</v>
      </c>
      <c r="T146" s="383"/>
      <c r="U146" s="375" t="s">
        <v>468</v>
      </c>
      <c r="V146" s="383" t="s">
        <v>2350</v>
      </c>
      <c r="W146" s="530"/>
      <c r="X146" s="530">
        <v>43465</v>
      </c>
      <c r="Y146" s="555">
        <f>+AE146</f>
        <v>400000000</v>
      </c>
      <c r="Z146" s="453" t="s">
        <v>2339</v>
      </c>
      <c r="AA146" s="453" t="s">
        <v>2340</v>
      </c>
      <c r="AB146" s="453" t="s">
        <v>2339</v>
      </c>
      <c r="AC146" s="453" t="s">
        <v>2341</v>
      </c>
      <c r="AD146" s="519"/>
      <c r="AE146" s="430">
        <f t="shared" si="12"/>
        <v>400000000</v>
      </c>
      <c r="AF146" s="411">
        <f t="shared" si="18"/>
        <v>400000000</v>
      </c>
      <c r="AG146" s="411">
        <f t="shared" si="19"/>
        <v>400000000</v>
      </c>
      <c r="AH146" s="430"/>
      <c r="AI146" s="430"/>
      <c r="AJ146" s="430"/>
      <c r="AK146" s="430"/>
      <c r="AL146" s="430"/>
      <c r="AM146" s="430"/>
      <c r="AN146" s="430"/>
      <c r="AO146" s="430"/>
      <c r="AP146" s="430"/>
      <c r="AQ146" s="430"/>
      <c r="AR146" s="430"/>
      <c r="AS146" s="430"/>
      <c r="AT146" s="430"/>
      <c r="AU146" s="430"/>
      <c r="AV146" s="430"/>
      <c r="AW146" s="430"/>
      <c r="AX146" s="430">
        <v>400000000</v>
      </c>
      <c r="AY146" s="430"/>
      <c r="AZ146" s="430"/>
      <c r="BA146" s="430"/>
      <c r="BB146" s="430"/>
      <c r="BC146" s="430"/>
      <c r="BD146" s="430"/>
      <c r="BE146" s="430"/>
      <c r="BF146" s="430"/>
      <c r="BG146" s="430"/>
      <c r="BH146" s="430"/>
      <c r="BI146" s="430"/>
      <c r="BJ146" s="430"/>
      <c r="BK146" s="430"/>
      <c r="BL146" s="430"/>
      <c r="BM146" s="430"/>
      <c r="BN146" s="430"/>
      <c r="BO146" s="430"/>
      <c r="BP146" s="430"/>
      <c r="BQ146" s="430"/>
      <c r="BR146" s="430"/>
      <c r="BS146" s="430"/>
      <c r="BT146" s="430"/>
      <c r="BU146" s="430"/>
      <c r="BV146" s="430"/>
      <c r="BW146" s="430"/>
      <c r="BX146" s="430"/>
      <c r="BY146" s="430"/>
      <c r="BZ146" s="430"/>
      <c r="CA146" s="430"/>
      <c r="CB146" s="430"/>
      <c r="CC146" s="430"/>
      <c r="CD146" s="430"/>
      <c r="CE146" s="430"/>
      <c r="CF146" s="430"/>
      <c r="CG146" s="430"/>
      <c r="CH146" s="430"/>
      <c r="CI146" s="430"/>
      <c r="CJ146" s="430"/>
      <c r="CK146" s="430"/>
      <c r="CL146" s="430"/>
      <c r="CM146" s="430"/>
      <c r="CN146" s="430"/>
      <c r="CO146" s="430"/>
      <c r="CP146" s="430"/>
      <c r="CQ146" s="430"/>
      <c r="CR146" s="430"/>
      <c r="CS146" s="430"/>
      <c r="CT146" s="430"/>
      <c r="CU146" s="430"/>
      <c r="CV146" s="430"/>
      <c r="CW146" s="430"/>
      <c r="CX146" s="430"/>
      <c r="CY146" s="430"/>
      <c r="CZ146" s="430"/>
      <c r="DA146" s="430"/>
      <c r="DB146" s="430"/>
      <c r="DC146" s="430"/>
      <c r="DD146" s="430"/>
      <c r="DE146" s="430"/>
      <c r="DF146" s="430"/>
      <c r="DG146" s="430"/>
      <c r="DH146" s="430"/>
      <c r="DI146" s="430"/>
      <c r="DJ146" s="430"/>
      <c r="DK146" s="430"/>
    </row>
    <row r="147" spans="1:250" ht="30.6" x14ac:dyDescent="0.3">
      <c r="A147" s="380" t="s">
        <v>226</v>
      </c>
      <c r="B147" s="380" t="s">
        <v>266</v>
      </c>
      <c r="C147" s="380" t="s">
        <v>266</v>
      </c>
      <c r="D147" s="380" t="s">
        <v>266</v>
      </c>
      <c r="E147" s="380" t="s">
        <v>187</v>
      </c>
      <c r="F147" s="448" t="s">
        <v>469</v>
      </c>
      <c r="G147" s="55" t="s">
        <v>3085</v>
      </c>
      <c r="H147" s="863" t="s">
        <v>1320</v>
      </c>
      <c r="I147" s="449" t="s">
        <v>208</v>
      </c>
      <c r="J147" s="381" t="s">
        <v>1217</v>
      </c>
      <c r="K147" s="553" t="s">
        <v>472</v>
      </c>
      <c r="L147" s="553" t="s">
        <v>2351</v>
      </c>
      <c r="M147" s="519" t="s">
        <v>2352</v>
      </c>
      <c r="N147" s="553" t="s">
        <v>2353</v>
      </c>
      <c r="O147" s="553" t="s">
        <v>2354</v>
      </c>
      <c r="P147" s="553" t="s">
        <v>2355</v>
      </c>
      <c r="Q147" s="519" t="s">
        <v>1217</v>
      </c>
      <c r="R147" s="519" t="s">
        <v>2356</v>
      </c>
      <c r="S147" s="519">
        <v>37000</v>
      </c>
      <c r="T147" s="383"/>
      <c r="U147" s="375" t="s">
        <v>2357</v>
      </c>
      <c r="V147" s="383" t="s">
        <v>2358</v>
      </c>
      <c r="W147" s="530"/>
      <c r="X147" s="530">
        <v>43465</v>
      </c>
      <c r="Y147" s="555">
        <f>+AE147</f>
        <v>13673658340.450001</v>
      </c>
      <c r="Z147" s="453" t="s">
        <v>2339</v>
      </c>
      <c r="AA147" s="453" t="s">
        <v>2340</v>
      </c>
      <c r="AB147" s="453" t="s">
        <v>2339</v>
      </c>
      <c r="AC147" s="453" t="s">
        <v>2341</v>
      </c>
      <c r="AD147" s="519" t="s">
        <v>2359</v>
      </c>
      <c r="AE147" s="430">
        <f t="shared" si="12"/>
        <v>13673658340.450001</v>
      </c>
      <c r="AF147" s="411">
        <f t="shared" si="18"/>
        <v>13673658340.450001</v>
      </c>
      <c r="AG147" s="411">
        <f t="shared" si="19"/>
        <v>13673658340.450001</v>
      </c>
      <c r="AH147" s="430"/>
      <c r="AI147" s="430"/>
      <c r="AJ147" s="430"/>
      <c r="AK147" s="430"/>
      <c r="AL147" s="430"/>
      <c r="AM147" s="430"/>
      <c r="AN147" s="430"/>
      <c r="AO147" s="430"/>
      <c r="AP147" s="430"/>
      <c r="AQ147" s="430"/>
      <c r="AR147" s="430"/>
      <c r="AS147" s="430"/>
      <c r="AT147" s="430"/>
      <c r="AU147" s="430"/>
      <c r="AV147" s="430"/>
      <c r="AW147" s="430"/>
      <c r="AX147" s="430"/>
      <c r="AY147" s="430"/>
      <c r="AZ147" s="430"/>
      <c r="BA147" s="430"/>
      <c r="BB147" s="430"/>
      <c r="BC147" s="430"/>
      <c r="BD147" s="430"/>
      <c r="BE147" s="430"/>
      <c r="BF147" s="430"/>
      <c r="BG147" s="430"/>
      <c r="BH147" s="430"/>
      <c r="BI147" s="430"/>
      <c r="BJ147" s="430"/>
      <c r="BK147" s="430"/>
      <c r="BL147" s="430"/>
      <c r="BM147" s="430"/>
      <c r="BN147" s="430"/>
      <c r="BO147" s="430"/>
      <c r="BP147" s="430"/>
      <c r="BQ147" s="430"/>
      <c r="BR147" s="430"/>
      <c r="BS147" s="430"/>
      <c r="BT147" s="430"/>
      <c r="BU147" s="430"/>
      <c r="BV147" s="430"/>
      <c r="BW147" s="430"/>
      <c r="BX147" s="430"/>
      <c r="BY147" s="430"/>
      <c r="BZ147" s="430"/>
      <c r="CA147" s="430"/>
      <c r="CB147" s="430"/>
      <c r="CC147" s="430"/>
      <c r="CD147" s="430"/>
      <c r="CE147" s="430"/>
      <c r="CF147" s="430"/>
      <c r="CG147" s="430"/>
      <c r="CH147" s="430"/>
      <c r="CI147" s="430"/>
      <c r="CJ147" s="430"/>
      <c r="CK147" s="430">
        <v>10000000</v>
      </c>
      <c r="CL147" s="430"/>
      <c r="CM147" s="430"/>
      <c r="CN147" s="430"/>
      <c r="CO147" s="64">
        <v>8000000000</v>
      </c>
      <c r="CP147" s="64">
        <v>5175068440</v>
      </c>
      <c r="CQ147" s="64">
        <v>65000000</v>
      </c>
      <c r="CR147" s="64">
        <v>377418585</v>
      </c>
      <c r="CS147" s="64">
        <v>21925680</v>
      </c>
      <c r="CT147" s="64">
        <v>24245635.449999999</v>
      </c>
      <c r="CU147" s="430"/>
      <c r="CV147" s="430"/>
      <c r="CW147" s="430"/>
      <c r="CX147" s="430"/>
      <c r="CY147" s="430"/>
      <c r="CZ147" s="430"/>
      <c r="DA147" s="430"/>
      <c r="DB147" s="430"/>
      <c r="DC147" s="430"/>
      <c r="DD147" s="430"/>
      <c r="DE147" s="430"/>
      <c r="DF147" s="430"/>
      <c r="DG147" s="430"/>
      <c r="DH147" s="430"/>
      <c r="DI147" s="430"/>
      <c r="DJ147" s="430"/>
      <c r="DK147" s="430"/>
    </row>
    <row r="148" spans="1:250" ht="40.799999999999997" x14ac:dyDescent="0.3">
      <c r="A148" s="380" t="s">
        <v>226</v>
      </c>
      <c r="B148" s="380" t="s">
        <v>266</v>
      </c>
      <c r="C148" s="380" t="s">
        <v>266</v>
      </c>
      <c r="D148" s="380" t="s">
        <v>266</v>
      </c>
      <c r="E148" s="380" t="s">
        <v>187</v>
      </c>
      <c r="F148" s="448" t="s">
        <v>443</v>
      </c>
      <c r="G148" s="380" t="s">
        <v>246</v>
      </c>
      <c r="H148" s="556" t="s">
        <v>445</v>
      </c>
      <c r="I148" s="449" t="s">
        <v>208</v>
      </c>
      <c r="J148" s="381" t="s">
        <v>433</v>
      </c>
      <c r="K148" s="516" t="s">
        <v>446</v>
      </c>
      <c r="L148" s="450" t="s">
        <v>2331</v>
      </c>
      <c r="M148" s="453" t="s">
        <v>2332</v>
      </c>
      <c r="N148" s="553" t="s">
        <v>2333</v>
      </c>
      <c r="O148" s="450" t="s">
        <v>2334</v>
      </c>
      <c r="P148" s="450" t="s">
        <v>2335</v>
      </c>
      <c r="Q148" s="453" t="s">
        <v>433</v>
      </c>
      <c r="R148" s="453" t="s">
        <v>2336</v>
      </c>
      <c r="S148" s="453">
        <v>6</v>
      </c>
      <c r="T148" s="383">
        <v>1</v>
      </c>
      <c r="U148" s="375" t="s">
        <v>2360</v>
      </c>
      <c r="V148" s="383" t="s">
        <v>2338</v>
      </c>
      <c r="W148" s="530">
        <v>43098</v>
      </c>
      <c r="X148" s="530">
        <v>43465</v>
      </c>
      <c r="Y148" s="531">
        <f t="shared" ref="Y148:Y157" si="20">+AF148</f>
        <v>3000000000</v>
      </c>
      <c r="Z148" s="453" t="s">
        <v>2339</v>
      </c>
      <c r="AA148" s="453" t="s">
        <v>2340</v>
      </c>
      <c r="AB148" s="453" t="s">
        <v>2339</v>
      </c>
      <c r="AC148" s="453" t="s">
        <v>2341</v>
      </c>
      <c r="AD148" s="517"/>
      <c r="AE148" s="430">
        <f t="shared" si="12"/>
        <v>3000000000</v>
      </c>
      <c r="AF148" s="411">
        <f t="shared" si="18"/>
        <v>3000000000</v>
      </c>
      <c r="AG148" s="411">
        <f t="shared" si="19"/>
        <v>3000000000</v>
      </c>
      <c r="AH148" s="430">
        <v>3000000000</v>
      </c>
      <c r="AI148" s="430"/>
      <c r="AJ148" s="430"/>
      <c r="AK148" s="430"/>
      <c r="AL148" s="430"/>
      <c r="AM148" s="430"/>
      <c r="AN148" s="430"/>
      <c r="AO148" s="430"/>
      <c r="AP148" s="430"/>
      <c r="AQ148" s="430"/>
      <c r="AR148" s="430"/>
      <c r="AS148" s="430"/>
      <c r="AT148" s="430"/>
      <c r="AU148" s="430"/>
      <c r="AV148" s="430"/>
      <c r="AW148" s="430"/>
      <c r="AX148" s="430"/>
      <c r="AY148" s="430"/>
      <c r="AZ148" s="430"/>
      <c r="BA148" s="430"/>
      <c r="BB148" s="430"/>
      <c r="BC148" s="430"/>
      <c r="BD148" s="430"/>
      <c r="BE148" s="430"/>
      <c r="BF148" s="430"/>
      <c r="BG148" s="430"/>
      <c r="BH148" s="430"/>
      <c r="BI148" s="430"/>
      <c r="BJ148" s="430"/>
      <c r="BK148" s="430"/>
      <c r="BL148" s="430"/>
      <c r="BM148" s="430"/>
      <c r="BN148" s="430"/>
      <c r="BO148" s="430"/>
      <c r="BP148" s="430"/>
      <c r="BQ148" s="430"/>
      <c r="BR148" s="430"/>
      <c r="BS148" s="430"/>
      <c r="BT148" s="430"/>
      <c r="BU148" s="430"/>
      <c r="BV148" s="430"/>
      <c r="BW148" s="430"/>
      <c r="BX148" s="430"/>
      <c r="BY148" s="430"/>
      <c r="BZ148" s="430"/>
      <c r="CA148" s="430"/>
      <c r="CB148" s="430"/>
      <c r="CC148" s="430"/>
      <c r="CD148" s="430"/>
      <c r="CE148" s="430"/>
      <c r="CF148" s="430"/>
      <c r="CG148" s="430"/>
      <c r="CH148" s="430"/>
      <c r="CI148" s="430"/>
      <c r="CJ148" s="430"/>
      <c r="CK148" s="430"/>
      <c r="CL148" s="430"/>
      <c r="CM148" s="430"/>
      <c r="CN148" s="430"/>
      <c r="CO148" s="430"/>
      <c r="CP148" s="430"/>
      <c r="CQ148" s="430"/>
      <c r="CR148" s="430"/>
      <c r="CS148" s="430"/>
      <c r="CT148" s="430"/>
      <c r="CU148" s="430"/>
      <c r="CV148" s="430"/>
      <c r="CW148" s="430"/>
      <c r="CX148" s="430"/>
      <c r="CY148" s="430"/>
      <c r="CZ148" s="430"/>
      <c r="DA148" s="430"/>
      <c r="DB148" s="430"/>
      <c r="DC148" s="430"/>
      <c r="DD148" s="430"/>
      <c r="DE148" s="430"/>
      <c r="DF148" s="430"/>
      <c r="DG148" s="430"/>
      <c r="DH148" s="430"/>
      <c r="DI148" s="430"/>
      <c r="DJ148" s="430"/>
      <c r="DK148" s="430"/>
    </row>
    <row r="149" spans="1:250" ht="30.6" x14ac:dyDescent="0.3">
      <c r="A149" s="380" t="s">
        <v>226</v>
      </c>
      <c r="B149" s="380" t="s">
        <v>266</v>
      </c>
      <c r="C149" s="380" t="s">
        <v>266</v>
      </c>
      <c r="D149" s="380" t="s">
        <v>266</v>
      </c>
      <c r="E149" s="380" t="s">
        <v>187</v>
      </c>
      <c r="F149" s="448" t="s">
        <v>447</v>
      </c>
      <c r="G149" s="380" t="s">
        <v>246</v>
      </c>
      <c r="H149" s="377" t="s">
        <v>448</v>
      </c>
      <c r="I149" s="449" t="s">
        <v>208</v>
      </c>
      <c r="J149" s="381" t="s">
        <v>449</v>
      </c>
      <c r="K149" s="516" t="s">
        <v>450</v>
      </c>
      <c r="L149" s="516" t="s">
        <v>2361</v>
      </c>
      <c r="M149" s="517" t="s">
        <v>2362</v>
      </c>
      <c r="N149" s="553" t="s">
        <v>2363</v>
      </c>
      <c r="O149" s="516" t="s">
        <v>2364</v>
      </c>
      <c r="P149" s="516" t="s">
        <v>2365</v>
      </c>
      <c r="Q149" s="517" t="s">
        <v>2366</v>
      </c>
      <c r="R149" s="517" t="s">
        <v>2367</v>
      </c>
      <c r="S149" s="517">
        <v>30</v>
      </c>
      <c r="T149" s="517">
        <v>30</v>
      </c>
      <c r="U149" s="516" t="s">
        <v>2368</v>
      </c>
      <c r="V149" s="517" t="s">
        <v>2369</v>
      </c>
      <c r="W149" s="558">
        <v>43220</v>
      </c>
      <c r="X149" s="557">
        <v>43465</v>
      </c>
      <c r="Y149" s="531">
        <f t="shared" si="20"/>
        <v>300000000</v>
      </c>
      <c r="Z149" s="453" t="s">
        <v>2339</v>
      </c>
      <c r="AA149" s="453" t="s">
        <v>2340</v>
      </c>
      <c r="AB149" s="453" t="s">
        <v>2339</v>
      </c>
      <c r="AC149" s="453" t="s">
        <v>2341</v>
      </c>
      <c r="AD149" s="517"/>
      <c r="AE149" s="430">
        <f t="shared" si="12"/>
        <v>300000000</v>
      </c>
      <c r="AF149" s="411">
        <f t="shared" si="18"/>
        <v>300000000</v>
      </c>
      <c r="AG149" s="411">
        <f t="shared" si="19"/>
        <v>300000000</v>
      </c>
      <c r="AH149" s="411">
        <v>300000000</v>
      </c>
      <c r="AI149" s="411"/>
      <c r="AJ149" s="411"/>
      <c r="AK149" s="411"/>
      <c r="AL149" s="411"/>
      <c r="AM149" s="411"/>
      <c r="AN149" s="411"/>
      <c r="AO149" s="411"/>
      <c r="AP149" s="411"/>
      <c r="AQ149" s="411"/>
      <c r="AR149" s="411"/>
      <c r="AS149" s="411"/>
      <c r="AT149" s="411"/>
      <c r="AU149" s="411"/>
      <c r="AV149" s="411"/>
      <c r="AW149" s="411"/>
      <c r="AX149" s="411"/>
      <c r="AY149" s="411"/>
      <c r="AZ149" s="411"/>
      <c r="BA149" s="411"/>
      <c r="BB149" s="411"/>
      <c r="BC149" s="411"/>
      <c r="BD149" s="411"/>
      <c r="BE149" s="411"/>
      <c r="BF149" s="411"/>
      <c r="BG149" s="411"/>
      <c r="BH149" s="411"/>
      <c r="BI149" s="411"/>
      <c r="BJ149" s="411"/>
      <c r="BK149" s="411"/>
      <c r="BL149" s="411"/>
      <c r="BM149" s="411"/>
      <c r="BN149" s="411"/>
      <c r="BO149" s="411"/>
      <c r="BP149" s="411"/>
      <c r="BQ149" s="411"/>
      <c r="BR149" s="411"/>
      <c r="BS149" s="411"/>
      <c r="BT149" s="411"/>
      <c r="BU149" s="411"/>
      <c r="BV149" s="411"/>
      <c r="BW149" s="411"/>
      <c r="BX149" s="411"/>
      <c r="BY149" s="411"/>
      <c r="BZ149" s="411"/>
      <c r="CA149" s="411"/>
      <c r="CB149" s="411"/>
      <c r="CC149" s="411"/>
      <c r="CD149" s="411"/>
      <c r="CE149" s="411"/>
      <c r="CF149" s="411"/>
      <c r="CG149" s="411"/>
      <c r="CH149" s="411"/>
      <c r="CI149" s="411"/>
      <c r="CJ149" s="411"/>
      <c r="CK149" s="411"/>
      <c r="CL149" s="411"/>
      <c r="CM149" s="411"/>
      <c r="CN149" s="411"/>
      <c r="CO149" s="411"/>
      <c r="CP149" s="411"/>
      <c r="CQ149" s="411"/>
      <c r="CR149" s="411"/>
      <c r="CS149" s="411"/>
      <c r="CT149" s="411"/>
      <c r="CU149" s="411"/>
      <c r="CV149" s="411"/>
      <c r="CW149" s="411"/>
      <c r="CX149" s="411"/>
      <c r="CY149" s="411"/>
      <c r="CZ149" s="411"/>
      <c r="DA149" s="411"/>
      <c r="DB149" s="411"/>
      <c r="DC149" s="411"/>
      <c r="DD149" s="411"/>
      <c r="DE149" s="411"/>
      <c r="DF149" s="411"/>
      <c r="DG149" s="411"/>
      <c r="DH149" s="411"/>
      <c r="DI149" s="411"/>
      <c r="DJ149" s="411"/>
      <c r="DK149" s="411"/>
      <c r="DL149" s="414"/>
      <c r="DM149" s="414"/>
      <c r="DN149" s="414"/>
      <c r="DO149" s="414"/>
      <c r="DP149" s="414"/>
      <c r="DQ149" s="414"/>
      <c r="DR149" s="414"/>
      <c r="DS149" s="414"/>
      <c r="DT149" s="414"/>
      <c r="DU149" s="414"/>
      <c r="DV149" s="414"/>
      <c r="DW149" s="414"/>
      <c r="DX149" s="414"/>
      <c r="DY149" s="414"/>
      <c r="DZ149" s="414"/>
      <c r="EA149" s="414"/>
      <c r="EB149" s="414"/>
      <c r="EC149" s="414"/>
      <c r="ED149" s="414"/>
      <c r="EE149" s="414"/>
      <c r="EF149" s="414"/>
      <c r="EG149" s="414"/>
      <c r="EH149" s="414"/>
      <c r="EI149" s="414"/>
      <c r="EJ149" s="414"/>
      <c r="EK149" s="414"/>
      <c r="EL149" s="414"/>
      <c r="EM149" s="414"/>
      <c r="EN149" s="414"/>
      <c r="EO149" s="414"/>
      <c r="EP149" s="414"/>
      <c r="EQ149" s="414"/>
      <c r="ER149" s="414"/>
      <c r="ES149" s="414"/>
      <c r="ET149" s="414"/>
      <c r="EU149" s="414"/>
      <c r="EV149" s="414"/>
      <c r="EW149" s="414"/>
      <c r="EX149" s="414"/>
      <c r="EY149" s="414"/>
      <c r="EZ149" s="414"/>
      <c r="FA149" s="414"/>
      <c r="FB149" s="414"/>
      <c r="FC149" s="414"/>
      <c r="FD149" s="414"/>
      <c r="FE149" s="414"/>
      <c r="FF149" s="414"/>
      <c r="FG149" s="414"/>
      <c r="FH149" s="414"/>
      <c r="FI149" s="414"/>
      <c r="FJ149" s="414"/>
      <c r="FK149" s="414"/>
      <c r="FL149" s="414"/>
      <c r="FM149" s="414"/>
      <c r="FN149" s="414"/>
      <c r="FO149" s="414"/>
      <c r="FP149" s="414"/>
      <c r="FQ149" s="414"/>
      <c r="FR149" s="414"/>
      <c r="FS149" s="414"/>
      <c r="FT149" s="414"/>
      <c r="FU149" s="414"/>
      <c r="FV149" s="414"/>
      <c r="FW149" s="414"/>
      <c r="FX149" s="414"/>
      <c r="FY149" s="414"/>
      <c r="FZ149" s="414"/>
      <c r="GA149" s="414"/>
      <c r="GB149" s="414"/>
      <c r="GC149" s="414"/>
      <c r="GD149" s="414"/>
      <c r="GE149" s="414"/>
      <c r="GF149" s="414"/>
      <c r="GG149" s="414"/>
      <c r="GH149" s="414"/>
      <c r="GI149" s="414"/>
      <c r="GJ149" s="414"/>
      <c r="GK149" s="414"/>
      <c r="GL149" s="414"/>
      <c r="GM149" s="414"/>
      <c r="GN149" s="414"/>
      <c r="GO149" s="414"/>
      <c r="GP149" s="414"/>
      <c r="GQ149" s="414"/>
      <c r="GR149" s="414"/>
      <c r="GS149" s="414"/>
      <c r="GT149" s="414"/>
      <c r="GU149" s="414"/>
      <c r="GV149" s="414"/>
      <c r="GW149" s="414"/>
      <c r="GX149" s="414"/>
      <c r="GY149" s="414"/>
      <c r="GZ149" s="414"/>
      <c r="HA149" s="414"/>
      <c r="HB149" s="414"/>
      <c r="HC149" s="414"/>
      <c r="HD149" s="414"/>
      <c r="HE149" s="414"/>
      <c r="HF149" s="414"/>
      <c r="HG149" s="414"/>
      <c r="HH149" s="414"/>
      <c r="HI149" s="414"/>
      <c r="HJ149" s="414"/>
      <c r="HK149" s="414"/>
      <c r="HL149" s="414"/>
      <c r="HM149" s="414"/>
      <c r="HN149" s="414"/>
      <c r="HO149" s="414"/>
      <c r="HP149" s="414"/>
      <c r="HQ149" s="414"/>
      <c r="HR149" s="414"/>
      <c r="HS149" s="414"/>
      <c r="HT149" s="414"/>
      <c r="HU149" s="414"/>
      <c r="HV149" s="414"/>
      <c r="HW149" s="414"/>
      <c r="HX149" s="414"/>
      <c r="HY149" s="414"/>
      <c r="HZ149" s="414"/>
      <c r="IA149" s="414"/>
      <c r="IB149" s="414"/>
      <c r="IC149" s="414"/>
      <c r="ID149" s="414"/>
      <c r="IE149" s="414"/>
      <c r="IF149" s="414"/>
      <c r="IG149" s="414"/>
      <c r="IH149" s="414"/>
      <c r="II149" s="414"/>
      <c r="IJ149" s="414"/>
      <c r="IK149" s="414"/>
      <c r="IL149" s="414"/>
      <c r="IM149" s="414"/>
      <c r="IN149" s="414"/>
      <c r="IO149" s="414"/>
      <c r="IP149" s="414"/>
    </row>
    <row r="150" spans="1:250" ht="40.799999999999997" x14ac:dyDescent="0.3">
      <c r="A150" s="380" t="s">
        <v>226</v>
      </c>
      <c r="B150" s="380" t="s">
        <v>266</v>
      </c>
      <c r="C150" s="380" t="s">
        <v>266</v>
      </c>
      <c r="D150" s="380" t="s">
        <v>266</v>
      </c>
      <c r="E150" s="380" t="s">
        <v>187</v>
      </c>
      <c r="F150" s="448">
        <v>2017005810143</v>
      </c>
      <c r="G150" s="380" t="s">
        <v>206</v>
      </c>
      <c r="H150" s="377" t="s">
        <v>452</v>
      </c>
      <c r="I150" s="449" t="s">
        <v>208</v>
      </c>
      <c r="J150" s="381" t="s">
        <v>453</v>
      </c>
      <c r="K150" s="450" t="s">
        <v>481</v>
      </c>
      <c r="L150" s="450" t="s">
        <v>2331</v>
      </c>
      <c r="M150" s="453" t="s">
        <v>2332</v>
      </c>
      <c r="N150" s="553" t="s">
        <v>2333</v>
      </c>
      <c r="O150" s="450" t="s">
        <v>2334</v>
      </c>
      <c r="P150" s="450" t="s">
        <v>2335</v>
      </c>
      <c r="Q150" s="453" t="s">
        <v>433</v>
      </c>
      <c r="R150" s="453" t="s">
        <v>2336</v>
      </c>
      <c r="S150" s="453">
        <v>6</v>
      </c>
      <c r="T150" s="453">
        <v>1</v>
      </c>
      <c r="U150" s="450" t="s">
        <v>2370</v>
      </c>
      <c r="V150" s="453" t="s">
        <v>2338</v>
      </c>
      <c r="W150" s="557">
        <v>43098</v>
      </c>
      <c r="X150" s="557">
        <v>43465</v>
      </c>
      <c r="Y150" s="531">
        <f t="shared" si="20"/>
        <v>1100000000</v>
      </c>
      <c r="Z150" s="453" t="s">
        <v>2339</v>
      </c>
      <c r="AA150" s="453" t="s">
        <v>2340</v>
      </c>
      <c r="AB150" s="453" t="s">
        <v>2339</v>
      </c>
      <c r="AC150" s="453" t="s">
        <v>2341</v>
      </c>
      <c r="AD150" s="453"/>
      <c r="AE150" s="430">
        <f t="shared" si="12"/>
        <v>1100000000</v>
      </c>
      <c r="AF150" s="411">
        <f t="shared" si="18"/>
        <v>1100000000</v>
      </c>
      <c r="AG150" s="411">
        <f t="shared" si="19"/>
        <v>1100000000</v>
      </c>
      <c r="AH150" s="411">
        <v>1100000000</v>
      </c>
      <c r="AI150" s="411"/>
      <c r="AJ150" s="411"/>
      <c r="AK150" s="411"/>
      <c r="AL150" s="411"/>
      <c r="AM150" s="411"/>
      <c r="AN150" s="411"/>
      <c r="AO150" s="411"/>
      <c r="AP150" s="411"/>
      <c r="AQ150" s="411"/>
      <c r="AR150" s="411"/>
      <c r="AS150" s="411"/>
      <c r="AT150" s="411"/>
      <c r="AU150" s="411"/>
      <c r="AV150" s="411"/>
      <c r="AW150" s="411"/>
      <c r="AX150" s="411"/>
      <c r="AY150" s="411"/>
      <c r="AZ150" s="411"/>
      <c r="BA150" s="411"/>
      <c r="BB150" s="411"/>
      <c r="BC150" s="411"/>
      <c r="BD150" s="411"/>
      <c r="BE150" s="411"/>
      <c r="BF150" s="411"/>
      <c r="BG150" s="411"/>
      <c r="BH150" s="411"/>
      <c r="BI150" s="411"/>
      <c r="BJ150" s="411"/>
      <c r="BK150" s="411"/>
      <c r="BL150" s="411"/>
      <c r="BM150" s="411"/>
      <c r="BN150" s="411"/>
      <c r="BO150" s="411"/>
      <c r="BP150" s="411"/>
      <c r="BQ150" s="411"/>
      <c r="BR150" s="411"/>
      <c r="BS150" s="411"/>
      <c r="BT150" s="411"/>
      <c r="BU150" s="411"/>
      <c r="BV150" s="411"/>
      <c r="BW150" s="411"/>
      <c r="BX150" s="411"/>
      <c r="BY150" s="411"/>
      <c r="BZ150" s="411"/>
      <c r="CA150" s="411"/>
      <c r="CB150" s="411"/>
      <c r="CC150" s="411"/>
      <c r="CD150" s="411"/>
      <c r="CE150" s="411"/>
      <c r="CF150" s="411"/>
      <c r="CG150" s="411"/>
      <c r="CH150" s="411"/>
      <c r="CI150" s="411"/>
      <c r="CJ150" s="411"/>
      <c r="CK150" s="411"/>
      <c r="CL150" s="411"/>
      <c r="CM150" s="411"/>
      <c r="CN150" s="411"/>
      <c r="CO150" s="411"/>
      <c r="CP150" s="411"/>
      <c r="CQ150" s="411"/>
      <c r="CR150" s="411"/>
      <c r="CS150" s="411"/>
      <c r="CT150" s="411"/>
      <c r="CU150" s="411"/>
      <c r="CV150" s="411"/>
      <c r="CW150" s="411"/>
      <c r="CX150" s="411"/>
      <c r="CY150" s="411"/>
      <c r="CZ150" s="411"/>
      <c r="DA150" s="411"/>
      <c r="DB150" s="411"/>
      <c r="DC150" s="411"/>
      <c r="DD150" s="411"/>
      <c r="DE150" s="411"/>
      <c r="DF150" s="411"/>
      <c r="DG150" s="411"/>
      <c r="DH150" s="411"/>
      <c r="DI150" s="411"/>
      <c r="DJ150" s="411"/>
      <c r="DK150" s="411"/>
      <c r="DL150" s="414"/>
      <c r="DM150" s="414"/>
      <c r="DN150" s="414"/>
      <c r="DO150" s="414"/>
      <c r="DP150" s="414"/>
      <c r="DQ150" s="414"/>
      <c r="DR150" s="414"/>
      <c r="DS150" s="414"/>
      <c r="DT150" s="414"/>
      <c r="DU150" s="414"/>
      <c r="DV150" s="414"/>
      <c r="DW150" s="414"/>
      <c r="DX150" s="414"/>
      <c r="DY150" s="414"/>
      <c r="DZ150" s="414"/>
      <c r="EA150" s="414"/>
      <c r="EB150" s="414"/>
      <c r="EC150" s="414"/>
      <c r="ED150" s="414"/>
      <c r="EE150" s="414"/>
      <c r="EF150" s="414"/>
      <c r="EG150" s="414"/>
      <c r="EH150" s="414"/>
      <c r="EI150" s="414"/>
      <c r="EJ150" s="414"/>
      <c r="EK150" s="414"/>
      <c r="EL150" s="414"/>
      <c r="EM150" s="414"/>
      <c r="EN150" s="414"/>
      <c r="EO150" s="414"/>
      <c r="EP150" s="414"/>
      <c r="EQ150" s="414"/>
      <c r="ER150" s="414"/>
      <c r="ES150" s="414"/>
      <c r="ET150" s="414"/>
      <c r="EU150" s="414"/>
      <c r="EV150" s="414"/>
      <c r="EW150" s="414"/>
      <c r="EX150" s="414"/>
      <c r="EY150" s="414"/>
      <c r="EZ150" s="414"/>
      <c r="FA150" s="414"/>
      <c r="FB150" s="414"/>
      <c r="FC150" s="414"/>
      <c r="FD150" s="414"/>
      <c r="FE150" s="414"/>
      <c r="FF150" s="414"/>
      <c r="FG150" s="414"/>
      <c r="FH150" s="414"/>
      <c r="FI150" s="414"/>
      <c r="FJ150" s="414"/>
      <c r="FK150" s="414"/>
      <c r="FL150" s="414"/>
      <c r="FM150" s="414"/>
      <c r="FN150" s="414"/>
      <c r="FO150" s="414"/>
      <c r="FP150" s="414"/>
      <c r="FQ150" s="414"/>
      <c r="FR150" s="414"/>
      <c r="FS150" s="414"/>
      <c r="FT150" s="414"/>
      <c r="FU150" s="414"/>
      <c r="FV150" s="414"/>
      <c r="FW150" s="414"/>
      <c r="FX150" s="414"/>
      <c r="FY150" s="414"/>
      <c r="FZ150" s="414"/>
      <c r="GA150" s="414"/>
      <c r="GB150" s="414"/>
      <c r="GC150" s="414"/>
      <c r="GD150" s="414"/>
      <c r="GE150" s="414"/>
      <c r="GF150" s="414"/>
      <c r="GG150" s="414"/>
      <c r="GH150" s="414"/>
      <c r="GI150" s="414"/>
      <c r="GJ150" s="414"/>
      <c r="GK150" s="414"/>
      <c r="GL150" s="414"/>
      <c r="GM150" s="414"/>
      <c r="GN150" s="414"/>
      <c r="GO150" s="414"/>
      <c r="GP150" s="414"/>
      <c r="GQ150" s="414"/>
      <c r="GR150" s="414"/>
      <c r="GS150" s="414"/>
      <c r="GT150" s="414"/>
      <c r="GU150" s="414"/>
      <c r="GV150" s="414"/>
      <c r="GW150" s="414"/>
      <c r="GX150" s="414"/>
      <c r="GY150" s="414"/>
      <c r="GZ150" s="414"/>
      <c r="HA150" s="414"/>
      <c r="HB150" s="414"/>
      <c r="HC150" s="414"/>
      <c r="HD150" s="414"/>
      <c r="HE150" s="414"/>
      <c r="HF150" s="414"/>
      <c r="HG150" s="414"/>
      <c r="HH150" s="414"/>
      <c r="HI150" s="414"/>
      <c r="HJ150" s="414"/>
      <c r="HK150" s="414"/>
      <c r="HL150" s="414"/>
      <c r="HM150" s="414"/>
      <c r="HN150" s="414"/>
      <c r="HO150" s="414"/>
      <c r="HP150" s="414"/>
      <c r="HQ150" s="414"/>
      <c r="HR150" s="414"/>
      <c r="HS150" s="414"/>
      <c r="HT150" s="414"/>
      <c r="HU150" s="414"/>
      <c r="HV150" s="414"/>
      <c r="HW150" s="414"/>
      <c r="HX150" s="414"/>
      <c r="HY150" s="414"/>
      <c r="HZ150" s="414"/>
      <c r="IA150" s="414"/>
      <c r="IB150" s="414"/>
      <c r="IC150" s="414"/>
      <c r="ID150" s="414"/>
      <c r="IE150" s="414"/>
      <c r="IF150" s="414"/>
      <c r="IG150" s="414"/>
      <c r="IH150" s="414"/>
      <c r="II150" s="414"/>
      <c r="IJ150" s="414"/>
      <c r="IK150" s="414"/>
      <c r="IL150" s="414"/>
      <c r="IM150" s="414"/>
      <c r="IN150" s="414"/>
      <c r="IO150" s="414"/>
      <c r="IP150" s="414"/>
    </row>
    <row r="151" spans="1:250" ht="40.799999999999997" x14ac:dyDescent="0.3">
      <c r="A151" s="380" t="s">
        <v>226</v>
      </c>
      <c r="B151" s="380" t="s">
        <v>266</v>
      </c>
      <c r="C151" s="380" t="s">
        <v>266</v>
      </c>
      <c r="D151" s="380" t="s">
        <v>266</v>
      </c>
      <c r="E151" s="380" t="s">
        <v>187</v>
      </c>
      <c r="F151" s="448">
        <v>2017005810109</v>
      </c>
      <c r="G151" s="380"/>
      <c r="H151" s="514" t="s">
        <v>1321</v>
      </c>
      <c r="I151" s="449" t="s">
        <v>208</v>
      </c>
      <c r="J151" s="381" t="s">
        <v>433</v>
      </c>
      <c r="K151" s="458" t="s">
        <v>487</v>
      </c>
      <c r="L151" s="450" t="s">
        <v>2331</v>
      </c>
      <c r="M151" s="453" t="s">
        <v>2332</v>
      </c>
      <c r="N151" s="553" t="s">
        <v>2333</v>
      </c>
      <c r="O151" s="450" t="s">
        <v>2334</v>
      </c>
      <c r="P151" s="450" t="s">
        <v>2335</v>
      </c>
      <c r="Q151" s="453" t="s">
        <v>433</v>
      </c>
      <c r="R151" s="453" t="s">
        <v>2336</v>
      </c>
      <c r="S151" s="453">
        <v>6</v>
      </c>
      <c r="T151" s="453">
        <v>2</v>
      </c>
      <c r="U151" s="450" t="s">
        <v>2371</v>
      </c>
      <c r="V151" s="453" t="s">
        <v>2338</v>
      </c>
      <c r="W151" s="557">
        <v>43250</v>
      </c>
      <c r="X151" s="557">
        <v>43465</v>
      </c>
      <c r="Y151" s="531">
        <f t="shared" si="20"/>
        <v>300000000</v>
      </c>
      <c r="Z151" s="453" t="s">
        <v>2339</v>
      </c>
      <c r="AA151" s="453" t="s">
        <v>2340</v>
      </c>
      <c r="AB151" s="453" t="s">
        <v>2339</v>
      </c>
      <c r="AC151" s="453" t="s">
        <v>2341</v>
      </c>
      <c r="AD151" s="460"/>
      <c r="AE151" s="430">
        <f t="shared" si="12"/>
        <v>300000000</v>
      </c>
      <c r="AF151" s="411">
        <f t="shared" si="18"/>
        <v>300000000</v>
      </c>
      <c r="AG151" s="411">
        <f t="shared" si="19"/>
        <v>300000000</v>
      </c>
      <c r="AH151" s="411">
        <v>100000000</v>
      </c>
      <c r="AI151" s="411"/>
      <c r="AJ151" s="411"/>
      <c r="AK151" s="411"/>
      <c r="AL151" s="411"/>
      <c r="AM151" s="411"/>
      <c r="AN151" s="411"/>
      <c r="AO151" s="411"/>
      <c r="AP151" s="411"/>
      <c r="AQ151" s="411"/>
      <c r="AR151" s="411"/>
      <c r="AS151" s="411"/>
      <c r="AT151" s="411"/>
      <c r="AU151" s="411"/>
      <c r="AV151" s="411"/>
      <c r="AW151" s="411"/>
      <c r="AX151" s="411"/>
      <c r="AY151" s="411"/>
      <c r="AZ151" s="411"/>
      <c r="BA151" s="411"/>
      <c r="BB151" s="411"/>
      <c r="BC151" s="411"/>
      <c r="BD151" s="411"/>
      <c r="BE151" s="411"/>
      <c r="BF151" s="411"/>
      <c r="BG151" s="411"/>
      <c r="BH151" s="411"/>
      <c r="BI151" s="411"/>
      <c r="BJ151" s="411"/>
      <c r="BK151" s="411"/>
      <c r="BL151" s="411"/>
      <c r="BM151" s="411"/>
      <c r="BN151" s="411"/>
      <c r="BO151" s="411"/>
      <c r="BP151" s="411"/>
      <c r="BQ151" s="430">
        <v>200000000</v>
      </c>
      <c r="BR151" s="411"/>
      <c r="BS151" s="411"/>
      <c r="BT151" s="411"/>
      <c r="BU151" s="411"/>
      <c r="BV151" s="411"/>
      <c r="BW151" s="411"/>
      <c r="BX151" s="411"/>
      <c r="BY151" s="411"/>
      <c r="BZ151" s="411"/>
      <c r="CA151" s="411"/>
      <c r="CB151" s="411"/>
      <c r="CC151" s="411"/>
      <c r="CD151" s="411"/>
      <c r="CE151" s="411"/>
      <c r="CF151" s="411"/>
      <c r="CG151" s="411"/>
      <c r="CH151" s="411"/>
      <c r="CI151" s="411"/>
      <c r="CJ151" s="411"/>
      <c r="CK151" s="411"/>
      <c r="CL151" s="411"/>
      <c r="CM151" s="411"/>
      <c r="CN151" s="411"/>
      <c r="CO151" s="411"/>
      <c r="CP151" s="411"/>
      <c r="CQ151" s="411"/>
      <c r="CR151" s="411"/>
      <c r="CS151" s="411"/>
      <c r="CT151" s="411"/>
      <c r="CU151" s="411"/>
      <c r="CV151" s="411"/>
      <c r="CW151" s="411"/>
      <c r="CX151" s="411"/>
      <c r="CY151" s="411"/>
      <c r="CZ151" s="411"/>
      <c r="DA151" s="411"/>
      <c r="DB151" s="411"/>
      <c r="DC151" s="411"/>
      <c r="DD151" s="411"/>
      <c r="DE151" s="411"/>
      <c r="DF151" s="411"/>
      <c r="DG151" s="411"/>
      <c r="DH151" s="411"/>
      <c r="DI151" s="411"/>
      <c r="DJ151" s="411"/>
      <c r="DK151" s="411"/>
      <c r="DL151" s="414"/>
      <c r="DM151" s="414"/>
      <c r="DN151" s="414"/>
      <c r="DO151" s="414"/>
      <c r="DP151" s="414"/>
      <c r="DQ151" s="414"/>
      <c r="DR151" s="414"/>
      <c r="DS151" s="414"/>
      <c r="DT151" s="414"/>
      <c r="DU151" s="414"/>
      <c r="DV151" s="414"/>
      <c r="DW151" s="414"/>
      <c r="DX151" s="414"/>
      <c r="DY151" s="414"/>
      <c r="DZ151" s="414"/>
      <c r="EA151" s="414"/>
      <c r="EB151" s="414"/>
      <c r="EC151" s="414"/>
      <c r="ED151" s="414"/>
      <c r="EE151" s="414"/>
      <c r="EF151" s="414"/>
      <c r="EG151" s="414"/>
      <c r="EH151" s="414"/>
      <c r="EI151" s="414"/>
      <c r="EJ151" s="414"/>
      <c r="EK151" s="414"/>
      <c r="EL151" s="414"/>
      <c r="EM151" s="414"/>
      <c r="EN151" s="414"/>
      <c r="EO151" s="414"/>
      <c r="EP151" s="414"/>
      <c r="EQ151" s="414"/>
      <c r="ER151" s="414"/>
      <c r="ES151" s="414"/>
      <c r="ET151" s="414"/>
      <c r="EU151" s="414"/>
      <c r="EV151" s="414"/>
      <c r="EW151" s="414"/>
      <c r="EX151" s="414"/>
      <c r="EY151" s="414"/>
      <c r="EZ151" s="414"/>
      <c r="FA151" s="414"/>
      <c r="FB151" s="414"/>
      <c r="FC151" s="414"/>
      <c r="FD151" s="414"/>
      <c r="FE151" s="414"/>
      <c r="FF151" s="414"/>
      <c r="FG151" s="414"/>
      <c r="FH151" s="414"/>
      <c r="FI151" s="414"/>
      <c r="FJ151" s="414"/>
      <c r="FK151" s="414"/>
      <c r="FL151" s="414"/>
      <c r="FM151" s="414"/>
      <c r="FN151" s="414"/>
      <c r="FO151" s="414"/>
      <c r="FP151" s="414"/>
      <c r="FQ151" s="414"/>
      <c r="FR151" s="414"/>
      <c r="FS151" s="414"/>
      <c r="FT151" s="414"/>
      <c r="FU151" s="414"/>
      <c r="FV151" s="414"/>
      <c r="FW151" s="414"/>
      <c r="FX151" s="414"/>
      <c r="FY151" s="414"/>
      <c r="FZ151" s="414"/>
      <c r="GA151" s="414"/>
      <c r="GB151" s="414"/>
      <c r="GC151" s="414"/>
      <c r="GD151" s="414"/>
      <c r="GE151" s="414"/>
      <c r="GF151" s="414"/>
      <c r="GG151" s="414"/>
      <c r="GH151" s="414"/>
      <c r="GI151" s="414"/>
      <c r="GJ151" s="414"/>
      <c r="GK151" s="414"/>
      <c r="GL151" s="414"/>
      <c r="GM151" s="414"/>
      <c r="GN151" s="414"/>
      <c r="GO151" s="414"/>
      <c r="GP151" s="414"/>
      <c r="GQ151" s="414"/>
      <c r="GR151" s="414"/>
      <c r="GS151" s="414"/>
      <c r="GT151" s="414"/>
      <c r="GU151" s="414"/>
      <c r="GV151" s="414"/>
      <c r="GW151" s="414"/>
      <c r="GX151" s="414"/>
      <c r="GY151" s="414"/>
      <c r="GZ151" s="414"/>
      <c r="HA151" s="414"/>
      <c r="HB151" s="414"/>
      <c r="HC151" s="414"/>
      <c r="HD151" s="414"/>
      <c r="HE151" s="414"/>
      <c r="HF151" s="414"/>
      <c r="HG151" s="414"/>
      <c r="HH151" s="414"/>
      <c r="HI151" s="414"/>
      <c r="HJ151" s="414"/>
      <c r="HK151" s="414"/>
      <c r="HL151" s="414"/>
      <c r="HM151" s="414"/>
      <c r="HN151" s="414"/>
      <c r="HO151" s="414"/>
      <c r="HP151" s="414"/>
      <c r="HQ151" s="414"/>
      <c r="HR151" s="414"/>
      <c r="HS151" s="414"/>
      <c r="HT151" s="414"/>
      <c r="HU151" s="414"/>
      <c r="HV151" s="414"/>
      <c r="HW151" s="414"/>
      <c r="HX151" s="414"/>
      <c r="HY151" s="414"/>
      <c r="HZ151" s="414"/>
      <c r="IA151" s="414"/>
      <c r="IB151" s="414"/>
      <c r="IC151" s="414"/>
      <c r="ID151" s="414"/>
      <c r="IE151" s="414"/>
      <c r="IF151" s="414"/>
      <c r="IG151" s="414"/>
      <c r="IH151" s="414"/>
      <c r="II151" s="414"/>
      <c r="IJ151" s="414"/>
      <c r="IK151" s="414"/>
      <c r="IL151" s="414"/>
      <c r="IM151" s="414"/>
      <c r="IN151" s="414"/>
      <c r="IO151" s="414"/>
      <c r="IP151" s="414"/>
    </row>
    <row r="152" spans="1:250" ht="40.799999999999997" x14ac:dyDescent="0.3">
      <c r="A152" s="380" t="s">
        <v>226</v>
      </c>
      <c r="B152" s="380" t="s">
        <v>266</v>
      </c>
      <c r="C152" s="380" t="s">
        <v>266</v>
      </c>
      <c r="D152" s="380" t="s">
        <v>266</v>
      </c>
      <c r="E152" s="380" t="s">
        <v>187</v>
      </c>
      <c r="F152" s="448">
        <v>2017005810110</v>
      </c>
      <c r="G152" s="380"/>
      <c r="H152" s="449" t="s">
        <v>492</v>
      </c>
      <c r="I152" s="449" t="s">
        <v>208</v>
      </c>
      <c r="J152" s="381" t="s">
        <v>433</v>
      </c>
      <c r="K152" s="458" t="s">
        <v>490</v>
      </c>
      <c r="L152" s="450" t="s">
        <v>2331</v>
      </c>
      <c r="M152" s="453" t="s">
        <v>2332</v>
      </c>
      <c r="N152" s="553" t="s">
        <v>2333</v>
      </c>
      <c r="O152" s="450" t="s">
        <v>2334</v>
      </c>
      <c r="P152" s="450" t="s">
        <v>2335</v>
      </c>
      <c r="Q152" s="453" t="s">
        <v>433</v>
      </c>
      <c r="R152" s="453" t="s">
        <v>2336</v>
      </c>
      <c r="S152" s="453">
        <v>6</v>
      </c>
      <c r="T152" s="453">
        <v>1</v>
      </c>
      <c r="U152" s="375" t="s">
        <v>490</v>
      </c>
      <c r="V152" s="453" t="s">
        <v>2338</v>
      </c>
      <c r="W152" s="557">
        <v>43342</v>
      </c>
      <c r="X152" s="557">
        <v>43465</v>
      </c>
      <c r="Y152" s="531">
        <f t="shared" si="20"/>
        <v>300000000</v>
      </c>
      <c r="Z152" s="453" t="s">
        <v>2339</v>
      </c>
      <c r="AA152" s="453" t="s">
        <v>2340</v>
      </c>
      <c r="AB152" s="453" t="s">
        <v>2339</v>
      </c>
      <c r="AC152" s="453" t="s">
        <v>2341</v>
      </c>
      <c r="AD152" s="460"/>
      <c r="AE152" s="430">
        <f t="shared" si="12"/>
        <v>300000000</v>
      </c>
      <c r="AF152" s="411">
        <f t="shared" si="18"/>
        <v>300000000</v>
      </c>
      <c r="AG152" s="411">
        <f t="shared" si="19"/>
        <v>300000000</v>
      </c>
      <c r="AH152" s="411">
        <v>300000000</v>
      </c>
      <c r="AI152" s="411"/>
      <c r="AJ152" s="411"/>
      <c r="AK152" s="411"/>
      <c r="AL152" s="411"/>
      <c r="AM152" s="411"/>
      <c r="AN152" s="411"/>
      <c r="AO152" s="411"/>
      <c r="AP152" s="411"/>
      <c r="AQ152" s="411"/>
      <c r="AR152" s="411"/>
      <c r="AS152" s="411"/>
      <c r="AT152" s="411"/>
      <c r="AU152" s="411"/>
      <c r="AV152" s="411"/>
      <c r="AW152" s="411"/>
      <c r="AX152" s="411"/>
      <c r="AY152" s="411"/>
      <c r="AZ152" s="411"/>
      <c r="BA152" s="411"/>
      <c r="BB152" s="411"/>
      <c r="BC152" s="411"/>
      <c r="BD152" s="411"/>
      <c r="BE152" s="411"/>
      <c r="BF152" s="411"/>
      <c r="BG152" s="411"/>
      <c r="BH152" s="411"/>
      <c r="BI152" s="411"/>
      <c r="BJ152" s="411"/>
      <c r="BK152" s="411"/>
      <c r="BL152" s="411"/>
      <c r="BM152" s="411"/>
      <c r="BN152" s="411"/>
      <c r="BO152" s="411"/>
      <c r="BP152" s="411"/>
      <c r="BQ152" s="411"/>
      <c r="BR152" s="411"/>
      <c r="BS152" s="411"/>
      <c r="BT152" s="411"/>
      <c r="BU152" s="411"/>
      <c r="BV152" s="411"/>
      <c r="BW152" s="411"/>
      <c r="BX152" s="411"/>
      <c r="BY152" s="411"/>
      <c r="BZ152" s="411"/>
      <c r="CA152" s="411"/>
      <c r="CB152" s="411"/>
      <c r="CC152" s="411"/>
      <c r="CD152" s="411"/>
      <c r="CE152" s="411"/>
      <c r="CF152" s="411"/>
      <c r="CG152" s="411"/>
      <c r="CH152" s="411"/>
      <c r="CI152" s="411"/>
      <c r="CJ152" s="411"/>
      <c r="CK152" s="411"/>
      <c r="CL152" s="411"/>
      <c r="CM152" s="411"/>
      <c r="CN152" s="411"/>
      <c r="CO152" s="411"/>
      <c r="CP152" s="411"/>
      <c r="CQ152" s="411"/>
      <c r="CR152" s="411"/>
      <c r="CS152" s="411"/>
      <c r="CT152" s="411"/>
      <c r="CU152" s="411"/>
      <c r="CV152" s="411"/>
      <c r="CW152" s="411"/>
      <c r="CX152" s="411"/>
      <c r="CY152" s="411"/>
      <c r="CZ152" s="411"/>
      <c r="DA152" s="411"/>
      <c r="DB152" s="411"/>
      <c r="DC152" s="411"/>
      <c r="DD152" s="411"/>
      <c r="DE152" s="411"/>
      <c r="DF152" s="411"/>
      <c r="DG152" s="411"/>
      <c r="DH152" s="411"/>
      <c r="DI152" s="411"/>
      <c r="DJ152" s="411"/>
      <c r="DK152" s="411"/>
      <c r="DL152" s="414"/>
      <c r="DM152" s="414"/>
      <c r="DN152" s="414"/>
      <c r="DO152" s="414"/>
      <c r="DP152" s="414"/>
      <c r="DQ152" s="414"/>
      <c r="DR152" s="414"/>
      <c r="DS152" s="414"/>
      <c r="DT152" s="414"/>
      <c r="DU152" s="414"/>
      <c r="DV152" s="414"/>
      <c r="DW152" s="414"/>
      <c r="DX152" s="414"/>
      <c r="DY152" s="414"/>
      <c r="DZ152" s="414"/>
      <c r="EA152" s="414"/>
      <c r="EB152" s="414"/>
      <c r="EC152" s="414"/>
      <c r="ED152" s="414"/>
      <c r="EE152" s="414"/>
      <c r="EF152" s="414"/>
      <c r="EG152" s="414"/>
      <c r="EH152" s="414"/>
      <c r="EI152" s="414"/>
      <c r="EJ152" s="414"/>
      <c r="EK152" s="414"/>
      <c r="EL152" s="414"/>
      <c r="EM152" s="414"/>
      <c r="EN152" s="414"/>
      <c r="EO152" s="414"/>
      <c r="EP152" s="414"/>
      <c r="EQ152" s="414"/>
      <c r="ER152" s="414"/>
      <c r="ES152" s="414"/>
      <c r="ET152" s="414"/>
      <c r="EU152" s="414"/>
      <c r="EV152" s="414"/>
      <c r="EW152" s="414"/>
      <c r="EX152" s="414"/>
      <c r="EY152" s="414"/>
      <c r="EZ152" s="414"/>
      <c r="FA152" s="414"/>
      <c r="FB152" s="414"/>
      <c r="FC152" s="414"/>
      <c r="FD152" s="414"/>
      <c r="FE152" s="414"/>
      <c r="FF152" s="414"/>
      <c r="FG152" s="414"/>
      <c r="FH152" s="414"/>
      <c r="FI152" s="414"/>
      <c r="FJ152" s="414"/>
      <c r="FK152" s="414"/>
      <c r="FL152" s="414"/>
      <c r="FM152" s="414"/>
      <c r="FN152" s="414"/>
      <c r="FO152" s="414"/>
      <c r="FP152" s="414"/>
      <c r="FQ152" s="414"/>
      <c r="FR152" s="414"/>
      <c r="FS152" s="414"/>
      <c r="FT152" s="414"/>
      <c r="FU152" s="414"/>
      <c r="FV152" s="414"/>
      <c r="FW152" s="414"/>
      <c r="FX152" s="414"/>
      <c r="FY152" s="414"/>
      <c r="FZ152" s="414"/>
      <c r="GA152" s="414"/>
      <c r="GB152" s="414"/>
      <c r="GC152" s="414"/>
      <c r="GD152" s="414"/>
      <c r="GE152" s="414"/>
      <c r="GF152" s="414"/>
      <c r="GG152" s="414"/>
      <c r="GH152" s="414"/>
      <c r="GI152" s="414"/>
      <c r="GJ152" s="414"/>
      <c r="GK152" s="414"/>
      <c r="GL152" s="414"/>
      <c r="GM152" s="414"/>
      <c r="GN152" s="414"/>
      <c r="GO152" s="414"/>
      <c r="GP152" s="414"/>
      <c r="GQ152" s="414"/>
      <c r="GR152" s="414"/>
      <c r="GS152" s="414"/>
      <c r="GT152" s="414"/>
      <c r="GU152" s="414"/>
      <c r="GV152" s="414"/>
      <c r="GW152" s="414"/>
      <c r="GX152" s="414"/>
      <c r="GY152" s="414"/>
      <c r="GZ152" s="414"/>
      <c r="HA152" s="414"/>
      <c r="HB152" s="414"/>
      <c r="HC152" s="414"/>
      <c r="HD152" s="414"/>
      <c r="HE152" s="414"/>
      <c r="HF152" s="414"/>
      <c r="HG152" s="414"/>
      <c r="HH152" s="414"/>
      <c r="HI152" s="414"/>
      <c r="HJ152" s="414"/>
      <c r="HK152" s="414"/>
      <c r="HL152" s="414"/>
      <c r="HM152" s="414"/>
      <c r="HN152" s="414"/>
      <c r="HO152" s="414"/>
      <c r="HP152" s="414"/>
      <c r="HQ152" s="414"/>
      <c r="HR152" s="414"/>
      <c r="HS152" s="414"/>
      <c r="HT152" s="414"/>
      <c r="HU152" s="414"/>
      <c r="HV152" s="414"/>
      <c r="HW152" s="414"/>
      <c r="HX152" s="414"/>
      <c r="HY152" s="414"/>
      <c r="HZ152" s="414"/>
      <c r="IA152" s="414"/>
      <c r="IB152" s="414"/>
      <c r="IC152" s="414"/>
      <c r="ID152" s="414"/>
      <c r="IE152" s="414"/>
      <c r="IF152" s="414"/>
      <c r="IG152" s="414"/>
      <c r="IH152" s="414"/>
      <c r="II152" s="414"/>
      <c r="IJ152" s="414"/>
      <c r="IK152" s="414"/>
      <c r="IL152" s="414"/>
      <c r="IM152" s="414"/>
      <c r="IN152" s="414"/>
      <c r="IO152" s="414"/>
      <c r="IP152" s="414"/>
    </row>
    <row r="153" spans="1:250" ht="40.799999999999997" x14ac:dyDescent="0.3">
      <c r="A153" s="380" t="s">
        <v>226</v>
      </c>
      <c r="B153" s="380" t="s">
        <v>266</v>
      </c>
      <c r="C153" s="380" t="s">
        <v>266</v>
      </c>
      <c r="D153" s="380" t="s">
        <v>266</v>
      </c>
      <c r="E153" s="380" t="s">
        <v>187</v>
      </c>
      <c r="F153" s="448">
        <v>2017005810411</v>
      </c>
      <c r="G153" s="380"/>
      <c r="H153" s="449" t="s">
        <v>495</v>
      </c>
      <c r="I153" s="449" t="s">
        <v>208</v>
      </c>
      <c r="J153" s="381" t="s">
        <v>433</v>
      </c>
      <c r="K153" s="464" t="s">
        <v>494</v>
      </c>
      <c r="L153" s="450" t="s">
        <v>2331</v>
      </c>
      <c r="M153" s="453" t="s">
        <v>2332</v>
      </c>
      <c r="N153" s="553" t="s">
        <v>2333</v>
      </c>
      <c r="O153" s="450" t="s">
        <v>2334</v>
      </c>
      <c r="P153" s="450" t="s">
        <v>2335</v>
      </c>
      <c r="Q153" s="453" t="s">
        <v>433</v>
      </c>
      <c r="R153" s="453" t="s">
        <v>2336</v>
      </c>
      <c r="S153" s="453">
        <v>6</v>
      </c>
      <c r="T153" s="453">
        <v>1</v>
      </c>
      <c r="U153" s="375" t="s">
        <v>494</v>
      </c>
      <c r="V153" s="453" t="s">
        <v>2338</v>
      </c>
      <c r="W153" s="557">
        <v>43342</v>
      </c>
      <c r="X153" s="557">
        <v>43465</v>
      </c>
      <c r="Y153" s="531">
        <f t="shared" si="20"/>
        <v>2000000000</v>
      </c>
      <c r="Z153" s="453" t="s">
        <v>2339</v>
      </c>
      <c r="AA153" s="453" t="s">
        <v>2340</v>
      </c>
      <c r="AB153" s="453" t="s">
        <v>2339</v>
      </c>
      <c r="AC153" s="453" t="s">
        <v>2341</v>
      </c>
      <c r="AD153" s="376"/>
      <c r="AE153" s="430">
        <f t="shared" si="12"/>
        <v>2000000000</v>
      </c>
      <c r="AF153" s="411">
        <f t="shared" si="18"/>
        <v>2000000000</v>
      </c>
      <c r="AG153" s="411">
        <f t="shared" si="19"/>
        <v>2000000000</v>
      </c>
      <c r="AH153" s="411">
        <v>2000000000</v>
      </c>
      <c r="AI153" s="411"/>
      <c r="AJ153" s="411"/>
      <c r="AK153" s="411"/>
      <c r="AL153" s="411"/>
      <c r="AM153" s="411"/>
      <c r="AN153" s="411"/>
      <c r="AO153" s="411"/>
      <c r="AP153" s="411"/>
      <c r="AQ153" s="411"/>
      <c r="AR153" s="411"/>
      <c r="AS153" s="411"/>
      <c r="AT153" s="411"/>
      <c r="AU153" s="411"/>
      <c r="AV153" s="411"/>
      <c r="AW153" s="411"/>
      <c r="AX153" s="411"/>
      <c r="AY153" s="411"/>
      <c r="AZ153" s="411"/>
      <c r="BA153" s="411"/>
      <c r="BB153" s="411"/>
      <c r="BC153" s="411"/>
      <c r="BD153" s="411"/>
      <c r="BE153" s="411"/>
      <c r="BF153" s="411"/>
      <c r="BG153" s="411"/>
      <c r="BH153" s="411"/>
      <c r="BI153" s="411"/>
      <c r="BJ153" s="411"/>
      <c r="BK153" s="411"/>
      <c r="BL153" s="411"/>
      <c r="BM153" s="411"/>
      <c r="BN153" s="411"/>
      <c r="BO153" s="411"/>
      <c r="BP153" s="411"/>
      <c r="BQ153" s="411"/>
      <c r="BR153" s="411"/>
      <c r="BS153" s="411"/>
      <c r="BT153" s="411"/>
      <c r="BU153" s="411"/>
      <c r="BV153" s="411"/>
      <c r="BW153" s="411"/>
      <c r="BX153" s="411"/>
      <c r="BY153" s="411"/>
      <c r="BZ153" s="411"/>
      <c r="CA153" s="411"/>
      <c r="CB153" s="411"/>
      <c r="CC153" s="411"/>
      <c r="CD153" s="411"/>
      <c r="CE153" s="411"/>
      <c r="CF153" s="411"/>
      <c r="CG153" s="411"/>
      <c r="CH153" s="411"/>
      <c r="CI153" s="411"/>
      <c r="CJ153" s="411"/>
      <c r="CK153" s="411"/>
      <c r="CL153" s="411"/>
      <c r="CM153" s="411"/>
      <c r="CN153" s="411"/>
      <c r="CO153" s="411"/>
      <c r="CP153" s="411"/>
      <c r="CQ153" s="411"/>
      <c r="CR153" s="411"/>
      <c r="CS153" s="411"/>
      <c r="CT153" s="411"/>
      <c r="CU153" s="411"/>
      <c r="CV153" s="411"/>
      <c r="CW153" s="411"/>
      <c r="CX153" s="411"/>
      <c r="CY153" s="411"/>
      <c r="CZ153" s="411"/>
      <c r="DA153" s="411"/>
      <c r="DB153" s="411"/>
      <c r="DC153" s="411"/>
      <c r="DD153" s="411"/>
      <c r="DE153" s="411"/>
      <c r="DF153" s="411"/>
      <c r="DG153" s="411"/>
      <c r="DH153" s="411"/>
      <c r="DI153" s="411"/>
      <c r="DJ153" s="411"/>
      <c r="DK153" s="411"/>
      <c r="DL153" s="414"/>
      <c r="DM153" s="414"/>
      <c r="DN153" s="414"/>
      <c r="DO153" s="414"/>
      <c r="DP153" s="414"/>
      <c r="DQ153" s="414"/>
      <c r="DR153" s="414"/>
      <c r="DS153" s="414"/>
      <c r="DT153" s="414"/>
      <c r="DU153" s="414"/>
      <c r="DV153" s="414"/>
      <c r="DW153" s="414"/>
      <c r="DX153" s="414"/>
      <c r="DY153" s="414"/>
      <c r="DZ153" s="414"/>
      <c r="EA153" s="414"/>
      <c r="EB153" s="414"/>
      <c r="EC153" s="414"/>
      <c r="ED153" s="414"/>
      <c r="EE153" s="414"/>
      <c r="EF153" s="414"/>
      <c r="EG153" s="414"/>
      <c r="EH153" s="414"/>
      <c r="EI153" s="414"/>
      <c r="EJ153" s="414"/>
      <c r="EK153" s="414"/>
      <c r="EL153" s="414"/>
      <c r="EM153" s="414"/>
      <c r="EN153" s="414"/>
      <c r="EO153" s="414"/>
      <c r="EP153" s="414"/>
      <c r="EQ153" s="414"/>
      <c r="ER153" s="414"/>
      <c r="ES153" s="414"/>
      <c r="ET153" s="414"/>
      <c r="EU153" s="414"/>
      <c r="EV153" s="414"/>
      <c r="EW153" s="414"/>
      <c r="EX153" s="414"/>
      <c r="EY153" s="414"/>
      <c r="EZ153" s="414"/>
      <c r="FA153" s="414"/>
      <c r="FB153" s="414"/>
      <c r="FC153" s="414"/>
      <c r="FD153" s="414"/>
      <c r="FE153" s="414"/>
      <c r="FF153" s="414"/>
      <c r="FG153" s="414"/>
      <c r="FH153" s="414"/>
      <c r="FI153" s="414"/>
      <c r="FJ153" s="414"/>
      <c r="FK153" s="414"/>
      <c r="FL153" s="414"/>
      <c r="FM153" s="414"/>
      <c r="FN153" s="414"/>
      <c r="FO153" s="414"/>
      <c r="FP153" s="414"/>
      <c r="FQ153" s="414"/>
      <c r="FR153" s="414"/>
      <c r="FS153" s="414"/>
      <c r="FT153" s="414"/>
      <c r="FU153" s="414"/>
      <c r="FV153" s="414"/>
      <c r="FW153" s="414"/>
      <c r="FX153" s="414"/>
      <c r="FY153" s="414"/>
      <c r="FZ153" s="414"/>
      <c r="GA153" s="414"/>
      <c r="GB153" s="414"/>
      <c r="GC153" s="414"/>
      <c r="GD153" s="414"/>
      <c r="GE153" s="414"/>
      <c r="GF153" s="414"/>
      <c r="GG153" s="414"/>
      <c r="GH153" s="414"/>
      <c r="GI153" s="414"/>
      <c r="GJ153" s="414"/>
      <c r="GK153" s="414"/>
      <c r="GL153" s="414"/>
      <c r="GM153" s="414"/>
      <c r="GN153" s="414"/>
      <c r="GO153" s="414"/>
      <c r="GP153" s="414"/>
      <c r="GQ153" s="414"/>
      <c r="GR153" s="414"/>
      <c r="GS153" s="414"/>
      <c r="GT153" s="414"/>
      <c r="GU153" s="414"/>
      <c r="GV153" s="414"/>
      <c r="GW153" s="414"/>
      <c r="GX153" s="414"/>
      <c r="GY153" s="414"/>
      <c r="GZ153" s="414"/>
      <c r="HA153" s="414"/>
      <c r="HB153" s="414"/>
      <c r="HC153" s="414"/>
      <c r="HD153" s="414"/>
      <c r="HE153" s="414"/>
      <c r="HF153" s="414"/>
      <c r="HG153" s="414"/>
      <c r="HH153" s="414"/>
      <c r="HI153" s="414"/>
      <c r="HJ153" s="414"/>
      <c r="HK153" s="414"/>
      <c r="HL153" s="414"/>
      <c r="HM153" s="414"/>
      <c r="HN153" s="414"/>
      <c r="HO153" s="414"/>
      <c r="HP153" s="414"/>
      <c r="HQ153" s="414"/>
      <c r="HR153" s="414"/>
      <c r="HS153" s="414"/>
      <c r="HT153" s="414"/>
      <c r="HU153" s="414"/>
      <c r="HV153" s="414"/>
      <c r="HW153" s="414"/>
      <c r="HX153" s="414"/>
      <c r="HY153" s="414"/>
      <c r="HZ153" s="414"/>
      <c r="IA153" s="414"/>
      <c r="IB153" s="414"/>
      <c r="IC153" s="414"/>
      <c r="ID153" s="414"/>
      <c r="IE153" s="414"/>
      <c r="IF153" s="414"/>
      <c r="IG153" s="414"/>
      <c r="IH153" s="414"/>
      <c r="II153" s="414"/>
      <c r="IJ153" s="414"/>
      <c r="IK153" s="414"/>
      <c r="IL153" s="414"/>
      <c r="IM153" s="414"/>
      <c r="IN153" s="414"/>
      <c r="IO153" s="414"/>
      <c r="IP153" s="414"/>
    </row>
    <row r="154" spans="1:250" ht="40.799999999999997" x14ac:dyDescent="0.3">
      <c r="A154" s="380" t="s">
        <v>226</v>
      </c>
      <c r="B154" s="380" t="s">
        <v>266</v>
      </c>
      <c r="C154" s="380" t="s">
        <v>266</v>
      </c>
      <c r="D154" s="380" t="s">
        <v>266</v>
      </c>
      <c r="E154" s="380" t="s">
        <v>187</v>
      </c>
      <c r="F154" s="448">
        <v>2017005810112</v>
      </c>
      <c r="G154" s="380"/>
      <c r="H154" s="449" t="s">
        <v>500</v>
      </c>
      <c r="I154" s="449" t="s">
        <v>208</v>
      </c>
      <c r="J154" s="381" t="s">
        <v>433</v>
      </c>
      <c r="K154" s="464" t="s">
        <v>496</v>
      </c>
      <c r="L154" s="450" t="s">
        <v>2331</v>
      </c>
      <c r="M154" s="453" t="s">
        <v>2332</v>
      </c>
      <c r="N154" s="553" t="s">
        <v>2333</v>
      </c>
      <c r="O154" s="450" t="s">
        <v>2334</v>
      </c>
      <c r="P154" s="450" t="s">
        <v>2335</v>
      </c>
      <c r="Q154" s="453" t="s">
        <v>433</v>
      </c>
      <c r="R154" s="453" t="s">
        <v>2336</v>
      </c>
      <c r="S154" s="453">
        <v>6</v>
      </c>
      <c r="T154" s="453">
        <v>1</v>
      </c>
      <c r="U154" s="375" t="s">
        <v>2372</v>
      </c>
      <c r="V154" s="453" t="s">
        <v>2338</v>
      </c>
      <c r="W154" s="557">
        <v>43342</v>
      </c>
      <c r="X154" s="557">
        <v>43465</v>
      </c>
      <c r="Y154" s="531">
        <f t="shared" si="20"/>
        <v>2640000000</v>
      </c>
      <c r="Z154" s="453" t="s">
        <v>2339</v>
      </c>
      <c r="AA154" s="453" t="s">
        <v>2340</v>
      </c>
      <c r="AB154" s="453" t="s">
        <v>2339</v>
      </c>
      <c r="AC154" s="453" t="s">
        <v>2341</v>
      </c>
      <c r="AD154" s="376"/>
      <c r="AE154" s="430">
        <f t="shared" si="12"/>
        <v>2640000000</v>
      </c>
      <c r="AF154" s="411">
        <f t="shared" si="18"/>
        <v>2640000000</v>
      </c>
      <c r="AG154" s="411">
        <f t="shared" si="19"/>
        <v>2640000000</v>
      </c>
      <c r="AH154" s="411">
        <v>2640000000</v>
      </c>
      <c r="AI154" s="411"/>
      <c r="AJ154" s="411"/>
      <c r="AK154" s="411"/>
      <c r="AL154" s="411"/>
      <c r="AM154" s="411"/>
      <c r="AN154" s="411"/>
      <c r="AO154" s="411"/>
      <c r="AP154" s="411"/>
      <c r="AQ154" s="411"/>
      <c r="AR154" s="411"/>
      <c r="AS154" s="411"/>
      <c r="AT154" s="411"/>
      <c r="AU154" s="411"/>
      <c r="AV154" s="411"/>
      <c r="AW154" s="411"/>
      <c r="AX154" s="411"/>
      <c r="AY154" s="411"/>
      <c r="AZ154" s="411"/>
      <c r="BA154" s="411"/>
      <c r="BB154" s="411"/>
      <c r="BC154" s="411"/>
      <c r="BD154" s="411"/>
      <c r="BE154" s="411"/>
      <c r="BF154" s="411"/>
      <c r="BG154" s="411"/>
      <c r="BH154" s="411"/>
      <c r="BI154" s="411"/>
      <c r="BJ154" s="411"/>
      <c r="BK154" s="411"/>
      <c r="BL154" s="411"/>
      <c r="BM154" s="411"/>
      <c r="BN154" s="411"/>
      <c r="BO154" s="411"/>
      <c r="BP154" s="411"/>
      <c r="BQ154" s="411"/>
      <c r="BR154" s="411"/>
      <c r="BS154" s="411"/>
      <c r="BT154" s="411"/>
      <c r="BU154" s="411"/>
      <c r="BV154" s="411"/>
      <c r="BW154" s="411"/>
      <c r="BX154" s="411"/>
      <c r="BY154" s="411"/>
      <c r="BZ154" s="411"/>
      <c r="CA154" s="411"/>
      <c r="CB154" s="411"/>
      <c r="CC154" s="411"/>
      <c r="CD154" s="411"/>
      <c r="CE154" s="411"/>
      <c r="CF154" s="411"/>
      <c r="CG154" s="411"/>
      <c r="CH154" s="411"/>
      <c r="CI154" s="411"/>
      <c r="CJ154" s="411"/>
      <c r="CK154" s="411"/>
      <c r="CL154" s="411"/>
      <c r="CM154" s="411"/>
      <c r="CN154" s="411"/>
      <c r="CO154" s="411"/>
      <c r="CP154" s="411"/>
      <c r="CQ154" s="411"/>
      <c r="CR154" s="411"/>
      <c r="CS154" s="411"/>
      <c r="CT154" s="411"/>
      <c r="CU154" s="411"/>
      <c r="CV154" s="411"/>
      <c r="CW154" s="411"/>
      <c r="CX154" s="411"/>
      <c r="CY154" s="411"/>
      <c r="CZ154" s="411"/>
      <c r="DA154" s="411"/>
      <c r="DB154" s="411"/>
      <c r="DC154" s="411"/>
      <c r="DD154" s="411"/>
      <c r="DE154" s="411"/>
      <c r="DF154" s="411"/>
      <c r="DG154" s="411"/>
      <c r="DH154" s="411"/>
      <c r="DI154" s="411"/>
      <c r="DJ154" s="411"/>
      <c r="DK154" s="411"/>
      <c r="DL154" s="414"/>
      <c r="DM154" s="414"/>
      <c r="DN154" s="414"/>
      <c r="DO154" s="414"/>
      <c r="DP154" s="414"/>
      <c r="DQ154" s="414"/>
      <c r="DR154" s="414"/>
      <c r="DS154" s="414"/>
      <c r="DT154" s="414"/>
      <c r="DU154" s="414"/>
      <c r="DV154" s="414"/>
      <c r="DW154" s="414"/>
      <c r="DX154" s="414"/>
      <c r="DY154" s="414"/>
      <c r="DZ154" s="414"/>
      <c r="EA154" s="414"/>
      <c r="EB154" s="414"/>
      <c r="EC154" s="414"/>
      <c r="ED154" s="414"/>
      <c r="EE154" s="414"/>
      <c r="EF154" s="414"/>
      <c r="EG154" s="414"/>
      <c r="EH154" s="414"/>
      <c r="EI154" s="414"/>
      <c r="EJ154" s="414"/>
      <c r="EK154" s="414"/>
      <c r="EL154" s="414"/>
      <c r="EM154" s="414"/>
      <c r="EN154" s="414"/>
      <c r="EO154" s="414"/>
      <c r="EP154" s="414"/>
      <c r="EQ154" s="414"/>
      <c r="ER154" s="414"/>
      <c r="ES154" s="414"/>
      <c r="ET154" s="414"/>
      <c r="EU154" s="414"/>
      <c r="EV154" s="414"/>
      <c r="EW154" s="414"/>
      <c r="EX154" s="414"/>
      <c r="EY154" s="414"/>
      <c r="EZ154" s="414"/>
      <c r="FA154" s="414"/>
      <c r="FB154" s="414"/>
      <c r="FC154" s="414"/>
      <c r="FD154" s="414"/>
      <c r="FE154" s="414"/>
      <c r="FF154" s="414"/>
      <c r="FG154" s="414"/>
      <c r="FH154" s="414"/>
      <c r="FI154" s="414"/>
      <c r="FJ154" s="414"/>
      <c r="FK154" s="414"/>
      <c r="FL154" s="414"/>
      <c r="FM154" s="414"/>
      <c r="FN154" s="414"/>
      <c r="FO154" s="414"/>
      <c r="FP154" s="414"/>
      <c r="FQ154" s="414"/>
      <c r="FR154" s="414"/>
      <c r="FS154" s="414"/>
      <c r="FT154" s="414"/>
      <c r="FU154" s="414"/>
      <c r="FV154" s="414"/>
      <c r="FW154" s="414"/>
      <c r="FX154" s="414"/>
      <c r="FY154" s="414"/>
      <c r="FZ154" s="414"/>
      <c r="GA154" s="414"/>
      <c r="GB154" s="414"/>
      <c r="GC154" s="414"/>
      <c r="GD154" s="414"/>
      <c r="GE154" s="414"/>
      <c r="GF154" s="414"/>
      <c r="GG154" s="414"/>
      <c r="GH154" s="414"/>
      <c r="GI154" s="414"/>
      <c r="GJ154" s="414"/>
      <c r="GK154" s="414"/>
      <c r="GL154" s="414"/>
      <c r="GM154" s="414"/>
      <c r="GN154" s="414"/>
      <c r="GO154" s="414"/>
      <c r="GP154" s="414"/>
      <c r="GQ154" s="414"/>
      <c r="GR154" s="414"/>
      <c r="GS154" s="414"/>
      <c r="GT154" s="414"/>
      <c r="GU154" s="414"/>
      <c r="GV154" s="414"/>
      <c r="GW154" s="414"/>
      <c r="GX154" s="414"/>
      <c r="GY154" s="414"/>
      <c r="GZ154" s="414"/>
      <c r="HA154" s="414"/>
      <c r="HB154" s="414"/>
      <c r="HC154" s="414"/>
      <c r="HD154" s="414"/>
      <c r="HE154" s="414"/>
      <c r="HF154" s="414"/>
      <c r="HG154" s="414"/>
      <c r="HH154" s="414"/>
      <c r="HI154" s="414"/>
      <c r="HJ154" s="414"/>
      <c r="HK154" s="414"/>
      <c r="HL154" s="414"/>
      <c r="HM154" s="414"/>
      <c r="HN154" s="414"/>
      <c r="HO154" s="414"/>
      <c r="HP154" s="414"/>
      <c r="HQ154" s="414"/>
      <c r="HR154" s="414"/>
      <c r="HS154" s="414"/>
      <c r="HT154" s="414"/>
      <c r="HU154" s="414"/>
      <c r="HV154" s="414"/>
      <c r="HW154" s="414"/>
      <c r="HX154" s="414"/>
      <c r="HY154" s="414"/>
      <c r="HZ154" s="414"/>
      <c r="IA154" s="414"/>
      <c r="IB154" s="414"/>
      <c r="IC154" s="414"/>
      <c r="ID154" s="414"/>
      <c r="IE154" s="414"/>
      <c r="IF154" s="414"/>
      <c r="IG154" s="414"/>
      <c r="IH154" s="414"/>
      <c r="II154" s="414"/>
      <c r="IJ154" s="414"/>
      <c r="IK154" s="414"/>
      <c r="IL154" s="414"/>
      <c r="IM154" s="414"/>
      <c r="IN154" s="414"/>
      <c r="IO154" s="414"/>
      <c r="IP154" s="414"/>
    </row>
    <row r="155" spans="1:250" ht="40.799999999999997" x14ac:dyDescent="0.3">
      <c r="A155" s="380" t="s">
        <v>226</v>
      </c>
      <c r="B155" s="380" t="s">
        <v>266</v>
      </c>
      <c r="C155" s="380" t="s">
        <v>266</v>
      </c>
      <c r="D155" s="380" t="s">
        <v>266</v>
      </c>
      <c r="E155" s="380" t="s">
        <v>187</v>
      </c>
      <c r="F155" s="448">
        <v>2017005810459</v>
      </c>
      <c r="G155" s="380" t="s">
        <v>499</v>
      </c>
      <c r="H155" s="449" t="s">
        <v>1322</v>
      </c>
      <c r="I155" s="449" t="s">
        <v>208</v>
      </c>
      <c r="J155" s="381" t="s">
        <v>433</v>
      </c>
      <c r="K155" s="464" t="s">
        <v>501</v>
      </c>
      <c r="L155" s="450" t="s">
        <v>2331</v>
      </c>
      <c r="M155" s="453" t="s">
        <v>2332</v>
      </c>
      <c r="N155" s="553" t="s">
        <v>2333</v>
      </c>
      <c r="O155" s="450" t="s">
        <v>2334</v>
      </c>
      <c r="P155" s="450" t="s">
        <v>2335</v>
      </c>
      <c r="Q155" s="453" t="s">
        <v>433</v>
      </c>
      <c r="R155" s="453" t="s">
        <v>2336</v>
      </c>
      <c r="S155" s="453">
        <v>6</v>
      </c>
      <c r="T155" s="453">
        <v>7</v>
      </c>
      <c r="U155" s="450" t="s">
        <v>2373</v>
      </c>
      <c r="V155" s="453" t="s">
        <v>2374</v>
      </c>
      <c r="W155" s="557">
        <v>43342</v>
      </c>
      <c r="X155" s="557">
        <v>43465</v>
      </c>
      <c r="Y155" s="531">
        <f t="shared" si="20"/>
        <v>1120000000</v>
      </c>
      <c r="Z155" s="453" t="s">
        <v>2339</v>
      </c>
      <c r="AA155" s="453" t="s">
        <v>2340</v>
      </c>
      <c r="AB155" s="453" t="s">
        <v>2339</v>
      </c>
      <c r="AC155" s="453" t="s">
        <v>2341</v>
      </c>
      <c r="AD155" s="376"/>
      <c r="AE155" s="430">
        <f t="shared" si="12"/>
        <v>1120000000</v>
      </c>
      <c r="AF155" s="411">
        <f t="shared" si="18"/>
        <v>1120000000</v>
      </c>
      <c r="AG155" s="411">
        <f t="shared" si="19"/>
        <v>1120000000</v>
      </c>
      <c r="AH155" s="411">
        <f>1500000000-380000000</f>
        <v>1120000000</v>
      </c>
      <c r="AI155" s="411"/>
      <c r="AJ155" s="411"/>
      <c r="AK155" s="411"/>
      <c r="AL155" s="411"/>
      <c r="AM155" s="411"/>
      <c r="AN155" s="411"/>
      <c r="AO155" s="411"/>
      <c r="AP155" s="411"/>
      <c r="AQ155" s="411"/>
      <c r="AR155" s="411"/>
      <c r="AS155" s="411"/>
      <c r="AT155" s="411"/>
      <c r="AU155" s="411"/>
      <c r="AV155" s="411"/>
      <c r="AW155" s="411"/>
      <c r="AX155" s="411"/>
      <c r="AY155" s="411"/>
      <c r="AZ155" s="411"/>
      <c r="BA155" s="411"/>
      <c r="BB155" s="411"/>
      <c r="BC155" s="411"/>
      <c r="BD155" s="411"/>
      <c r="BE155" s="411"/>
      <c r="BF155" s="411"/>
      <c r="BG155" s="411"/>
      <c r="BH155" s="411"/>
      <c r="BI155" s="411"/>
      <c r="BJ155" s="411"/>
      <c r="BK155" s="411"/>
      <c r="BL155" s="411"/>
      <c r="BM155" s="411"/>
      <c r="BN155" s="411"/>
      <c r="BO155" s="411"/>
      <c r="BP155" s="411"/>
      <c r="BQ155" s="411"/>
      <c r="BR155" s="411"/>
      <c r="BS155" s="411"/>
      <c r="BT155" s="411"/>
      <c r="BU155" s="411"/>
      <c r="BV155" s="411"/>
      <c r="BW155" s="411"/>
      <c r="BX155" s="411"/>
      <c r="BY155" s="411"/>
      <c r="BZ155" s="411"/>
      <c r="CA155" s="411"/>
      <c r="CB155" s="411"/>
      <c r="CC155" s="411"/>
      <c r="CD155" s="411"/>
      <c r="CE155" s="411"/>
      <c r="CF155" s="411"/>
      <c r="CG155" s="411"/>
      <c r="CH155" s="411"/>
      <c r="CI155" s="411"/>
      <c r="CJ155" s="411"/>
      <c r="CK155" s="411"/>
      <c r="CL155" s="411"/>
      <c r="CM155" s="411"/>
      <c r="CN155" s="411"/>
      <c r="CO155" s="411"/>
      <c r="CP155" s="411"/>
      <c r="CQ155" s="411"/>
      <c r="CR155" s="411"/>
      <c r="CS155" s="411"/>
      <c r="CT155" s="411"/>
      <c r="CU155" s="411"/>
      <c r="CV155" s="411"/>
      <c r="CW155" s="411"/>
      <c r="CX155" s="411"/>
      <c r="CY155" s="411"/>
      <c r="CZ155" s="411"/>
      <c r="DA155" s="411"/>
      <c r="DB155" s="411"/>
      <c r="DC155" s="411"/>
      <c r="DD155" s="411"/>
      <c r="DE155" s="411"/>
      <c r="DF155" s="411"/>
      <c r="DG155" s="411"/>
      <c r="DH155" s="411"/>
      <c r="DI155" s="411"/>
      <c r="DJ155" s="411"/>
      <c r="DK155" s="411"/>
      <c r="DL155" s="414"/>
      <c r="DM155" s="414"/>
      <c r="DN155" s="414"/>
      <c r="DO155" s="414"/>
      <c r="DP155" s="414"/>
      <c r="DQ155" s="414"/>
      <c r="DR155" s="414"/>
      <c r="DS155" s="414"/>
      <c r="DT155" s="414"/>
      <c r="DU155" s="414"/>
      <c r="DV155" s="414"/>
      <c r="DW155" s="414"/>
      <c r="DX155" s="414"/>
      <c r="DY155" s="414"/>
      <c r="DZ155" s="414"/>
      <c r="EA155" s="414"/>
      <c r="EB155" s="414"/>
      <c r="EC155" s="414"/>
      <c r="ED155" s="414"/>
      <c r="EE155" s="414"/>
      <c r="EF155" s="414"/>
      <c r="EG155" s="414"/>
      <c r="EH155" s="414"/>
      <c r="EI155" s="414"/>
      <c r="EJ155" s="414"/>
      <c r="EK155" s="414"/>
      <c r="EL155" s="414"/>
      <c r="EM155" s="414"/>
      <c r="EN155" s="414"/>
      <c r="EO155" s="414"/>
      <c r="EP155" s="414"/>
      <c r="EQ155" s="414"/>
      <c r="ER155" s="414"/>
      <c r="ES155" s="414"/>
      <c r="ET155" s="414"/>
      <c r="EU155" s="414"/>
      <c r="EV155" s="414"/>
      <c r="EW155" s="414"/>
      <c r="EX155" s="414"/>
      <c r="EY155" s="414"/>
      <c r="EZ155" s="414"/>
      <c r="FA155" s="414"/>
      <c r="FB155" s="414"/>
      <c r="FC155" s="414"/>
      <c r="FD155" s="414"/>
      <c r="FE155" s="414"/>
      <c r="FF155" s="414"/>
      <c r="FG155" s="414"/>
      <c r="FH155" s="414"/>
      <c r="FI155" s="414"/>
      <c r="FJ155" s="414"/>
      <c r="FK155" s="414"/>
      <c r="FL155" s="414"/>
      <c r="FM155" s="414"/>
      <c r="FN155" s="414"/>
      <c r="FO155" s="414"/>
      <c r="FP155" s="414"/>
      <c r="FQ155" s="414"/>
      <c r="FR155" s="414"/>
      <c r="FS155" s="414"/>
      <c r="FT155" s="414"/>
      <c r="FU155" s="414"/>
      <c r="FV155" s="414"/>
      <c r="FW155" s="414"/>
      <c r="FX155" s="414"/>
      <c r="FY155" s="414"/>
      <c r="FZ155" s="414"/>
      <c r="GA155" s="414"/>
      <c r="GB155" s="414"/>
      <c r="GC155" s="414"/>
      <c r="GD155" s="414"/>
      <c r="GE155" s="414"/>
      <c r="GF155" s="414"/>
      <c r="GG155" s="414"/>
      <c r="GH155" s="414"/>
      <c r="GI155" s="414"/>
      <c r="GJ155" s="414"/>
      <c r="GK155" s="414"/>
      <c r="GL155" s="414"/>
      <c r="GM155" s="414"/>
      <c r="GN155" s="414"/>
      <c r="GO155" s="414"/>
      <c r="GP155" s="414"/>
      <c r="GQ155" s="414"/>
      <c r="GR155" s="414"/>
      <c r="GS155" s="414"/>
      <c r="GT155" s="414"/>
      <c r="GU155" s="414"/>
      <c r="GV155" s="414"/>
      <c r="GW155" s="414"/>
      <c r="GX155" s="414"/>
      <c r="GY155" s="414"/>
      <c r="GZ155" s="414"/>
      <c r="HA155" s="414"/>
      <c r="HB155" s="414"/>
      <c r="HC155" s="414"/>
      <c r="HD155" s="414"/>
      <c r="HE155" s="414"/>
      <c r="HF155" s="414"/>
      <c r="HG155" s="414"/>
      <c r="HH155" s="414"/>
      <c r="HI155" s="414"/>
      <c r="HJ155" s="414"/>
      <c r="HK155" s="414"/>
      <c r="HL155" s="414"/>
      <c r="HM155" s="414"/>
      <c r="HN155" s="414"/>
      <c r="HO155" s="414"/>
      <c r="HP155" s="414"/>
      <c r="HQ155" s="414"/>
      <c r="HR155" s="414"/>
      <c r="HS155" s="414"/>
      <c r="HT155" s="414"/>
      <c r="HU155" s="414"/>
      <c r="HV155" s="414"/>
      <c r="HW155" s="414"/>
      <c r="HX155" s="414"/>
      <c r="HY155" s="414"/>
      <c r="HZ155" s="414"/>
      <c r="IA155" s="414"/>
      <c r="IB155" s="414"/>
      <c r="IC155" s="414"/>
      <c r="ID155" s="414"/>
      <c r="IE155" s="414"/>
      <c r="IF155" s="414"/>
      <c r="IG155" s="414"/>
      <c r="IH155" s="414"/>
      <c r="II155" s="414"/>
      <c r="IJ155" s="414"/>
      <c r="IK155" s="414"/>
      <c r="IL155" s="414"/>
      <c r="IM155" s="414"/>
      <c r="IN155" s="414"/>
      <c r="IO155" s="414"/>
      <c r="IP155" s="414"/>
    </row>
    <row r="156" spans="1:250" ht="40.799999999999997" x14ac:dyDescent="0.3">
      <c r="A156" s="380" t="s">
        <v>226</v>
      </c>
      <c r="B156" s="380" t="s">
        <v>266</v>
      </c>
      <c r="C156" s="380" t="s">
        <v>266</v>
      </c>
      <c r="D156" s="380" t="s">
        <v>266</v>
      </c>
      <c r="E156" s="380" t="s">
        <v>187</v>
      </c>
      <c r="F156" s="448">
        <v>2017005810425</v>
      </c>
      <c r="G156" s="380"/>
      <c r="H156" s="449" t="s">
        <v>1323</v>
      </c>
      <c r="I156" s="449" t="s">
        <v>208</v>
      </c>
      <c r="J156" s="381" t="s">
        <v>433</v>
      </c>
      <c r="K156" s="458" t="s">
        <v>507</v>
      </c>
      <c r="L156" s="450" t="s">
        <v>2331</v>
      </c>
      <c r="M156" s="453" t="s">
        <v>2332</v>
      </c>
      <c r="N156" s="553" t="s">
        <v>2333</v>
      </c>
      <c r="O156" s="450" t="s">
        <v>2334</v>
      </c>
      <c r="P156" s="450" t="s">
        <v>2335</v>
      </c>
      <c r="Q156" s="453" t="s">
        <v>433</v>
      </c>
      <c r="R156" s="453" t="s">
        <v>2336</v>
      </c>
      <c r="S156" s="453">
        <v>6</v>
      </c>
      <c r="T156" s="453">
        <v>2</v>
      </c>
      <c r="U156" s="450" t="s">
        <v>2375</v>
      </c>
      <c r="V156" s="453" t="s">
        <v>2374</v>
      </c>
      <c r="W156" s="557">
        <v>43342</v>
      </c>
      <c r="X156" s="557">
        <v>43465</v>
      </c>
      <c r="Y156" s="531">
        <f t="shared" si="20"/>
        <v>404031489</v>
      </c>
      <c r="Z156" s="453" t="s">
        <v>2339</v>
      </c>
      <c r="AA156" s="453" t="s">
        <v>2340</v>
      </c>
      <c r="AB156" s="453" t="s">
        <v>2339</v>
      </c>
      <c r="AC156" s="453" t="s">
        <v>2341</v>
      </c>
      <c r="AD156" s="460"/>
      <c r="AE156" s="430">
        <f t="shared" si="12"/>
        <v>404031489</v>
      </c>
      <c r="AF156" s="411">
        <f t="shared" si="18"/>
        <v>404031489</v>
      </c>
      <c r="AG156" s="411">
        <f t="shared" si="19"/>
        <v>404031489</v>
      </c>
      <c r="AH156" s="411">
        <v>76000000</v>
      </c>
      <c r="AI156" s="411"/>
      <c r="AJ156" s="411">
        <f>500000000-371968511</f>
        <v>128031489</v>
      </c>
      <c r="AK156" s="411"/>
      <c r="AL156" s="411"/>
      <c r="AM156" s="411"/>
      <c r="AN156" s="411"/>
      <c r="AO156" s="411"/>
      <c r="AP156" s="411"/>
      <c r="AQ156" s="411"/>
      <c r="AR156" s="411"/>
      <c r="AS156" s="411"/>
      <c r="AT156" s="411"/>
      <c r="AU156" s="411"/>
      <c r="AV156" s="411"/>
      <c r="AW156" s="411"/>
      <c r="AX156" s="411"/>
      <c r="AY156" s="411"/>
      <c r="AZ156" s="411"/>
      <c r="BA156" s="411"/>
      <c r="BB156" s="411"/>
      <c r="BC156" s="411"/>
      <c r="BD156" s="411"/>
      <c r="BE156" s="411"/>
      <c r="BF156" s="411"/>
      <c r="BG156" s="411"/>
      <c r="BH156" s="411"/>
      <c r="BI156" s="411"/>
      <c r="BJ156" s="411"/>
      <c r="BK156" s="411"/>
      <c r="BL156" s="411"/>
      <c r="BM156" s="411"/>
      <c r="BN156" s="411"/>
      <c r="BO156" s="411"/>
      <c r="BP156" s="411"/>
      <c r="BQ156" s="430">
        <v>200000000</v>
      </c>
      <c r="BR156" s="411"/>
      <c r="BS156" s="411"/>
      <c r="BT156" s="411"/>
      <c r="BU156" s="411"/>
      <c r="BV156" s="411"/>
      <c r="BW156" s="411"/>
      <c r="BX156" s="411"/>
      <c r="BY156" s="411"/>
      <c r="BZ156" s="411"/>
      <c r="CA156" s="411"/>
      <c r="CB156" s="411"/>
      <c r="CC156" s="411"/>
      <c r="CD156" s="411"/>
      <c r="CE156" s="411"/>
      <c r="CF156" s="411"/>
      <c r="CG156" s="411"/>
      <c r="CH156" s="411"/>
      <c r="CI156" s="411"/>
      <c r="CJ156" s="411"/>
      <c r="CK156" s="411"/>
      <c r="CL156" s="411"/>
      <c r="CM156" s="411"/>
      <c r="CN156" s="411"/>
      <c r="CO156" s="411"/>
      <c r="CP156" s="411"/>
      <c r="CQ156" s="411"/>
      <c r="CR156" s="411"/>
      <c r="CS156" s="411"/>
      <c r="CT156" s="411"/>
      <c r="CU156" s="411"/>
      <c r="CV156" s="411"/>
      <c r="CW156" s="411"/>
      <c r="CX156" s="411"/>
      <c r="CY156" s="411"/>
      <c r="CZ156" s="411"/>
      <c r="DA156" s="411"/>
      <c r="DB156" s="411"/>
      <c r="DC156" s="411"/>
      <c r="DD156" s="411"/>
      <c r="DE156" s="411"/>
      <c r="DF156" s="411"/>
      <c r="DG156" s="411"/>
      <c r="DH156" s="411"/>
      <c r="DI156" s="411"/>
      <c r="DJ156" s="411"/>
      <c r="DK156" s="411"/>
      <c r="DL156" s="414"/>
      <c r="DM156" s="414"/>
      <c r="DN156" s="414"/>
      <c r="DO156" s="414"/>
      <c r="DP156" s="414"/>
      <c r="DQ156" s="414"/>
      <c r="DR156" s="414"/>
      <c r="DS156" s="414"/>
      <c r="DT156" s="414"/>
      <c r="DU156" s="414"/>
      <c r="DV156" s="414"/>
      <c r="DW156" s="414"/>
      <c r="DX156" s="414"/>
      <c r="DY156" s="414"/>
      <c r="DZ156" s="414"/>
      <c r="EA156" s="414"/>
      <c r="EB156" s="414"/>
      <c r="EC156" s="414"/>
      <c r="ED156" s="414"/>
      <c r="EE156" s="414"/>
      <c r="EF156" s="414"/>
      <c r="EG156" s="414"/>
      <c r="EH156" s="414"/>
      <c r="EI156" s="414"/>
      <c r="EJ156" s="414"/>
      <c r="EK156" s="414"/>
      <c r="EL156" s="414"/>
      <c r="EM156" s="414"/>
      <c r="EN156" s="414"/>
      <c r="EO156" s="414"/>
      <c r="EP156" s="414"/>
      <c r="EQ156" s="414"/>
      <c r="ER156" s="414"/>
      <c r="ES156" s="414"/>
      <c r="ET156" s="414"/>
      <c r="EU156" s="414"/>
      <c r="EV156" s="414"/>
      <c r="EW156" s="414"/>
      <c r="EX156" s="414"/>
      <c r="EY156" s="414"/>
      <c r="EZ156" s="414"/>
      <c r="FA156" s="414"/>
      <c r="FB156" s="414"/>
      <c r="FC156" s="414"/>
      <c r="FD156" s="414"/>
      <c r="FE156" s="414"/>
      <c r="FF156" s="414"/>
      <c r="FG156" s="414"/>
      <c r="FH156" s="414"/>
      <c r="FI156" s="414"/>
      <c r="FJ156" s="414"/>
      <c r="FK156" s="414"/>
      <c r="FL156" s="414"/>
      <c r="FM156" s="414"/>
      <c r="FN156" s="414"/>
      <c r="FO156" s="414"/>
      <c r="FP156" s="414"/>
      <c r="FQ156" s="414"/>
      <c r="FR156" s="414"/>
      <c r="FS156" s="414"/>
      <c r="FT156" s="414"/>
      <c r="FU156" s="414"/>
      <c r="FV156" s="414"/>
      <c r="FW156" s="414"/>
      <c r="FX156" s="414"/>
      <c r="FY156" s="414"/>
      <c r="FZ156" s="414"/>
      <c r="GA156" s="414"/>
      <c r="GB156" s="414"/>
      <c r="GC156" s="414"/>
      <c r="GD156" s="414"/>
      <c r="GE156" s="414"/>
      <c r="GF156" s="414"/>
      <c r="GG156" s="414"/>
      <c r="GH156" s="414"/>
      <c r="GI156" s="414"/>
      <c r="GJ156" s="414"/>
      <c r="GK156" s="414"/>
      <c r="GL156" s="414"/>
      <c r="GM156" s="414"/>
      <c r="GN156" s="414"/>
      <c r="GO156" s="414"/>
      <c r="GP156" s="414"/>
      <c r="GQ156" s="414"/>
      <c r="GR156" s="414"/>
      <c r="GS156" s="414"/>
      <c r="GT156" s="414"/>
      <c r="GU156" s="414"/>
      <c r="GV156" s="414"/>
      <c r="GW156" s="414"/>
      <c r="GX156" s="414"/>
      <c r="GY156" s="414"/>
      <c r="GZ156" s="414"/>
      <c r="HA156" s="414"/>
      <c r="HB156" s="414"/>
      <c r="HC156" s="414"/>
      <c r="HD156" s="414"/>
      <c r="HE156" s="414"/>
      <c r="HF156" s="414"/>
      <c r="HG156" s="414"/>
      <c r="HH156" s="414"/>
      <c r="HI156" s="414"/>
      <c r="HJ156" s="414"/>
      <c r="HK156" s="414"/>
      <c r="HL156" s="414"/>
      <c r="HM156" s="414"/>
      <c r="HN156" s="414"/>
      <c r="HO156" s="414"/>
      <c r="HP156" s="414"/>
      <c r="HQ156" s="414"/>
      <c r="HR156" s="414"/>
      <c r="HS156" s="414"/>
      <c r="HT156" s="414"/>
      <c r="HU156" s="414"/>
      <c r="HV156" s="414"/>
      <c r="HW156" s="414"/>
      <c r="HX156" s="414"/>
      <c r="HY156" s="414"/>
      <c r="HZ156" s="414"/>
      <c r="IA156" s="414"/>
      <c r="IB156" s="414"/>
      <c r="IC156" s="414"/>
      <c r="ID156" s="414"/>
      <c r="IE156" s="414"/>
      <c r="IF156" s="414"/>
      <c r="IG156" s="414"/>
      <c r="IH156" s="414"/>
      <c r="II156" s="414"/>
      <c r="IJ156" s="414"/>
      <c r="IK156" s="414"/>
      <c r="IL156" s="414"/>
      <c r="IM156" s="414"/>
      <c r="IN156" s="414"/>
      <c r="IO156" s="414"/>
      <c r="IP156" s="414"/>
    </row>
    <row r="157" spans="1:250" ht="40.799999999999997" x14ac:dyDescent="0.3">
      <c r="A157" s="380" t="s">
        <v>226</v>
      </c>
      <c r="B157" s="380" t="s">
        <v>266</v>
      </c>
      <c r="C157" s="380" t="s">
        <v>266</v>
      </c>
      <c r="D157" s="380" t="s">
        <v>266</v>
      </c>
      <c r="E157" s="380" t="s">
        <v>187</v>
      </c>
      <c r="F157" s="448">
        <v>2017005810560</v>
      </c>
      <c r="G157" s="380"/>
      <c r="H157" s="449" t="s">
        <v>1324</v>
      </c>
      <c r="I157" s="449" t="s">
        <v>208</v>
      </c>
      <c r="J157" s="381" t="s">
        <v>433</v>
      </c>
      <c r="K157" s="458" t="s">
        <v>1184</v>
      </c>
      <c r="L157" s="450" t="s">
        <v>2331</v>
      </c>
      <c r="M157" s="453" t="s">
        <v>2332</v>
      </c>
      <c r="N157" s="553" t="s">
        <v>2333</v>
      </c>
      <c r="O157" s="450" t="s">
        <v>2334</v>
      </c>
      <c r="P157" s="450" t="s">
        <v>2335</v>
      </c>
      <c r="Q157" s="453" t="s">
        <v>433</v>
      </c>
      <c r="R157" s="453" t="s">
        <v>2336</v>
      </c>
      <c r="S157" s="453">
        <v>6</v>
      </c>
      <c r="T157" s="453">
        <v>1</v>
      </c>
      <c r="U157" s="450" t="s">
        <v>2376</v>
      </c>
      <c r="V157" s="453" t="s">
        <v>2338</v>
      </c>
      <c r="W157" s="557">
        <v>43250</v>
      </c>
      <c r="X157" s="557">
        <v>43465</v>
      </c>
      <c r="Y157" s="531">
        <f t="shared" si="20"/>
        <v>150000000</v>
      </c>
      <c r="Z157" s="453" t="s">
        <v>2339</v>
      </c>
      <c r="AA157" s="453" t="s">
        <v>2340</v>
      </c>
      <c r="AB157" s="453" t="s">
        <v>2339</v>
      </c>
      <c r="AC157" s="453" t="s">
        <v>2341</v>
      </c>
      <c r="AD157" s="460"/>
      <c r="AE157" s="430">
        <f t="shared" si="12"/>
        <v>150000000</v>
      </c>
      <c r="AF157" s="411">
        <f>AG157</f>
        <v>150000000</v>
      </c>
      <c r="AG157" s="411">
        <f t="shared" si="19"/>
        <v>150000000</v>
      </c>
      <c r="AH157" s="411"/>
      <c r="AI157" s="411"/>
      <c r="AJ157" s="411">
        <v>150000000</v>
      </c>
      <c r="AK157" s="411"/>
      <c r="AL157" s="411"/>
      <c r="AM157" s="411"/>
      <c r="AN157" s="411"/>
      <c r="AO157" s="411"/>
      <c r="AP157" s="411"/>
      <c r="AQ157" s="411"/>
      <c r="AR157" s="411"/>
      <c r="AS157" s="411"/>
      <c r="AT157" s="411"/>
      <c r="AU157" s="411"/>
      <c r="AV157" s="411"/>
      <c r="AW157" s="411"/>
      <c r="AX157" s="411"/>
      <c r="AY157" s="411"/>
      <c r="AZ157" s="411"/>
      <c r="BA157" s="411"/>
      <c r="BB157" s="411"/>
      <c r="BC157" s="411"/>
      <c r="BD157" s="411"/>
      <c r="BE157" s="411"/>
      <c r="BF157" s="411"/>
      <c r="BG157" s="411"/>
      <c r="BH157" s="411"/>
      <c r="BI157" s="411"/>
      <c r="BJ157" s="411"/>
      <c r="BK157" s="411"/>
      <c r="BL157" s="411"/>
      <c r="BM157" s="411"/>
      <c r="BN157" s="411"/>
      <c r="BO157" s="411"/>
      <c r="BP157" s="411"/>
      <c r="BQ157" s="430"/>
      <c r="BR157" s="411"/>
      <c r="BS157" s="411"/>
      <c r="BT157" s="411"/>
      <c r="BU157" s="411"/>
      <c r="BV157" s="411"/>
      <c r="BW157" s="411"/>
      <c r="BX157" s="411"/>
      <c r="BY157" s="411"/>
      <c r="BZ157" s="411"/>
      <c r="CA157" s="411"/>
      <c r="CB157" s="411"/>
      <c r="CC157" s="411"/>
      <c r="CD157" s="411"/>
      <c r="CE157" s="411"/>
      <c r="CF157" s="411"/>
      <c r="CG157" s="411"/>
      <c r="CH157" s="411"/>
      <c r="CI157" s="411"/>
      <c r="CJ157" s="411"/>
      <c r="CK157" s="411"/>
      <c r="CL157" s="411"/>
      <c r="CM157" s="411"/>
      <c r="CN157" s="411"/>
      <c r="CO157" s="411"/>
      <c r="CP157" s="411"/>
      <c r="CQ157" s="411"/>
      <c r="CR157" s="411"/>
      <c r="CS157" s="411"/>
      <c r="CT157" s="411"/>
      <c r="CU157" s="411"/>
      <c r="CV157" s="411"/>
      <c r="CW157" s="411"/>
      <c r="CX157" s="411"/>
      <c r="CY157" s="411"/>
      <c r="CZ157" s="411"/>
      <c r="DA157" s="411"/>
      <c r="DB157" s="411"/>
      <c r="DC157" s="411"/>
      <c r="DD157" s="411"/>
      <c r="DE157" s="411"/>
      <c r="DF157" s="411"/>
      <c r="DG157" s="411"/>
      <c r="DH157" s="411"/>
      <c r="DI157" s="411"/>
      <c r="DJ157" s="411"/>
      <c r="DK157" s="411"/>
      <c r="DL157" s="414"/>
      <c r="DM157" s="414"/>
      <c r="DN157" s="414"/>
      <c r="DO157" s="414"/>
      <c r="DP157" s="414"/>
      <c r="DQ157" s="414"/>
      <c r="DR157" s="414"/>
      <c r="DS157" s="414"/>
      <c r="DT157" s="414"/>
      <c r="DU157" s="414"/>
      <c r="DV157" s="414"/>
      <c r="DW157" s="414"/>
      <c r="DX157" s="414"/>
      <c r="DY157" s="414"/>
      <c r="DZ157" s="414"/>
      <c r="EA157" s="414"/>
      <c r="EB157" s="414"/>
      <c r="EC157" s="414"/>
      <c r="ED157" s="414"/>
      <c r="EE157" s="414"/>
      <c r="EF157" s="414"/>
      <c r="EG157" s="414"/>
      <c r="EH157" s="414"/>
      <c r="EI157" s="414"/>
      <c r="EJ157" s="414"/>
      <c r="EK157" s="414"/>
      <c r="EL157" s="414"/>
      <c r="EM157" s="414"/>
      <c r="EN157" s="414"/>
      <c r="EO157" s="414"/>
      <c r="EP157" s="414"/>
      <c r="EQ157" s="414"/>
      <c r="ER157" s="414"/>
      <c r="ES157" s="414"/>
      <c r="ET157" s="414"/>
      <c r="EU157" s="414"/>
      <c r="EV157" s="414"/>
      <c r="EW157" s="414"/>
      <c r="EX157" s="414"/>
      <c r="EY157" s="414"/>
      <c r="EZ157" s="414"/>
      <c r="FA157" s="414"/>
      <c r="FB157" s="414"/>
      <c r="FC157" s="414"/>
      <c r="FD157" s="414"/>
      <c r="FE157" s="414"/>
      <c r="FF157" s="414"/>
      <c r="FG157" s="414"/>
      <c r="FH157" s="414"/>
      <c r="FI157" s="414"/>
      <c r="FJ157" s="414"/>
      <c r="FK157" s="414"/>
      <c r="FL157" s="414"/>
      <c r="FM157" s="414"/>
      <c r="FN157" s="414"/>
      <c r="FO157" s="414"/>
      <c r="FP157" s="414"/>
      <c r="FQ157" s="414"/>
      <c r="FR157" s="414"/>
      <c r="FS157" s="414"/>
      <c r="FT157" s="414"/>
      <c r="FU157" s="414"/>
      <c r="FV157" s="414"/>
      <c r="FW157" s="414"/>
      <c r="FX157" s="414"/>
      <c r="FY157" s="414"/>
      <c r="FZ157" s="414"/>
      <c r="GA157" s="414"/>
      <c r="GB157" s="414"/>
      <c r="GC157" s="414"/>
      <c r="GD157" s="414"/>
      <c r="GE157" s="414"/>
      <c r="GF157" s="414"/>
      <c r="GG157" s="414"/>
      <c r="GH157" s="414"/>
      <c r="GI157" s="414"/>
      <c r="GJ157" s="414"/>
      <c r="GK157" s="414"/>
      <c r="GL157" s="414"/>
      <c r="GM157" s="414"/>
      <c r="GN157" s="414"/>
      <c r="GO157" s="414"/>
      <c r="GP157" s="414"/>
      <c r="GQ157" s="414"/>
      <c r="GR157" s="414"/>
      <c r="GS157" s="414"/>
      <c r="GT157" s="414"/>
      <c r="GU157" s="414"/>
      <c r="GV157" s="414"/>
      <c r="GW157" s="414"/>
      <c r="GX157" s="414"/>
      <c r="GY157" s="414"/>
      <c r="GZ157" s="414"/>
      <c r="HA157" s="414"/>
      <c r="HB157" s="414"/>
      <c r="HC157" s="414"/>
      <c r="HD157" s="414"/>
      <c r="HE157" s="414"/>
      <c r="HF157" s="414"/>
      <c r="HG157" s="414"/>
      <c r="HH157" s="414"/>
      <c r="HI157" s="414"/>
      <c r="HJ157" s="414"/>
      <c r="HK157" s="414"/>
      <c r="HL157" s="414"/>
      <c r="HM157" s="414"/>
      <c r="HN157" s="414"/>
      <c r="HO157" s="414"/>
      <c r="HP157" s="414"/>
      <c r="HQ157" s="414"/>
      <c r="HR157" s="414"/>
      <c r="HS157" s="414"/>
      <c r="HT157" s="414"/>
      <c r="HU157" s="414"/>
      <c r="HV157" s="414"/>
      <c r="HW157" s="414"/>
      <c r="HX157" s="414"/>
      <c r="HY157" s="414"/>
      <c r="HZ157" s="414"/>
      <c r="IA157" s="414"/>
      <c r="IB157" s="414"/>
      <c r="IC157" s="414"/>
      <c r="ID157" s="414"/>
      <c r="IE157" s="414"/>
      <c r="IF157" s="414"/>
      <c r="IG157" s="414"/>
      <c r="IH157" s="414"/>
      <c r="II157" s="414"/>
      <c r="IJ157" s="414"/>
      <c r="IK157" s="414"/>
      <c r="IL157" s="414"/>
      <c r="IM157" s="414"/>
      <c r="IN157" s="414"/>
      <c r="IO157" s="414"/>
      <c r="IP157" s="414"/>
    </row>
    <row r="158" spans="1:250" x14ac:dyDescent="0.3">
      <c r="A158" s="442" t="s">
        <v>226</v>
      </c>
      <c r="B158" s="442" t="s">
        <v>266</v>
      </c>
      <c r="C158" s="442" t="s">
        <v>266</v>
      </c>
      <c r="D158" s="442" t="s">
        <v>266</v>
      </c>
      <c r="E158" s="442" t="s">
        <v>189</v>
      </c>
      <c r="F158" s="479"/>
      <c r="G158" s="442"/>
      <c r="H158" s="444"/>
      <c r="I158" s="444"/>
      <c r="J158" s="442"/>
      <c r="K158" s="445" t="s">
        <v>455</v>
      </c>
      <c r="L158" s="445"/>
      <c r="M158" s="446"/>
      <c r="N158" s="445"/>
      <c r="O158" s="445"/>
      <c r="P158" s="445"/>
      <c r="Q158" s="446"/>
      <c r="R158" s="446"/>
      <c r="S158" s="446"/>
      <c r="T158" s="446"/>
      <c r="U158" s="445"/>
      <c r="V158" s="446"/>
      <c r="W158" s="446"/>
      <c r="X158" s="446"/>
      <c r="Y158" s="447"/>
      <c r="Z158" s="446"/>
      <c r="AA158" s="446"/>
      <c r="AB158" s="446"/>
      <c r="AC158" s="446"/>
      <c r="AD158" s="446"/>
      <c r="AE158" s="430">
        <f t="shared" si="12"/>
        <v>0</v>
      </c>
      <c r="AF158" s="411"/>
      <c r="AG158" s="411"/>
      <c r="AH158" s="411"/>
      <c r="AI158" s="411"/>
      <c r="AJ158" s="411"/>
      <c r="AK158" s="411"/>
      <c r="AL158" s="411"/>
      <c r="AM158" s="411"/>
      <c r="AN158" s="411"/>
      <c r="AO158" s="411"/>
      <c r="AP158" s="411"/>
      <c r="AQ158" s="411"/>
      <c r="AR158" s="411"/>
      <c r="AS158" s="411"/>
      <c r="AT158" s="411"/>
      <c r="AU158" s="411"/>
      <c r="AV158" s="411"/>
      <c r="AW158" s="411"/>
      <c r="AX158" s="411"/>
      <c r="AY158" s="411"/>
      <c r="AZ158" s="411"/>
      <c r="BA158" s="411"/>
      <c r="BB158" s="411"/>
      <c r="BC158" s="411"/>
      <c r="BD158" s="411"/>
      <c r="BE158" s="411"/>
      <c r="BF158" s="411"/>
      <c r="BG158" s="411"/>
      <c r="BH158" s="411"/>
      <c r="BI158" s="411"/>
      <c r="BJ158" s="411"/>
      <c r="BK158" s="411"/>
      <c r="BL158" s="411"/>
      <c r="BM158" s="411"/>
      <c r="BN158" s="411"/>
      <c r="BO158" s="411"/>
      <c r="BP158" s="411"/>
      <c r="BQ158" s="411"/>
      <c r="BR158" s="411"/>
      <c r="BS158" s="411"/>
      <c r="BT158" s="411"/>
      <c r="BU158" s="411"/>
      <c r="BV158" s="411"/>
      <c r="BW158" s="411"/>
      <c r="BX158" s="411"/>
      <c r="BY158" s="411"/>
      <c r="BZ158" s="411"/>
      <c r="CA158" s="411"/>
      <c r="CB158" s="411"/>
      <c r="CC158" s="411"/>
      <c r="CD158" s="411"/>
      <c r="CE158" s="411"/>
      <c r="CF158" s="411"/>
      <c r="CG158" s="411"/>
      <c r="CH158" s="411"/>
      <c r="CI158" s="411"/>
      <c r="CJ158" s="411"/>
      <c r="CK158" s="411"/>
      <c r="CL158" s="411"/>
      <c r="CM158" s="411"/>
      <c r="CN158" s="411"/>
      <c r="CO158" s="411"/>
      <c r="CP158" s="411"/>
      <c r="CQ158" s="411"/>
      <c r="CR158" s="411"/>
      <c r="CS158" s="411"/>
      <c r="CT158" s="411"/>
      <c r="CU158" s="411"/>
      <c r="CV158" s="411"/>
      <c r="CW158" s="411"/>
      <c r="CX158" s="411"/>
      <c r="CY158" s="411"/>
      <c r="CZ158" s="411"/>
      <c r="DA158" s="411"/>
      <c r="DB158" s="411"/>
      <c r="DC158" s="411"/>
      <c r="DD158" s="411"/>
      <c r="DE158" s="411"/>
      <c r="DF158" s="411"/>
      <c r="DG158" s="411"/>
      <c r="DH158" s="411"/>
      <c r="DI158" s="411"/>
      <c r="DJ158" s="411"/>
      <c r="DK158" s="411"/>
      <c r="DL158" s="414"/>
      <c r="DM158" s="414"/>
      <c r="DN158" s="414"/>
      <c r="DO158" s="414"/>
      <c r="DP158" s="414"/>
      <c r="DQ158" s="414"/>
      <c r="DR158" s="414"/>
      <c r="DS158" s="414"/>
      <c r="DT158" s="414"/>
      <c r="DU158" s="414"/>
      <c r="DV158" s="414"/>
      <c r="DW158" s="414"/>
      <c r="DX158" s="414"/>
      <c r="DY158" s="414"/>
      <c r="DZ158" s="414"/>
      <c r="EA158" s="414"/>
      <c r="EB158" s="414"/>
      <c r="EC158" s="414"/>
      <c r="ED158" s="414"/>
      <c r="EE158" s="414"/>
      <c r="EF158" s="414"/>
      <c r="EG158" s="414"/>
      <c r="EH158" s="414"/>
      <c r="EI158" s="414"/>
      <c r="EJ158" s="414"/>
      <c r="EK158" s="414"/>
      <c r="EL158" s="414"/>
      <c r="EM158" s="414"/>
      <c r="EN158" s="414"/>
      <c r="EO158" s="414"/>
      <c r="EP158" s="414"/>
      <c r="EQ158" s="414"/>
      <c r="ER158" s="414"/>
      <c r="ES158" s="414"/>
      <c r="ET158" s="414"/>
      <c r="EU158" s="414"/>
      <c r="EV158" s="414"/>
      <c r="EW158" s="414"/>
      <c r="EX158" s="414"/>
      <c r="EY158" s="414"/>
      <c r="EZ158" s="414"/>
      <c r="FA158" s="414"/>
      <c r="FB158" s="414"/>
      <c r="FC158" s="414"/>
      <c r="FD158" s="414"/>
      <c r="FE158" s="414"/>
      <c r="FF158" s="414"/>
      <c r="FG158" s="414"/>
      <c r="FH158" s="414"/>
      <c r="FI158" s="414"/>
      <c r="FJ158" s="414"/>
      <c r="FK158" s="414"/>
      <c r="FL158" s="414"/>
      <c r="FM158" s="414"/>
      <c r="FN158" s="414"/>
      <c r="FO158" s="414"/>
      <c r="FP158" s="414"/>
      <c r="FQ158" s="414"/>
      <c r="FR158" s="414"/>
      <c r="FS158" s="414"/>
      <c r="FT158" s="414"/>
      <c r="FU158" s="414"/>
      <c r="FV158" s="414"/>
      <c r="FW158" s="414"/>
      <c r="FX158" s="414"/>
      <c r="FY158" s="414"/>
      <c r="FZ158" s="414"/>
      <c r="GA158" s="414"/>
      <c r="GB158" s="414"/>
      <c r="GC158" s="414"/>
      <c r="GD158" s="414"/>
      <c r="GE158" s="414"/>
      <c r="GF158" s="414"/>
      <c r="GG158" s="414"/>
      <c r="GH158" s="414"/>
      <c r="GI158" s="414"/>
      <c r="GJ158" s="414"/>
      <c r="GK158" s="414"/>
      <c r="GL158" s="414"/>
      <c r="GM158" s="414"/>
      <c r="GN158" s="414"/>
      <c r="GO158" s="414"/>
      <c r="GP158" s="414"/>
      <c r="GQ158" s="414"/>
      <c r="GR158" s="414"/>
      <c r="GS158" s="414"/>
      <c r="GT158" s="414"/>
      <c r="GU158" s="414"/>
      <c r="GV158" s="414"/>
      <c r="GW158" s="414"/>
      <c r="GX158" s="414"/>
      <c r="GY158" s="414"/>
      <c r="GZ158" s="414"/>
      <c r="HA158" s="414"/>
      <c r="HB158" s="414"/>
      <c r="HC158" s="414"/>
      <c r="HD158" s="414"/>
      <c r="HE158" s="414"/>
      <c r="HF158" s="414"/>
      <c r="HG158" s="414"/>
      <c r="HH158" s="414"/>
      <c r="HI158" s="414"/>
      <c r="HJ158" s="414"/>
      <c r="HK158" s="414"/>
      <c r="HL158" s="414"/>
      <c r="HM158" s="414"/>
      <c r="HN158" s="414"/>
      <c r="HO158" s="414"/>
      <c r="HP158" s="414"/>
      <c r="HQ158" s="414"/>
      <c r="HR158" s="414"/>
      <c r="HS158" s="414"/>
      <c r="HT158" s="414"/>
      <c r="HU158" s="414"/>
      <c r="HV158" s="414"/>
      <c r="HW158" s="414"/>
      <c r="HX158" s="414"/>
      <c r="HY158" s="414"/>
      <c r="HZ158" s="414"/>
      <c r="IA158" s="414"/>
      <c r="IB158" s="414"/>
      <c r="IC158" s="414"/>
      <c r="ID158" s="414"/>
      <c r="IE158" s="414"/>
      <c r="IF158" s="414"/>
      <c r="IG158" s="414"/>
      <c r="IH158" s="414"/>
      <c r="II158" s="414"/>
      <c r="IJ158" s="414"/>
      <c r="IK158" s="414"/>
      <c r="IL158" s="414"/>
      <c r="IM158" s="414"/>
      <c r="IN158" s="414"/>
      <c r="IO158" s="414"/>
      <c r="IP158" s="414"/>
    </row>
    <row r="159" spans="1:250" ht="20.399999999999999" x14ac:dyDescent="0.3">
      <c r="A159" s="380" t="s">
        <v>226</v>
      </c>
      <c r="B159" s="380" t="s">
        <v>266</v>
      </c>
      <c r="C159" s="380" t="s">
        <v>266</v>
      </c>
      <c r="D159" s="380" t="s">
        <v>266</v>
      </c>
      <c r="E159" s="380" t="s">
        <v>189</v>
      </c>
      <c r="F159" s="448">
        <v>2017005810531</v>
      </c>
      <c r="G159" s="380"/>
      <c r="H159" s="449" t="s">
        <v>1325</v>
      </c>
      <c r="I159" s="449" t="s">
        <v>208</v>
      </c>
      <c r="J159" s="381"/>
      <c r="K159" s="458" t="s">
        <v>1449</v>
      </c>
      <c r="L159" s="375"/>
      <c r="M159" s="383"/>
      <c r="N159" s="375"/>
      <c r="O159" s="375"/>
      <c r="P159" s="375"/>
      <c r="Q159" s="383"/>
      <c r="R159" s="383"/>
      <c r="S159" s="383"/>
      <c r="T159" s="383"/>
      <c r="U159" s="375"/>
      <c r="V159" s="383"/>
      <c r="W159" s="383"/>
      <c r="X159" s="559">
        <v>43465</v>
      </c>
      <c r="Y159" s="531">
        <f>+AF159</f>
        <v>890000000</v>
      </c>
      <c r="Z159" s="453" t="s">
        <v>2339</v>
      </c>
      <c r="AA159" s="453" t="s">
        <v>2340</v>
      </c>
      <c r="AB159" s="453" t="s">
        <v>2339</v>
      </c>
      <c r="AC159" s="453" t="s">
        <v>2341</v>
      </c>
      <c r="AD159" s="460"/>
      <c r="AE159" s="430">
        <f t="shared" si="12"/>
        <v>890000000</v>
      </c>
      <c r="AF159" s="411">
        <f>AG159</f>
        <v>890000000</v>
      </c>
      <c r="AG159" s="411">
        <f>SUM(AH159:DK159)</f>
        <v>890000000</v>
      </c>
      <c r="AH159" s="411">
        <v>550000000</v>
      </c>
      <c r="AI159" s="411"/>
      <c r="AJ159" s="411">
        <v>100000000</v>
      </c>
      <c r="AK159" s="411"/>
      <c r="AL159" s="411">
        <v>100000000</v>
      </c>
      <c r="AM159" s="411"/>
      <c r="AN159" s="411"/>
      <c r="AO159" s="411"/>
      <c r="AP159" s="411"/>
      <c r="AQ159" s="411"/>
      <c r="AR159" s="411"/>
      <c r="AS159" s="411"/>
      <c r="AT159" s="411"/>
      <c r="AU159" s="411"/>
      <c r="AV159" s="411">
        <v>40000000</v>
      </c>
      <c r="AW159" s="411"/>
      <c r="AX159" s="411">
        <v>100000000</v>
      </c>
      <c r="AY159" s="411"/>
      <c r="AZ159" s="411"/>
      <c r="BA159" s="411"/>
      <c r="BB159" s="411"/>
      <c r="BC159" s="411"/>
      <c r="BD159" s="411"/>
      <c r="BE159" s="411"/>
      <c r="BF159" s="411"/>
      <c r="BG159" s="411"/>
      <c r="BH159" s="411"/>
      <c r="BI159" s="411"/>
      <c r="BJ159" s="411"/>
      <c r="BK159" s="411"/>
      <c r="BL159" s="411"/>
      <c r="BM159" s="411"/>
      <c r="BN159" s="411"/>
      <c r="BO159" s="411"/>
      <c r="BP159" s="411"/>
      <c r="BQ159" s="411"/>
      <c r="BR159" s="411"/>
      <c r="BS159" s="411"/>
      <c r="BT159" s="411"/>
      <c r="BU159" s="411"/>
      <c r="BV159" s="411"/>
      <c r="BW159" s="411"/>
      <c r="BX159" s="411"/>
      <c r="BY159" s="411"/>
      <c r="BZ159" s="411"/>
      <c r="CA159" s="411"/>
      <c r="CB159" s="411"/>
      <c r="CC159" s="411"/>
      <c r="CD159" s="411"/>
      <c r="CE159" s="411"/>
      <c r="CF159" s="411"/>
      <c r="CG159" s="411"/>
      <c r="CH159" s="411"/>
      <c r="CI159" s="411"/>
      <c r="CJ159" s="411"/>
      <c r="CK159" s="411"/>
      <c r="CL159" s="411"/>
      <c r="CM159" s="411"/>
      <c r="CN159" s="411"/>
      <c r="CO159" s="411"/>
      <c r="CP159" s="411"/>
      <c r="CQ159" s="411"/>
      <c r="CR159" s="411"/>
      <c r="CS159" s="411"/>
      <c r="CT159" s="411"/>
      <c r="CU159" s="411"/>
      <c r="CV159" s="411"/>
      <c r="CW159" s="411"/>
      <c r="CX159" s="411"/>
      <c r="CY159" s="411"/>
      <c r="CZ159" s="411"/>
      <c r="DA159" s="411"/>
      <c r="DB159" s="411"/>
      <c r="DC159" s="411"/>
      <c r="DD159" s="411"/>
      <c r="DE159" s="411"/>
      <c r="DF159" s="411"/>
      <c r="DG159" s="411"/>
      <c r="DH159" s="411"/>
      <c r="DI159" s="411"/>
      <c r="DJ159" s="411"/>
      <c r="DK159" s="411"/>
      <c r="DL159" s="414"/>
      <c r="DM159" s="414"/>
      <c r="DN159" s="414"/>
      <c r="DO159" s="414"/>
      <c r="DP159" s="414"/>
      <c r="DQ159" s="414"/>
      <c r="DR159" s="414"/>
      <c r="DS159" s="414"/>
      <c r="DT159" s="414"/>
      <c r="DU159" s="414"/>
      <c r="DV159" s="414"/>
      <c r="DW159" s="414"/>
      <c r="DX159" s="414"/>
      <c r="DY159" s="414"/>
      <c r="DZ159" s="414"/>
      <c r="EA159" s="414"/>
      <c r="EB159" s="414"/>
      <c r="EC159" s="414"/>
      <c r="ED159" s="414"/>
      <c r="EE159" s="414"/>
      <c r="EF159" s="414"/>
      <c r="EG159" s="414"/>
      <c r="EH159" s="414"/>
      <c r="EI159" s="414"/>
      <c r="EJ159" s="414"/>
      <c r="EK159" s="414"/>
      <c r="EL159" s="414"/>
      <c r="EM159" s="414"/>
      <c r="EN159" s="414"/>
      <c r="EO159" s="414"/>
      <c r="EP159" s="414"/>
      <c r="EQ159" s="414"/>
      <c r="ER159" s="414"/>
      <c r="ES159" s="414"/>
      <c r="ET159" s="414"/>
      <c r="EU159" s="414"/>
      <c r="EV159" s="414"/>
      <c r="EW159" s="414"/>
      <c r="EX159" s="414"/>
      <c r="EY159" s="414"/>
      <c r="EZ159" s="414"/>
      <c r="FA159" s="414"/>
      <c r="FB159" s="414"/>
      <c r="FC159" s="414"/>
      <c r="FD159" s="414"/>
      <c r="FE159" s="414"/>
      <c r="FF159" s="414"/>
      <c r="FG159" s="414"/>
      <c r="FH159" s="414"/>
      <c r="FI159" s="414"/>
      <c r="FJ159" s="414"/>
      <c r="FK159" s="414"/>
      <c r="FL159" s="414"/>
      <c r="FM159" s="414"/>
      <c r="FN159" s="414"/>
      <c r="FO159" s="414"/>
      <c r="FP159" s="414"/>
      <c r="FQ159" s="414"/>
      <c r="FR159" s="414"/>
      <c r="FS159" s="414"/>
      <c r="FT159" s="414"/>
      <c r="FU159" s="414"/>
      <c r="FV159" s="414"/>
      <c r="FW159" s="414"/>
      <c r="FX159" s="414"/>
      <c r="FY159" s="414"/>
      <c r="FZ159" s="414"/>
      <c r="GA159" s="414"/>
      <c r="GB159" s="414"/>
      <c r="GC159" s="414"/>
      <c r="GD159" s="414"/>
      <c r="GE159" s="414"/>
      <c r="GF159" s="414"/>
      <c r="GG159" s="414"/>
      <c r="GH159" s="414"/>
      <c r="GI159" s="414"/>
      <c r="GJ159" s="414"/>
      <c r="GK159" s="414"/>
      <c r="GL159" s="414"/>
      <c r="GM159" s="414"/>
      <c r="GN159" s="414"/>
      <c r="GO159" s="414"/>
      <c r="GP159" s="414"/>
      <c r="GQ159" s="414"/>
      <c r="GR159" s="414"/>
      <c r="GS159" s="414"/>
      <c r="GT159" s="414"/>
      <c r="GU159" s="414"/>
      <c r="GV159" s="414"/>
      <c r="GW159" s="414"/>
      <c r="GX159" s="414"/>
      <c r="GY159" s="414"/>
      <c r="GZ159" s="414"/>
      <c r="HA159" s="414"/>
      <c r="HB159" s="414"/>
      <c r="HC159" s="414"/>
      <c r="HD159" s="414"/>
      <c r="HE159" s="414"/>
      <c r="HF159" s="414"/>
      <c r="HG159" s="414"/>
      <c r="HH159" s="414"/>
      <c r="HI159" s="414"/>
      <c r="HJ159" s="414"/>
      <c r="HK159" s="414"/>
      <c r="HL159" s="414"/>
      <c r="HM159" s="414"/>
      <c r="HN159" s="414"/>
      <c r="HO159" s="414"/>
      <c r="HP159" s="414"/>
      <c r="HQ159" s="414"/>
      <c r="HR159" s="414"/>
      <c r="HS159" s="414"/>
      <c r="HT159" s="414"/>
      <c r="HU159" s="414"/>
      <c r="HV159" s="414"/>
      <c r="HW159" s="414"/>
      <c r="HX159" s="414"/>
      <c r="HY159" s="414"/>
      <c r="HZ159" s="414"/>
      <c r="IA159" s="414"/>
      <c r="IB159" s="414"/>
      <c r="IC159" s="414"/>
      <c r="ID159" s="414"/>
      <c r="IE159" s="414"/>
      <c r="IF159" s="414"/>
      <c r="IG159" s="414"/>
      <c r="IH159" s="414"/>
      <c r="II159" s="414"/>
      <c r="IJ159" s="414"/>
      <c r="IK159" s="414"/>
      <c r="IL159" s="414"/>
      <c r="IM159" s="414"/>
      <c r="IN159" s="414"/>
      <c r="IO159" s="414"/>
      <c r="IP159" s="414"/>
    </row>
    <row r="160" spans="1:250" ht="40.799999999999997" x14ac:dyDescent="0.3">
      <c r="A160" s="380" t="s">
        <v>226</v>
      </c>
      <c r="B160" s="380" t="s">
        <v>266</v>
      </c>
      <c r="C160" s="380" t="s">
        <v>266</v>
      </c>
      <c r="D160" s="380" t="s">
        <v>266</v>
      </c>
      <c r="E160" s="380" t="s">
        <v>189</v>
      </c>
      <c r="F160" s="448">
        <v>2017005810535</v>
      </c>
      <c r="G160" s="380"/>
      <c r="H160" s="382" t="s">
        <v>1326</v>
      </c>
      <c r="I160" s="449" t="s">
        <v>208</v>
      </c>
      <c r="J160" s="381" t="s">
        <v>1218</v>
      </c>
      <c r="K160" s="458" t="s">
        <v>1187</v>
      </c>
      <c r="L160" s="458" t="s">
        <v>2377</v>
      </c>
      <c r="M160" s="460" t="s">
        <v>2344</v>
      </c>
      <c r="N160" s="375"/>
      <c r="O160" s="458" t="s">
        <v>2346</v>
      </c>
      <c r="P160" s="458" t="s">
        <v>2347</v>
      </c>
      <c r="Q160" s="460" t="s">
        <v>2348</v>
      </c>
      <c r="R160" s="460" t="s">
        <v>2349</v>
      </c>
      <c r="S160" s="460">
        <v>10</v>
      </c>
      <c r="T160" s="383"/>
      <c r="U160" s="375"/>
      <c r="V160" s="383"/>
      <c r="W160" s="530"/>
      <c r="X160" s="559">
        <v>43465</v>
      </c>
      <c r="Y160" s="531">
        <f>+AF160</f>
        <v>250000000</v>
      </c>
      <c r="Z160" s="453" t="s">
        <v>2339</v>
      </c>
      <c r="AA160" s="453" t="s">
        <v>2340</v>
      </c>
      <c r="AB160" s="453" t="s">
        <v>2339</v>
      </c>
      <c r="AC160" s="453" t="s">
        <v>2341</v>
      </c>
      <c r="AD160" s="460"/>
      <c r="AE160" s="430">
        <f>AF160</f>
        <v>250000000</v>
      </c>
      <c r="AF160" s="411">
        <f>AG160</f>
        <v>250000000</v>
      </c>
      <c r="AG160" s="411">
        <f>SUM(AH160:DK160)</f>
        <v>250000000</v>
      </c>
      <c r="AH160" s="411">
        <v>250000000</v>
      </c>
      <c r="AI160" s="411"/>
      <c r="AJ160" s="411"/>
      <c r="AK160" s="411"/>
      <c r="AL160" s="411"/>
      <c r="AM160" s="411"/>
      <c r="AN160" s="411"/>
      <c r="AO160" s="411"/>
      <c r="AP160" s="411"/>
      <c r="AQ160" s="411"/>
      <c r="AR160" s="411"/>
      <c r="AS160" s="411"/>
      <c r="AT160" s="411"/>
      <c r="AU160" s="411"/>
      <c r="AV160" s="411"/>
      <c r="AW160" s="411"/>
      <c r="AX160" s="411"/>
      <c r="AY160" s="411"/>
      <c r="AZ160" s="411"/>
      <c r="BA160" s="411"/>
      <c r="BB160" s="411"/>
      <c r="BC160" s="411"/>
      <c r="BD160" s="411"/>
      <c r="BE160" s="411"/>
      <c r="BF160" s="411"/>
      <c r="BG160" s="411"/>
      <c r="BH160" s="411"/>
      <c r="BI160" s="411"/>
      <c r="BJ160" s="411"/>
      <c r="BK160" s="411"/>
      <c r="BL160" s="411"/>
      <c r="BM160" s="411"/>
      <c r="BN160" s="411"/>
      <c r="BO160" s="411"/>
      <c r="BP160" s="411"/>
      <c r="BQ160" s="411"/>
      <c r="BR160" s="411"/>
      <c r="BS160" s="411"/>
      <c r="BT160" s="411"/>
      <c r="BU160" s="411"/>
      <c r="BV160" s="411"/>
      <c r="BW160" s="411"/>
      <c r="BX160" s="411"/>
      <c r="BY160" s="411"/>
      <c r="BZ160" s="411"/>
      <c r="CA160" s="411"/>
      <c r="CB160" s="411"/>
      <c r="CC160" s="411"/>
      <c r="CD160" s="411"/>
      <c r="CE160" s="411"/>
      <c r="CF160" s="411"/>
      <c r="CG160" s="411"/>
      <c r="CH160" s="411"/>
      <c r="CI160" s="411"/>
      <c r="CJ160" s="411"/>
      <c r="CK160" s="411"/>
      <c r="CL160" s="411"/>
      <c r="CM160" s="411"/>
      <c r="CN160" s="411"/>
      <c r="CO160" s="411"/>
      <c r="CP160" s="411"/>
      <c r="CQ160" s="411"/>
      <c r="CR160" s="411"/>
      <c r="CS160" s="411"/>
      <c r="CT160" s="411"/>
      <c r="CU160" s="411"/>
      <c r="CV160" s="411"/>
      <c r="CW160" s="411"/>
      <c r="CX160" s="411"/>
      <c r="CY160" s="411"/>
      <c r="CZ160" s="411"/>
      <c r="DA160" s="411"/>
      <c r="DB160" s="411"/>
      <c r="DC160" s="411"/>
      <c r="DD160" s="411"/>
      <c r="DE160" s="411"/>
      <c r="DF160" s="411"/>
      <c r="DG160" s="411"/>
      <c r="DH160" s="411"/>
      <c r="DI160" s="411"/>
      <c r="DJ160" s="411"/>
      <c r="DK160" s="411"/>
      <c r="DL160" s="414"/>
      <c r="DM160" s="414"/>
      <c r="DN160" s="414"/>
      <c r="DO160" s="414"/>
      <c r="DP160" s="414"/>
      <c r="DQ160" s="414"/>
      <c r="DR160" s="414"/>
      <c r="DS160" s="414"/>
      <c r="DT160" s="414"/>
      <c r="DU160" s="414"/>
      <c r="DV160" s="414"/>
      <c r="DW160" s="414"/>
      <c r="DX160" s="414"/>
      <c r="DY160" s="414"/>
      <c r="DZ160" s="414"/>
      <c r="EA160" s="414"/>
      <c r="EB160" s="414"/>
      <c r="EC160" s="414"/>
      <c r="ED160" s="414"/>
      <c r="EE160" s="414"/>
      <c r="EF160" s="414"/>
      <c r="EG160" s="414"/>
      <c r="EH160" s="414"/>
      <c r="EI160" s="414"/>
      <c r="EJ160" s="414"/>
      <c r="EK160" s="414"/>
      <c r="EL160" s="414"/>
      <c r="EM160" s="414"/>
      <c r="EN160" s="414"/>
      <c r="EO160" s="414"/>
      <c r="EP160" s="414"/>
      <c r="EQ160" s="414"/>
      <c r="ER160" s="414"/>
      <c r="ES160" s="414"/>
      <c r="ET160" s="414"/>
      <c r="EU160" s="414"/>
      <c r="EV160" s="414"/>
      <c r="EW160" s="414"/>
      <c r="EX160" s="414"/>
      <c r="EY160" s="414"/>
      <c r="EZ160" s="414"/>
      <c r="FA160" s="414"/>
      <c r="FB160" s="414"/>
      <c r="FC160" s="414"/>
      <c r="FD160" s="414"/>
      <c r="FE160" s="414"/>
      <c r="FF160" s="414"/>
      <c r="FG160" s="414"/>
      <c r="FH160" s="414"/>
      <c r="FI160" s="414"/>
      <c r="FJ160" s="414"/>
      <c r="FK160" s="414"/>
      <c r="FL160" s="414"/>
      <c r="FM160" s="414"/>
      <c r="FN160" s="414"/>
      <c r="FO160" s="414"/>
      <c r="FP160" s="414"/>
      <c r="FQ160" s="414"/>
      <c r="FR160" s="414"/>
      <c r="FS160" s="414"/>
      <c r="FT160" s="414"/>
      <c r="FU160" s="414"/>
      <c r="FV160" s="414"/>
      <c r="FW160" s="414"/>
      <c r="FX160" s="414"/>
      <c r="FY160" s="414"/>
      <c r="FZ160" s="414"/>
      <c r="GA160" s="414"/>
      <c r="GB160" s="414"/>
      <c r="GC160" s="414"/>
      <c r="GD160" s="414"/>
      <c r="GE160" s="414"/>
      <c r="GF160" s="414"/>
      <c r="GG160" s="414"/>
      <c r="GH160" s="414"/>
      <c r="GI160" s="414"/>
      <c r="GJ160" s="414"/>
      <c r="GK160" s="414"/>
      <c r="GL160" s="414"/>
      <c r="GM160" s="414"/>
      <c r="GN160" s="414"/>
      <c r="GO160" s="414"/>
      <c r="GP160" s="414"/>
      <c r="GQ160" s="414"/>
      <c r="GR160" s="414"/>
      <c r="GS160" s="414"/>
      <c r="GT160" s="414"/>
      <c r="GU160" s="414"/>
      <c r="GV160" s="414"/>
      <c r="GW160" s="414"/>
      <c r="GX160" s="414"/>
      <c r="GY160" s="414"/>
      <c r="GZ160" s="414"/>
      <c r="HA160" s="414"/>
      <c r="HB160" s="414"/>
      <c r="HC160" s="414"/>
      <c r="HD160" s="414"/>
      <c r="HE160" s="414"/>
      <c r="HF160" s="414"/>
      <c r="HG160" s="414"/>
      <c r="HH160" s="414"/>
      <c r="HI160" s="414"/>
      <c r="HJ160" s="414"/>
      <c r="HK160" s="414"/>
      <c r="HL160" s="414"/>
      <c r="HM160" s="414"/>
      <c r="HN160" s="414"/>
      <c r="HO160" s="414"/>
      <c r="HP160" s="414"/>
      <c r="HQ160" s="414"/>
      <c r="HR160" s="414"/>
      <c r="HS160" s="414"/>
      <c r="HT160" s="414"/>
      <c r="HU160" s="414"/>
      <c r="HV160" s="414"/>
      <c r="HW160" s="414"/>
      <c r="HX160" s="414"/>
      <c r="HY160" s="414"/>
      <c r="HZ160" s="414"/>
      <c r="IA160" s="414"/>
      <c r="IB160" s="414"/>
      <c r="IC160" s="414"/>
      <c r="ID160" s="414"/>
      <c r="IE160" s="414"/>
      <c r="IF160" s="414"/>
      <c r="IG160" s="414"/>
      <c r="IH160" s="414"/>
      <c r="II160" s="414"/>
      <c r="IJ160" s="414"/>
      <c r="IK160" s="414"/>
      <c r="IL160" s="414"/>
      <c r="IM160" s="414"/>
      <c r="IN160" s="414"/>
      <c r="IO160" s="414"/>
      <c r="IP160" s="414"/>
    </row>
    <row r="161" spans="1:257" x14ac:dyDescent="0.3">
      <c r="A161" s="442" t="s">
        <v>226</v>
      </c>
      <c r="B161" s="442" t="s">
        <v>266</v>
      </c>
      <c r="C161" s="442" t="s">
        <v>266</v>
      </c>
      <c r="D161" s="442" t="s">
        <v>266</v>
      </c>
      <c r="E161" s="442" t="s">
        <v>192</v>
      </c>
      <c r="F161" s="479"/>
      <c r="G161" s="442"/>
      <c r="H161" s="444"/>
      <c r="I161" s="444"/>
      <c r="J161" s="442"/>
      <c r="K161" s="445" t="s">
        <v>456</v>
      </c>
      <c r="L161" s="445"/>
      <c r="M161" s="446"/>
      <c r="N161" s="445"/>
      <c r="O161" s="445"/>
      <c r="P161" s="445"/>
      <c r="Q161" s="446"/>
      <c r="R161" s="446"/>
      <c r="S161" s="446"/>
      <c r="T161" s="446"/>
      <c r="U161" s="445"/>
      <c r="V161" s="446"/>
      <c r="W161" s="446"/>
      <c r="X161" s="446"/>
      <c r="Y161" s="447"/>
      <c r="Z161" s="446"/>
      <c r="AA161" s="446"/>
      <c r="AB161" s="446"/>
      <c r="AC161" s="446"/>
      <c r="AD161" s="446"/>
      <c r="AE161" s="430">
        <f t="shared" si="12"/>
        <v>0</v>
      </c>
      <c r="AF161" s="411"/>
      <c r="AG161" s="411"/>
      <c r="AH161" s="411"/>
      <c r="AI161" s="411"/>
      <c r="AJ161" s="411"/>
      <c r="AK161" s="411"/>
      <c r="AL161" s="411"/>
      <c r="AM161" s="411"/>
      <c r="AN161" s="411"/>
      <c r="AO161" s="411"/>
      <c r="AP161" s="411"/>
      <c r="AQ161" s="411"/>
      <c r="AR161" s="411"/>
      <c r="AS161" s="411"/>
      <c r="AT161" s="411"/>
      <c r="AU161" s="411"/>
      <c r="AV161" s="411"/>
      <c r="AW161" s="411"/>
      <c r="AX161" s="411"/>
      <c r="AY161" s="411"/>
      <c r="AZ161" s="411"/>
      <c r="BA161" s="411"/>
      <c r="BB161" s="411"/>
      <c r="BC161" s="411"/>
      <c r="BD161" s="411"/>
      <c r="BE161" s="411"/>
      <c r="BF161" s="411"/>
      <c r="BG161" s="411"/>
      <c r="BH161" s="411"/>
      <c r="BI161" s="411"/>
      <c r="BJ161" s="411"/>
      <c r="BK161" s="411"/>
      <c r="BL161" s="411"/>
      <c r="BM161" s="411"/>
      <c r="BN161" s="411"/>
      <c r="BO161" s="411"/>
      <c r="BP161" s="411"/>
      <c r="BQ161" s="411"/>
      <c r="BR161" s="411"/>
      <c r="BS161" s="411"/>
      <c r="BT161" s="411"/>
      <c r="BU161" s="411"/>
      <c r="BV161" s="411"/>
      <c r="BW161" s="411"/>
      <c r="BX161" s="411"/>
      <c r="BY161" s="411"/>
      <c r="BZ161" s="411"/>
      <c r="CA161" s="411"/>
      <c r="CB161" s="411"/>
      <c r="CC161" s="411"/>
      <c r="CD161" s="411"/>
      <c r="CE161" s="411"/>
      <c r="CF161" s="411"/>
      <c r="CG161" s="411"/>
      <c r="CH161" s="411"/>
      <c r="CI161" s="411"/>
      <c r="CJ161" s="411"/>
      <c r="CK161" s="411"/>
      <c r="CL161" s="411"/>
      <c r="CM161" s="411"/>
      <c r="CN161" s="411"/>
      <c r="CO161" s="411"/>
      <c r="CP161" s="411"/>
      <c r="CQ161" s="411"/>
      <c r="CR161" s="411"/>
      <c r="CS161" s="411"/>
      <c r="CT161" s="411"/>
      <c r="CU161" s="411"/>
      <c r="CV161" s="411"/>
      <c r="CW161" s="411"/>
      <c r="CX161" s="411"/>
      <c r="CY161" s="411"/>
      <c r="CZ161" s="411"/>
      <c r="DA161" s="411"/>
      <c r="DB161" s="411"/>
      <c r="DC161" s="411"/>
      <c r="DD161" s="411"/>
      <c r="DE161" s="411"/>
      <c r="DF161" s="411"/>
      <c r="DG161" s="411"/>
      <c r="DH161" s="411"/>
      <c r="DI161" s="411"/>
      <c r="DJ161" s="411"/>
      <c r="DK161" s="411"/>
      <c r="DL161" s="414"/>
      <c r="DM161" s="414"/>
      <c r="DN161" s="414"/>
      <c r="DO161" s="414"/>
      <c r="DP161" s="414"/>
      <c r="DQ161" s="414"/>
      <c r="DR161" s="414"/>
      <c r="DS161" s="414"/>
      <c r="DT161" s="414"/>
      <c r="DU161" s="414"/>
      <c r="DV161" s="414"/>
      <c r="DW161" s="414"/>
      <c r="DX161" s="414"/>
      <c r="DY161" s="414"/>
      <c r="DZ161" s="414"/>
      <c r="EA161" s="414"/>
      <c r="EB161" s="414"/>
      <c r="EC161" s="414"/>
      <c r="ED161" s="414"/>
      <c r="EE161" s="414"/>
      <c r="EF161" s="414"/>
      <c r="EG161" s="414"/>
      <c r="EH161" s="414"/>
      <c r="EI161" s="414"/>
      <c r="EJ161" s="414"/>
      <c r="EK161" s="414"/>
      <c r="EL161" s="414"/>
      <c r="EM161" s="414"/>
      <c r="EN161" s="414"/>
      <c r="EO161" s="414"/>
      <c r="EP161" s="414"/>
      <c r="EQ161" s="414"/>
      <c r="ER161" s="414"/>
      <c r="ES161" s="414"/>
      <c r="ET161" s="414"/>
      <c r="EU161" s="414"/>
      <c r="EV161" s="414"/>
      <c r="EW161" s="414"/>
      <c r="EX161" s="414"/>
      <c r="EY161" s="414"/>
      <c r="EZ161" s="414"/>
      <c r="FA161" s="414"/>
      <c r="FB161" s="414"/>
      <c r="FC161" s="414"/>
      <c r="FD161" s="414"/>
      <c r="FE161" s="414"/>
      <c r="FF161" s="414"/>
      <c r="FG161" s="414"/>
      <c r="FH161" s="414"/>
      <c r="FI161" s="414"/>
      <c r="FJ161" s="414"/>
      <c r="FK161" s="414"/>
      <c r="FL161" s="414"/>
      <c r="FM161" s="414"/>
      <c r="FN161" s="414"/>
      <c r="FO161" s="414"/>
      <c r="FP161" s="414"/>
      <c r="FQ161" s="414"/>
      <c r="FR161" s="414"/>
      <c r="FS161" s="414"/>
      <c r="FT161" s="414"/>
      <c r="FU161" s="414"/>
      <c r="FV161" s="414"/>
      <c r="FW161" s="414"/>
      <c r="FX161" s="414"/>
      <c r="FY161" s="414"/>
      <c r="FZ161" s="414"/>
      <c r="GA161" s="414"/>
      <c r="GB161" s="414"/>
      <c r="GC161" s="414"/>
      <c r="GD161" s="414"/>
      <c r="GE161" s="414"/>
      <c r="GF161" s="414"/>
      <c r="GG161" s="414"/>
      <c r="GH161" s="414"/>
      <c r="GI161" s="414"/>
      <c r="GJ161" s="414"/>
      <c r="GK161" s="414"/>
      <c r="GL161" s="414"/>
      <c r="GM161" s="414"/>
      <c r="GN161" s="414"/>
      <c r="GO161" s="414"/>
      <c r="GP161" s="414"/>
      <c r="GQ161" s="414"/>
      <c r="GR161" s="414"/>
      <c r="GS161" s="414"/>
      <c r="GT161" s="414"/>
      <c r="GU161" s="414"/>
      <c r="GV161" s="414"/>
      <c r="GW161" s="414"/>
      <c r="GX161" s="414"/>
      <c r="GY161" s="414"/>
      <c r="GZ161" s="414"/>
      <c r="HA161" s="414"/>
      <c r="HB161" s="414"/>
      <c r="HC161" s="414"/>
      <c r="HD161" s="414"/>
      <c r="HE161" s="414"/>
      <c r="HF161" s="414"/>
      <c r="HG161" s="414"/>
      <c r="HH161" s="414"/>
      <c r="HI161" s="414"/>
      <c r="HJ161" s="414"/>
      <c r="HK161" s="414"/>
      <c r="HL161" s="414"/>
      <c r="HM161" s="414"/>
      <c r="HN161" s="414"/>
      <c r="HO161" s="414"/>
      <c r="HP161" s="414"/>
      <c r="HQ161" s="414"/>
      <c r="HR161" s="414"/>
      <c r="HS161" s="414"/>
      <c r="HT161" s="414"/>
      <c r="HU161" s="414"/>
      <c r="HV161" s="414"/>
      <c r="HW161" s="414"/>
      <c r="HX161" s="414"/>
      <c r="HY161" s="414"/>
      <c r="HZ161" s="414"/>
      <c r="IA161" s="414"/>
      <c r="IB161" s="414"/>
      <c r="IC161" s="414"/>
      <c r="ID161" s="414"/>
      <c r="IE161" s="414"/>
      <c r="IF161" s="414"/>
      <c r="IG161" s="414"/>
      <c r="IH161" s="414"/>
      <c r="II161" s="414"/>
      <c r="IJ161" s="414"/>
      <c r="IK161" s="414"/>
      <c r="IL161" s="414"/>
      <c r="IM161" s="414"/>
      <c r="IN161" s="414"/>
      <c r="IO161" s="414"/>
      <c r="IP161" s="414"/>
    </row>
    <row r="162" spans="1:257" s="562" customFormat="1" ht="81.599999999999994" x14ac:dyDescent="0.3">
      <c r="A162" s="382" t="s">
        <v>226</v>
      </c>
      <c r="B162" s="382" t="s">
        <v>266</v>
      </c>
      <c r="C162" s="382" t="s">
        <v>266</v>
      </c>
      <c r="D162" s="382" t="s">
        <v>266</v>
      </c>
      <c r="E162" s="382" t="s">
        <v>192</v>
      </c>
      <c r="F162" s="384" t="s">
        <v>511</v>
      </c>
      <c r="G162" s="382" t="s">
        <v>512</v>
      </c>
      <c r="H162" s="382" t="s">
        <v>513</v>
      </c>
      <c r="I162" s="382" t="s">
        <v>208</v>
      </c>
      <c r="J162" s="551" t="s">
        <v>514</v>
      </c>
      <c r="K162" s="375" t="s">
        <v>515</v>
      </c>
      <c r="L162" s="375" t="s">
        <v>2378</v>
      </c>
      <c r="M162" s="383" t="s">
        <v>2379</v>
      </c>
      <c r="N162" s="375"/>
      <c r="O162" s="375" t="s">
        <v>2380</v>
      </c>
      <c r="P162" s="375" t="s">
        <v>2381</v>
      </c>
      <c r="Q162" s="383" t="s">
        <v>2382</v>
      </c>
      <c r="R162" s="383" t="s">
        <v>2383</v>
      </c>
      <c r="S162" s="383">
        <v>1</v>
      </c>
      <c r="T162" s="383">
        <v>1</v>
      </c>
      <c r="U162" s="375" t="s">
        <v>2384</v>
      </c>
      <c r="V162" s="383" t="s">
        <v>2385</v>
      </c>
      <c r="W162" s="383" t="s">
        <v>2386</v>
      </c>
      <c r="X162" s="530">
        <v>43465</v>
      </c>
      <c r="Y162" s="469">
        <f>+AF162</f>
        <v>700000000</v>
      </c>
      <c r="Z162" s="383" t="s">
        <v>2339</v>
      </c>
      <c r="AA162" s="383" t="s">
        <v>2340</v>
      </c>
      <c r="AB162" s="383" t="s">
        <v>2339</v>
      </c>
      <c r="AC162" s="383" t="s">
        <v>2341</v>
      </c>
      <c r="AD162" s="383"/>
      <c r="AE162" s="560">
        <f t="shared" si="12"/>
        <v>700000000</v>
      </c>
      <c r="AF162" s="560">
        <f>AG162</f>
        <v>700000000</v>
      </c>
      <c r="AG162" s="560">
        <f>SUM(AH162:DK162)</f>
        <v>700000000</v>
      </c>
      <c r="AH162" s="560">
        <v>700000000</v>
      </c>
      <c r="AI162" s="560"/>
      <c r="AJ162" s="560"/>
      <c r="AK162" s="560"/>
      <c r="AL162" s="560"/>
      <c r="AM162" s="560"/>
      <c r="AN162" s="560"/>
      <c r="AO162" s="560"/>
      <c r="AP162" s="560"/>
      <c r="AQ162" s="560"/>
      <c r="AR162" s="560"/>
      <c r="AS162" s="560"/>
      <c r="AT162" s="560"/>
      <c r="AU162" s="560"/>
      <c r="AV162" s="560"/>
      <c r="AW162" s="560"/>
      <c r="AX162" s="560"/>
      <c r="AY162" s="560"/>
      <c r="AZ162" s="560"/>
      <c r="BA162" s="560"/>
      <c r="BB162" s="560"/>
      <c r="BC162" s="560"/>
      <c r="BD162" s="560"/>
      <c r="BE162" s="560"/>
      <c r="BF162" s="560"/>
      <c r="BG162" s="560"/>
      <c r="BH162" s="560"/>
      <c r="BI162" s="560"/>
      <c r="BJ162" s="560"/>
      <c r="BK162" s="560"/>
      <c r="BL162" s="560"/>
      <c r="BM162" s="560"/>
      <c r="BN162" s="560"/>
      <c r="BO162" s="560"/>
      <c r="BP162" s="560"/>
      <c r="BQ162" s="560"/>
      <c r="BR162" s="560"/>
      <c r="BS162" s="560"/>
      <c r="BT162" s="560"/>
      <c r="BU162" s="560"/>
      <c r="BV162" s="560"/>
      <c r="BW162" s="560"/>
      <c r="BX162" s="560"/>
      <c r="BY162" s="560"/>
      <c r="BZ162" s="560"/>
      <c r="CA162" s="560"/>
      <c r="CB162" s="560"/>
      <c r="CC162" s="560"/>
      <c r="CD162" s="560"/>
      <c r="CE162" s="560"/>
      <c r="CF162" s="560"/>
      <c r="CG162" s="560"/>
      <c r="CH162" s="560"/>
      <c r="CI162" s="560"/>
      <c r="CJ162" s="560"/>
      <c r="CK162" s="560"/>
      <c r="CL162" s="560"/>
      <c r="CM162" s="560"/>
      <c r="CN162" s="560"/>
      <c r="CO162" s="560"/>
      <c r="CP162" s="560"/>
      <c r="CQ162" s="560"/>
      <c r="CR162" s="560"/>
      <c r="CS162" s="560"/>
      <c r="CT162" s="560"/>
      <c r="CU162" s="560"/>
      <c r="CV162" s="560"/>
      <c r="CW162" s="560"/>
      <c r="CX162" s="560"/>
      <c r="CY162" s="560"/>
      <c r="CZ162" s="560"/>
      <c r="DA162" s="560"/>
      <c r="DB162" s="560"/>
      <c r="DC162" s="560"/>
      <c r="DD162" s="560"/>
      <c r="DE162" s="560"/>
      <c r="DF162" s="560"/>
      <c r="DG162" s="560"/>
      <c r="DH162" s="560"/>
      <c r="DI162" s="560"/>
      <c r="DJ162" s="560"/>
      <c r="DK162" s="560"/>
      <c r="DL162" s="561"/>
      <c r="DM162" s="561"/>
      <c r="DN162" s="561"/>
      <c r="DO162" s="561"/>
      <c r="DP162" s="561"/>
      <c r="DQ162" s="561"/>
      <c r="DR162" s="561"/>
      <c r="DS162" s="561"/>
      <c r="DT162" s="561"/>
      <c r="DU162" s="561"/>
      <c r="DV162" s="561"/>
      <c r="DW162" s="561"/>
      <c r="DX162" s="561"/>
      <c r="DY162" s="561"/>
      <c r="DZ162" s="561"/>
      <c r="EA162" s="561"/>
      <c r="EB162" s="561"/>
      <c r="EC162" s="561"/>
      <c r="ED162" s="561"/>
      <c r="EE162" s="561"/>
      <c r="EF162" s="561"/>
      <c r="EG162" s="561"/>
      <c r="EH162" s="561"/>
      <c r="EI162" s="561"/>
      <c r="EJ162" s="561"/>
      <c r="EK162" s="561"/>
      <c r="EL162" s="561"/>
      <c r="EM162" s="561"/>
      <c r="EN162" s="561"/>
      <c r="EO162" s="561"/>
      <c r="EP162" s="561"/>
      <c r="EQ162" s="561"/>
      <c r="ER162" s="561"/>
      <c r="ES162" s="561"/>
      <c r="ET162" s="561"/>
      <c r="EU162" s="561"/>
      <c r="EV162" s="561"/>
      <c r="EW162" s="561"/>
      <c r="EX162" s="561"/>
      <c r="EY162" s="561"/>
      <c r="EZ162" s="561"/>
      <c r="FA162" s="561"/>
      <c r="FB162" s="561"/>
      <c r="FC162" s="561"/>
      <c r="FD162" s="561"/>
      <c r="FE162" s="561"/>
      <c r="FF162" s="561"/>
      <c r="FG162" s="561"/>
      <c r="FH162" s="561"/>
      <c r="FI162" s="561"/>
      <c r="FJ162" s="561"/>
      <c r="FK162" s="561"/>
      <c r="FL162" s="561"/>
      <c r="FM162" s="561"/>
      <c r="FN162" s="561"/>
      <c r="FO162" s="561"/>
      <c r="FP162" s="561"/>
      <c r="FQ162" s="561"/>
      <c r="FR162" s="561"/>
      <c r="FS162" s="561"/>
      <c r="FT162" s="561"/>
      <c r="FU162" s="561"/>
      <c r="FV162" s="561"/>
      <c r="FW162" s="561"/>
      <c r="FX162" s="561"/>
      <c r="FY162" s="561"/>
      <c r="FZ162" s="561"/>
      <c r="GA162" s="561"/>
      <c r="GB162" s="561"/>
      <c r="GC162" s="561"/>
      <c r="GD162" s="561"/>
      <c r="GE162" s="561"/>
      <c r="GF162" s="561"/>
      <c r="GG162" s="561"/>
      <c r="GH162" s="561"/>
      <c r="GI162" s="561"/>
      <c r="GJ162" s="561"/>
      <c r="GK162" s="561"/>
      <c r="GL162" s="561"/>
      <c r="GM162" s="561"/>
      <c r="GN162" s="561"/>
      <c r="GO162" s="561"/>
      <c r="GP162" s="561"/>
      <c r="GQ162" s="561"/>
      <c r="GR162" s="561"/>
      <c r="GS162" s="561"/>
      <c r="GT162" s="561"/>
      <c r="GU162" s="561"/>
      <c r="GV162" s="561"/>
      <c r="GW162" s="561"/>
      <c r="GX162" s="561"/>
      <c r="GY162" s="561"/>
      <c r="GZ162" s="561"/>
      <c r="HA162" s="561"/>
      <c r="HB162" s="561"/>
      <c r="HC162" s="561"/>
      <c r="HD162" s="561"/>
      <c r="HE162" s="561"/>
      <c r="HF162" s="561"/>
      <c r="HG162" s="561"/>
      <c r="HH162" s="561"/>
      <c r="HI162" s="561"/>
      <c r="HJ162" s="561"/>
      <c r="HK162" s="561"/>
      <c r="HL162" s="561"/>
      <c r="HM162" s="561"/>
      <c r="HN162" s="561"/>
      <c r="HO162" s="561"/>
      <c r="HP162" s="561"/>
      <c r="HQ162" s="561"/>
      <c r="HR162" s="561"/>
      <c r="HS162" s="561"/>
      <c r="HT162" s="561"/>
      <c r="HU162" s="561"/>
      <c r="HV162" s="561"/>
      <c r="HW162" s="561"/>
      <c r="HX162" s="561"/>
      <c r="HY162" s="561"/>
      <c r="HZ162" s="561"/>
      <c r="IA162" s="561"/>
      <c r="IB162" s="561"/>
      <c r="IC162" s="561"/>
      <c r="ID162" s="561"/>
      <c r="IE162" s="561"/>
      <c r="IF162" s="561"/>
      <c r="IG162" s="561"/>
      <c r="IH162" s="561"/>
      <c r="II162" s="561"/>
      <c r="IJ162" s="561"/>
      <c r="IK162" s="561"/>
      <c r="IL162" s="561"/>
      <c r="IM162" s="561"/>
      <c r="IN162" s="561"/>
      <c r="IO162" s="561"/>
      <c r="IP162" s="561"/>
      <c r="IQ162" s="561"/>
      <c r="IR162" s="561"/>
      <c r="IS162" s="561"/>
      <c r="IT162" s="561"/>
      <c r="IU162" s="561"/>
      <c r="IV162" s="561"/>
      <c r="IW162" s="561"/>
    </row>
    <row r="163" spans="1:257" s="562" customFormat="1" ht="30.6" x14ac:dyDescent="0.3">
      <c r="A163" s="382" t="s">
        <v>226</v>
      </c>
      <c r="B163" s="382" t="s">
        <v>266</v>
      </c>
      <c r="C163" s="382" t="s">
        <v>266</v>
      </c>
      <c r="D163" s="382" t="s">
        <v>266</v>
      </c>
      <c r="E163" s="382" t="s">
        <v>192</v>
      </c>
      <c r="F163" s="384" t="s">
        <v>518</v>
      </c>
      <c r="G163" s="551"/>
      <c r="H163" s="382" t="s">
        <v>1327</v>
      </c>
      <c r="I163" s="382" t="s">
        <v>208</v>
      </c>
      <c r="J163" s="551" t="s">
        <v>1219</v>
      </c>
      <c r="K163" s="375" t="s">
        <v>519</v>
      </c>
      <c r="L163" s="375" t="s">
        <v>2378</v>
      </c>
      <c r="M163" s="383" t="s">
        <v>2387</v>
      </c>
      <c r="N163" s="375" t="s">
        <v>2388</v>
      </c>
      <c r="O163" s="375" t="s">
        <v>2380</v>
      </c>
      <c r="P163" s="375" t="s">
        <v>2389</v>
      </c>
      <c r="Q163" s="383" t="s">
        <v>1219</v>
      </c>
      <c r="R163" s="383" t="s">
        <v>2390</v>
      </c>
      <c r="S163" s="383">
        <v>300</v>
      </c>
      <c r="T163" s="383"/>
      <c r="U163" s="375"/>
      <c r="V163" s="383"/>
      <c r="W163" s="383"/>
      <c r="X163" s="530">
        <v>43465</v>
      </c>
      <c r="Y163" s="469">
        <f>+AF163</f>
        <v>343500000</v>
      </c>
      <c r="Z163" s="383" t="s">
        <v>2339</v>
      </c>
      <c r="AA163" s="383" t="s">
        <v>2340</v>
      </c>
      <c r="AB163" s="383" t="s">
        <v>2339</v>
      </c>
      <c r="AC163" s="383" t="s">
        <v>2341</v>
      </c>
      <c r="AD163" s="383"/>
      <c r="AE163" s="560">
        <f t="shared" si="12"/>
        <v>343500000</v>
      </c>
      <c r="AF163" s="560">
        <f>AG163</f>
        <v>343500000</v>
      </c>
      <c r="AG163" s="560">
        <f>SUM(AH163:DK163)</f>
        <v>343500000</v>
      </c>
      <c r="AH163" s="560"/>
      <c r="AI163" s="560"/>
      <c r="AJ163" s="560"/>
      <c r="AK163" s="560"/>
      <c r="AL163" s="560"/>
      <c r="AM163" s="560"/>
      <c r="AN163" s="560"/>
      <c r="AO163" s="560"/>
      <c r="AP163" s="560"/>
      <c r="AQ163" s="560"/>
      <c r="AR163" s="560"/>
      <c r="AS163" s="560"/>
      <c r="AT163" s="560"/>
      <c r="AU163" s="560"/>
      <c r="AV163" s="560"/>
      <c r="AW163" s="560"/>
      <c r="AX163" s="560"/>
      <c r="AY163" s="560"/>
      <c r="AZ163" s="560"/>
      <c r="BA163" s="560"/>
      <c r="BB163" s="560"/>
      <c r="BC163" s="560"/>
      <c r="BD163" s="560"/>
      <c r="BE163" s="560"/>
      <c r="BF163" s="560"/>
      <c r="BG163" s="560"/>
      <c r="BH163" s="560"/>
      <c r="BI163" s="560"/>
      <c r="BJ163" s="560"/>
      <c r="BK163" s="560"/>
      <c r="BL163" s="560"/>
      <c r="BM163" s="560"/>
      <c r="BN163" s="560"/>
      <c r="BO163" s="560"/>
      <c r="BP163" s="560"/>
      <c r="BQ163" s="560"/>
      <c r="BR163" s="560"/>
      <c r="BS163" s="560"/>
      <c r="BT163" s="560"/>
      <c r="BU163" s="560">
        <v>336000000</v>
      </c>
      <c r="BV163" s="560"/>
      <c r="BW163" s="560">
        <v>7500000</v>
      </c>
      <c r="BX163" s="560"/>
      <c r="BY163" s="560"/>
      <c r="BZ163" s="560"/>
      <c r="CA163" s="560"/>
      <c r="CB163" s="560"/>
      <c r="CC163" s="560"/>
      <c r="CD163" s="560"/>
      <c r="CE163" s="560"/>
      <c r="CF163" s="560"/>
      <c r="CG163" s="560"/>
      <c r="CH163" s="560"/>
      <c r="CI163" s="560"/>
      <c r="CJ163" s="560"/>
      <c r="CK163" s="560"/>
      <c r="CL163" s="560"/>
      <c r="CM163" s="560"/>
      <c r="CN163" s="560"/>
      <c r="CO163" s="560"/>
      <c r="CP163" s="560"/>
      <c r="CQ163" s="560"/>
      <c r="CR163" s="560"/>
      <c r="CS163" s="560"/>
      <c r="CT163" s="560"/>
      <c r="CU163" s="560"/>
      <c r="CV163" s="560"/>
      <c r="CW163" s="560"/>
      <c r="CX163" s="560"/>
      <c r="CY163" s="560"/>
      <c r="CZ163" s="560"/>
      <c r="DA163" s="560"/>
      <c r="DB163" s="560"/>
      <c r="DC163" s="560"/>
      <c r="DD163" s="560"/>
      <c r="DE163" s="560"/>
      <c r="DF163" s="560"/>
      <c r="DG163" s="560"/>
      <c r="DH163" s="560"/>
      <c r="DI163" s="560"/>
      <c r="DJ163" s="560"/>
      <c r="DK163" s="560"/>
      <c r="DL163" s="561"/>
      <c r="DM163" s="561"/>
      <c r="DN163" s="561"/>
      <c r="DO163" s="561"/>
      <c r="DP163" s="561"/>
      <c r="DQ163" s="561"/>
      <c r="DR163" s="561"/>
      <c r="DS163" s="561"/>
      <c r="DT163" s="561"/>
      <c r="DU163" s="561"/>
      <c r="DV163" s="561"/>
      <c r="DW163" s="561"/>
      <c r="DX163" s="561"/>
      <c r="DY163" s="561"/>
      <c r="DZ163" s="561"/>
      <c r="EA163" s="561"/>
      <c r="EB163" s="561"/>
      <c r="EC163" s="561"/>
      <c r="ED163" s="561"/>
      <c r="EE163" s="561"/>
      <c r="EF163" s="561"/>
      <c r="EG163" s="561"/>
      <c r="EH163" s="561"/>
      <c r="EI163" s="561"/>
      <c r="EJ163" s="561"/>
      <c r="EK163" s="561"/>
      <c r="EL163" s="561"/>
      <c r="EM163" s="561"/>
      <c r="EN163" s="561"/>
      <c r="EO163" s="561"/>
      <c r="EP163" s="561"/>
      <c r="EQ163" s="561"/>
      <c r="ER163" s="561"/>
      <c r="ES163" s="561"/>
      <c r="ET163" s="561"/>
      <c r="EU163" s="561"/>
      <c r="EV163" s="561"/>
      <c r="EW163" s="561"/>
      <c r="EX163" s="561"/>
      <c r="EY163" s="561"/>
      <c r="EZ163" s="561"/>
      <c r="FA163" s="561"/>
      <c r="FB163" s="561"/>
      <c r="FC163" s="561"/>
      <c r="FD163" s="561"/>
      <c r="FE163" s="561"/>
      <c r="FF163" s="561"/>
      <c r="FG163" s="561"/>
      <c r="FH163" s="561"/>
      <c r="FI163" s="561"/>
      <c r="FJ163" s="561"/>
      <c r="FK163" s="561"/>
      <c r="FL163" s="561"/>
      <c r="FM163" s="561"/>
      <c r="FN163" s="561"/>
      <c r="FO163" s="561"/>
      <c r="FP163" s="561"/>
      <c r="FQ163" s="561"/>
      <c r="FR163" s="561"/>
      <c r="FS163" s="561"/>
      <c r="FT163" s="561"/>
      <c r="FU163" s="561"/>
      <c r="FV163" s="561"/>
      <c r="FW163" s="561"/>
      <c r="FX163" s="561"/>
      <c r="FY163" s="561"/>
      <c r="FZ163" s="561"/>
      <c r="GA163" s="561"/>
      <c r="GB163" s="561"/>
      <c r="GC163" s="561"/>
      <c r="GD163" s="561"/>
      <c r="GE163" s="561"/>
      <c r="GF163" s="561"/>
      <c r="GG163" s="561"/>
      <c r="GH163" s="561"/>
      <c r="GI163" s="561"/>
      <c r="GJ163" s="561"/>
      <c r="GK163" s="561"/>
      <c r="GL163" s="561"/>
      <c r="GM163" s="561"/>
      <c r="GN163" s="561"/>
      <c r="GO163" s="561"/>
      <c r="GP163" s="561"/>
      <c r="GQ163" s="561"/>
      <c r="GR163" s="561"/>
      <c r="GS163" s="561"/>
      <c r="GT163" s="561"/>
      <c r="GU163" s="561"/>
      <c r="GV163" s="561"/>
      <c r="GW163" s="561"/>
      <c r="GX163" s="561"/>
      <c r="GY163" s="561"/>
      <c r="GZ163" s="561"/>
      <c r="HA163" s="561"/>
      <c r="HB163" s="561"/>
      <c r="HC163" s="561"/>
      <c r="HD163" s="561"/>
      <c r="HE163" s="561"/>
      <c r="HF163" s="561"/>
      <c r="HG163" s="561"/>
      <c r="HH163" s="561"/>
      <c r="HI163" s="561"/>
      <c r="HJ163" s="561"/>
      <c r="HK163" s="561"/>
      <c r="HL163" s="561"/>
      <c r="HM163" s="561"/>
      <c r="HN163" s="561"/>
      <c r="HO163" s="561"/>
      <c r="HP163" s="561"/>
      <c r="HQ163" s="561"/>
      <c r="HR163" s="561"/>
      <c r="HS163" s="561"/>
      <c r="HT163" s="561"/>
      <c r="HU163" s="561"/>
      <c r="HV163" s="561"/>
      <c r="HW163" s="561"/>
      <c r="HX163" s="561"/>
      <c r="HY163" s="561"/>
      <c r="HZ163" s="561"/>
      <c r="IA163" s="561"/>
      <c r="IB163" s="561"/>
      <c r="IC163" s="561"/>
      <c r="ID163" s="561"/>
      <c r="IE163" s="561"/>
      <c r="IF163" s="561"/>
      <c r="IG163" s="561"/>
      <c r="IH163" s="561"/>
      <c r="II163" s="561"/>
      <c r="IJ163" s="561"/>
      <c r="IK163" s="561"/>
      <c r="IL163" s="561"/>
      <c r="IM163" s="561"/>
      <c r="IN163" s="561"/>
      <c r="IO163" s="561"/>
      <c r="IP163" s="561"/>
      <c r="IQ163" s="561"/>
      <c r="IR163" s="561"/>
      <c r="IS163" s="561"/>
      <c r="IT163" s="561"/>
      <c r="IU163" s="561"/>
      <c r="IV163" s="561"/>
      <c r="IW163" s="561"/>
    </row>
    <row r="164" spans="1:257" x14ac:dyDescent="0.3">
      <c r="A164" s="442" t="s">
        <v>226</v>
      </c>
      <c r="B164" s="442" t="s">
        <v>266</v>
      </c>
      <c r="C164" s="442" t="s">
        <v>266</v>
      </c>
      <c r="D164" s="442" t="s">
        <v>457</v>
      </c>
      <c r="E164" s="442"/>
      <c r="F164" s="479"/>
      <c r="G164" s="442"/>
      <c r="H164" s="444"/>
      <c r="I164" s="444"/>
      <c r="J164" s="442"/>
      <c r="K164" s="445" t="s">
        <v>458</v>
      </c>
      <c r="L164" s="445"/>
      <c r="M164" s="446"/>
      <c r="N164" s="445"/>
      <c r="O164" s="445"/>
      <c r="P164" s="445"/>
      <c r="Q164" s="446"/>
      <c r="R164" s="446"/>
      <c r="S164" s="446"/>
      <c r="T164" s="446"/>
      <c r="U164" s="445"/>
      <c r="V164" s="446"/>
      <c r="W164" s="446"/>
      <c r="X164" s="446"/>
      <c r="Y164" s="447"/>
      <c r="Z164" s="446"/>
      <c r="AA164" s="446"/>
      <c r="AB164" s="446"/>
      <c r="AC164" s="446"/>
      <c r="AD164" s="446"/>
      <c r="AE164" s="430">
        <f t="shared" si="12"/>
        <v>0</v>
      </c>
      <c r="AF164" s="411"/>
      <c r="AG164" s="411">
        <f>SUM(AH164:DK164)</f>
        <v>0</v>
      </c>
      <c r="AH164" s="411"/>
      <c r="AI164" s="411"/>
      <c r="AJ164" s="411"/>
      <c r="AK164" s="411"/>
      <c r="AL164" s="411"/>
      <c r="AM164" s="411"/>
      <c r="AN164" s="411"/>
      <c r="AO164" s="411"/>
      <c r="AP164" s="411"/>
      <c r="AQ164" s="411"/>
      <c r="AR164" s="411"/>
      <c r="AS164" s="411"/>
      <c r="AT164" s="411"/>
      <c r="AU164" s="411"/>
      <c r="AV164" s="411"/>
      <c r="AW164" s="411"/>
      <c r="AX164" s="411"/>
      <c r="AY164" s="411"/>
      <c r="AZ164" s="411"/>
      <c r="BA164" s="411"/>
      <c r="BB164" s="411"/>
      <c r="BC164" s="411"/>
      <c r="BD164" s="411"/>
      <c r="BE164" s="411"/>
      <c r="BF164" s="411"/>
      <c r="BG164" s="411"/>
      <c r="BH164" s="411"/>
      <c r="BI164" s="411"/>
      <c r="BJ164" s="411"/>
      <c r="BK164" s="411"/>
      <c r="BL164" s="411"/>
      <c r="BM164" s="411"/>
      <c r="BN164" s="411"/>
      <c r="BO164" s="411"/>
      <c r="BP164" s="411"/>
      <c r="BQ164" s="411"/>
      <c r="BR164" s="411"/>
      <c r="BS164" s="411"/>
      <c r="BT164" s="411"/>
      <c r="BU164" s="411"/>
      <c r="BV164" s="411"/>
      <c r="BW164" s="411"/>
      <c r="BX164" s="411"/>
      <c r="BY164" s="411"/>
      <c r="BZ164" s="411"/>
      <c r="CA164" s="411"/>
      <c r="CB164" s="411"/>
      <c r="CC164" s="411"/>
      <c r="CD164" s="411"/>
      <c r="CE164" s="411"/>
      <c r="CF164" s="411"/>
      <c r="CG164" s="411"/>
      <c r="CH164" s="411"/>
      <c r="CI164" s="411"/>
      <c r="CJ164" s="411"/>
      <c r="CK164" s="411"/>
      <c r="CL164" s="411"/>
      <c r="CM164" s="411"/>
      <c r="CN164" s="411"/>
      <c r="CO164" s="411"/>
      <c r="CP164" s="411"/>
      <c r="CQ164" s="411"/>
      <c r="CR164" s="411"/>
      <c r="CS164" s="411"/>
      <c r="CT164" s="411"/>
      <c r="CU164" s="411"/>
      <c r="CV164" s="411"/>
      <c r="CW164" s="411"/>
      <c r="CX164" s="411"/>
      <c r="CY164" s="411"/>
      <c r="CZ164" s="411"/>
      <c r="DA164" s="411"/>
      <c r="DB164" s="411"/>
      <c r="DC164" s="411"/>
      <c r="DD164" s="411"/>
      <c r="DE164" s="411"/>
      <c r="DF164" s="411"/>
      <c r="DG164" s="411"/>
      <c r="DH164" s="411"/>
      <c r="DI164" s="411"/>
      <c r="DJ164" s="411"/>
      <c r="DK164" s="411"/>
      <c r="DL164" s="414"/>
      <c r="DM164" s="414"/>
      <c r="DN164" s="414"/>
      <c r="DO164" s="414"/>
      <c r="DP164" s="414"/>
      <c r="DQ164" s="414"/>
      <c r="DR164" s="414"/>
      <c r="DS164" s="414"/>
      <c r="DT164" s="414"/>
      <c r="DU164" s="414"/>
      <c r="DV164" s="414"/>
      <c r="DW164" s="414"/>
      <c r="DX164" s="414"/>
      <c r="DY164" s="414"/>
      <c r="DZ164" s="414"/>
      <c r="EA164" s="414"/>
      <c r="EB164" s="414"/>
      <c r="EC164" s="414"/>
      <c r="ED164" s="414"/>
      <c r="EE164" s="414"/>
      <c r="EF164" s="414"/>
      <c r="EG164" s="414"/>
      <c r="EH164" s="414"/>
      <c r="EI164" s="414"/>
      <c r="EJ164" s="414"/>
      <c r="EK164" s="414"/>
      <c r="EL164" s="414"/>
      <c r="EM164" s="414"/>
      <c r="EN164" s="414"/>
      <c r="EO164" s="414"/>
      <c r="EP164" s="414"/>
      <c r="EQ164" s="414"/>
      <c r="ER164" s="414"/>
      <c r="ES164" s="414"/>
      <c r="ET164" s="414"/>
      <c r="EU164" s="414"/>
      <c r="EV164" s="414"/>
      <c r="EW164" s="414"/>
      <c r="EX164" s="414"/>
      <c r="EY164" s="414"/>
      <c r="EZ164" s="414"/>
      <c r="FA164" s="414"/>
      <c r="FB164" s="414"/>
      <c r="FC164" s="414"/>
      <c r="FD164" s="414"/>
      <c r="FE164" s="414"/>
      <c r="FF164" s="414"/>
      <c r="FG164" s="414"/>
      <c r="FH164" s="414"/>
      <c r="FI164" s="414"/>
      <c r="FJ164" s="414"/>
      <c r="FK164" s="414"/>
      <c r="FL164" s="414"/>
      <c r="FM164" s="414"/>
      <c r="FN164" s="414"/>
      <c r="FO164" s="414"/>
      <c r="FP164" s="414"/>
      <c r="FQ164" s="414"/>
      <c r="FR164" s="414"/>
      <c r="FS164" s="414"/>
      <c r="FT164" s="414"/>
      <c r="FU164" s="414"/>
      <c r="FV164" s="414"/>
      <c r="FW164" s="414"/>
      <c r="FX164" s="414"/>
      <c r="FY164" s="414"/>
      <c r="FZ164" s="414"/>
      <c r="GA164" s="414"/>
      <c r="GB164" s="414"/>
      <c r="GC164" s="414"/>
      <c r="GD164" s="414"/>
      <c r="GE164" s="414"/>
      <c r="GF164" s="414"/>
      <c r="GG164" s="414"/>
      <c r="GH164" s="414"/>
      <c r="GI164" s="414"/>
      <c r="GJ164" s="414"/>
      <c r="GK164" s="414"/>
      <c r="GL164" s="414"/>
      <c r="GM164" s="414"/>
      <c r="GN164" s="414"/>
      <c r="GO164" s="414"/>
      <c r="GP164" s="414"/>
      <c r="GQ164" s="414"/>
      <c r="GR164" s="414"/>
      <c r="GS164" s="414"/>
      <c r="GT164" s="414"/>
      <c r="GU164" s="414"/>
      <c r="GV164" s="414"/>
      <c r="GW164" s="414"/>
      <c r="GX164" s="414"/>
      <c r="GY164" s="414"/>
      <c r="GZ164" s="414"/>
      <c r="HA164" s="414"/>
      <c r="HB164" s="414"/>
      <c r="HC164" s="414"/>
      <c r="HD164" s="414"/>
      <c r="HE164" s="414"/>
      <c r="HF164" s="414"/>
      <c r="HG164" s="414"/>
      <c r="HH164" s="414"/>
      <c r="HI164" s="414"/>
      <c r="HJ164" s="414"/>
      <c r="HK164" s="414"/>
      <c r="HL164" s="414"/>
      <c r="HM164" s="414"/>
      <c r="HN164" s="414"/>
      <c r="HO164" s="414"/>
      <c r="HP164" s="414"/>
      <c r="HQ164" s="414"/>
      <c r="HR164" s="414"/>
      <c r="HS164" s="414"/>
      <c r="HT164" s="414"/>
      <c r="HU164" s="414"/>
      <c r="HV164" s="414"/>
      <c r="HW164" s="414"/>
      <c r="HX164" s="414"/>
      <c r="HY164" s="414"/>
      <c r="HZ164" s="414"/>
      <c r="IA164" s="414"/>
      <c r="IB164" s="414"/>
      <c r="IC164" s="414"/>
      <c r="ID164" s="414"/>
      <c r="IE164" s="414"/>
      <c r="IF164" s="414"/>
      <c r="IG164" s="414"/>
      <c r="IH164" s="414"/>
      <c r="II164" s="414"/>
      <c r="IJ164" s="414"/>
      <c r="IK164" s="414"/>
      <c r="IL164" s="414"/>
      <c r="IM164" s="414"/>
      <c r="IN164" s="414"/>
      <c r="IO164" s="414"/>
      <c r="IP164" s="414"/>
    </row>
    <row r="165" spans="1:257" x14ac:dyDescent="0.3">
      <c r="A165" s="436" t="s">
        <v>226</v>
      </c>
      <c r="B165" s="436" t="s">
        <v>266</v>
      </c>
      <c r="C165" s="436" t="s">
        <v>266</v>
      </c>
      <c r="D165" s="436" t="s">
        <v>457</v>
      </c>
      <c r="E165" s="436" t="s">
        <v>459</v>
      </c>
      <c r="F165" s="437"/>
      <c r="G165" s="438"/>
      <c r="H165" s="438"/>
      <c r="I165" s="438"/>
      <c r="J165" s="436"/>
      <c r="K165" s="439" t="s">
        <v>460</v>
      </c>
      <c r="L165" s="439"/>
      <c r="M165" s="440"/>
      <c r="N165" s="439"/>
      <c r="O165" s="439"/>
      <c r="P165" s="439"/>
      <c r="Q165" s="440"/>
      <c r="R165" s="440"/>
      <c r="S165" s="440"/>
      <c r="T165" s="440"/>
      <c r="U165" s="439"/>
      <c r="V165" s="440"/>
      <c r="W165" s="440"/>
      <c r="X165" s="440"/>
      <c r="Y165" s="441"/>
      <c r="Z165" s="440"/>
      <c r="AA165" s="440"/>
      <c r="AB165" s="440"/>
      <c r="AC165" s="440"/>
      <c r="AD165" s="440"/>
      <c r="AE165" s="430">
        <f t="shared" si="12"/>
        <v>0</v>
      </c>
      <c r="AF165" s="411"/>
      <c r="AG165" s="411"/>
      <c r="AH165" s="411"/>
      <c r="AI165" s="411"/>
      <c r="AJ165" s="411"/>
      <c r="AK165" s="411"/>
      <c r="AL165" s="411"/>
      <c r="AM165" s="411"/>
      <c r="AN165" s="411"/>
      <c r="AO165" s="411"/>
      <c r="AP165" s="411"/>
      <c r="AQ165" s="411"/>
      <c r="AR165" s="411"/>
      <c r="AS165" s="411"/>
      <c r="AT165" s="411"/>
      <c r="AU165" s="411"/>
      <c r="AV165" s="411"/>
      <c r="AW165" s="411"/>
      <c r="AX165" s="411"/>
      <c r="AY165" s="411"/>
      <c r="AZ165" s="411"/>
      <c r="BA165" s="411"/>
      <c r="BB165" s="411"/>
      <c r="BC165" s="411"/>
      <c r="BD165" s="411"/>
      <c r="BE165" s="411"/>
      <c r="BF165" s="411"/>
      <c r="BG165" s="411"/>
      <c r="BH165" s="411"/>
      <c r="BI165" s="411"/>
      <c r="BJ165" s="411"/>
      <c r="BK165" s="411"/>
      <c r="BL165" s="411"/>
      <c r="BM165" s="411"/>
      <c r="BN165" s="411"/>
      <c r="BO165" s="411"/>
      <c r="BP165" s="411"/>
      <c r="BQ165" s="411"/>
      <c r="BR165" s="411"/>
      <c r="BS165" s="411"/>
      <c r="BT165" s="411"/>
      <c r="BU165" s="411"/>
      <c r="BV165" s="411"/>
      <c r="BW165" s="411"/>
      <c r="BX165" s="411"/>
      <c r="BY165" s="411"/>
      <c r="BZ165" s="411"/>
      <c r="CA165" s="411"/>
      <c r="CB165" s="411"/>
      <c r="CC165" s="411"/>
      <c r="CD165" s="411"/>
      <c r="CE165" s="411"/>
      <c r="CF165" s="411"/>
      <c r="CG165" s="411"/>
      <c r="CH165" s="411"/>
      <c r="CI165" s="411"/>
      <c r="CJ165" s="411"/>
      <c r="CK165" s="411"/>
      <c r="CL165" s="411"/>
      <c r="CM165" s="411"/>
      <c r="CN165" s="411"/>
      <c r="CO165" s="411"/>
      <c r="CP165" s="411"/>
      <c r="CQ165" s="411"/>
      <c r="CR165" s="411"/>
      <c r="CS165" s="411"/>
      <c r="CT165" s="411"/>
      <c r="CU165" s="411"/>
      <c r="CV165" s="411"/>
      <c r="CW165" s="411"/>
      <c r="CX165" s="411"/>
      <c r="CY165" s="411"/>
      <c r="CZ165" s="411"/>
      <c r="DA165" s="411"/>
      <c r="DB165" s="411"/>
      <c r="DC165" s="411"/>
      <c r="DD165" s="411"/>
      <c r="DE165" s="411"/>
      <c r="DF165" s="411"/>
      <c r="DG165" s="411"/>
      <c r="DH165" s="411"/>
      <c r="DI165" s="411"/>
      <c r="DJ165" s="411"/>
      <c r="DK165" s="411"/>
      <c r="DL165" s="414"/>
      <c r="DM165" s="414"/>
      <c r="DN165" s="414"/>
      <c r="DO165" s="414"/>
      <c r="DP165" s="414"/>
      <c r="DQ165" s="414"/>
      <c r="DR165" s="414"/>
      <c r="DS165" s="414"/>
      <c r="DT165" s="414"/>
      <c r="DU165" s="414"/>
      <c r="DV165" s="414"/>
      <c r="DW165" s="414"/>
      <c r="DX165" s="414"/>
      <c r="DY165" s="414"/>
      <c r="DZ165" s="414"/>
      <c r="EA165" s="414"/>
      <c r="EB165" s="414"/>
      <c r="EC165" s="414"/>
      <c r="ED165" s="414"/>
      <c r="EE165" s="414"/>
      <c r="EF165" s="414"/>
      <c r="EG165" s="414"/>
      <c r="EH165" s="414"/>
      <c r="EI165" s="414"/>
      <c r="EJ165" s="414"/>
      <c r="EK165" s="414"/>
      <c r="EL165" s="414"/>
      <c r="EM165" s="414"/>
      <c r="EN165" s="414"/>
      <c r="EO165" s="414"/>
      <c r="EP165" s="414"/>
      <c r="EQ165" s="414"/>
      <c r="ER165" s="414"/>
      <c r="ES165" s="414"/>
      <c r="ET165" s="414"/>
      <c r="EU165" s="414"/>
      <c r="EV165" s="414"/>
      <c r="EW165" s="414"/>
      <c r="EX165" s="414"/>
      <c r="EY165" s="414"/>
      <c r="EZ165" s="414"/>
      <c r="FA165" s="414"/>
      <c r="FB165" s="414"/>
      <c r="FC165" s="414"/>
      <c r="FD165" s="414"/>
      <c r="FE165" s="414"/>
      <c r="FF165" s="414"/>
      <c r="FG165" s="414"/>
      <c r="FH165" s="414"/>
      <c r="FI165" s="414"/>
      <c r="FJ165" s="414"/>
      <c r="FK165" s="414"/>
      <c r="FL165" s="414"/>
      <c r="FM165" s="414"/>
      <c r="FN165" s="414"/>
      <c r="FO165" s="414"/>
      <c r="FP165" s="414"/>
      <c r="FQ165" s="414"/>
      <c r="FR165" s="414"/>
      <c r="FS165" s="414"/>
      <c r="FT165" s="414"/>
      <c r="FU165" s="414"/>
      <c r="FV165" s="414"/>
      <c r="FW165" s="414"/>
      <c r="FX165" s="414"/>
      <c r="FY165" s="414"/>
      <c r="FZ165" s="414"/>
      <c r="GA165" s="414"/>
      <c r="GB165" s="414"/>
      <c r="GC165" s="414"/>
      <c r="GD165" s="414"/>
      <c r="GE165" s="414"/>
      <c r="GF165" s="414"/>
      <c r="GG165" s="414"/>
      <c r="GH165" s="414"/>
      <c r="GI165" s="414"/>
      <c r="GJ165" s="414"/>
      <c r="GK165" s="414"/>
      <c r="GL165" s="414"/>
      <c r="GM165" s="414"/>
      <c r="GN165" s="414"/>
      <c r="GO165" s="414"/>
      <c r="GP165" s="414"/>
      <c r="GQ165" s="414"/>
      <c r="GR165" s="414"/>
      <c r="GS165" s="414"/>
      <c r="GT165" s="414"/>
      <c r="GU165" s="414"/>
      <c r="GV165" s="414"/>
      <c r="GW165" s="414"/>
      <c r="GX165" s="414"/>
      <c r="GY165" s="414"/>
      <c r="GZ165" s="414"/>
      <c r="HA165" s="414"/>
      <c r="HB165" s="414"/>
      <c r="HC165" s="414"/>
      <c r="HD165" s="414"/>
      <c r="HE165" s="414"/>
      <c r="HF165" s="414"/>
      <c r="HG165" s="414"/>
      <c r="HH165" s="414"/>
      <c r="HI165" s="414"/>
      <c r="HJ165" s="414"/>
      <c r="HK165" s="414"/>
      <c r="HL165" s="414"/>
      <c r="HM165" s="414"/>
      <c r="HN165" s="414"/>
      <c r="HO165" s="414"/>
      <c r="HP165" s="414"/>
      <c r="HQ165" s="414"/>
      <c r="HR165" s="414"/>
      <c r="HS165" s="414"/>
      <c r="HT165" s="414"/>
      <c r="HU165" s="414"/>
      <c r="HV165" s="414"/>
      <c r="HW165" s="414"/>
      <c r="HX165" s="414"/>
      <c r="HY165" s="414"/>
      <c r="HZ165" s="414"/>
      <c r="IA165" s="414"/>
      <c r="IB165" s="414"/>
      <c r="IC165" s="414"/>
      <c r="ID165" s="414"/>
      <c r="IE165" s="414"/>
      <c r="IF165" s="414"/>
      <c r="IG165" s="414"/>
      <c r="IH165" s="414"/>
      <c r="II165" s="414"/>
      <c r="IJ165" s="414"/>
      <c r="IK165" s="414"/>
      <c r="IL165" s="414"/>
      <c r="IM165" s="414"/>
      <c r="IN165" s="414"/>
      <c r="IO165" s="414"/>
      <c r="IP165" s="414"/>
    </row>
    <row r="166" spans="1:257" ht="51" x14ac:dyDescent="0.3">
      <c r="A166" s="449" t="s">
        <v>226</v>
      </c>
      <c r="B166" s="449" t="s">
        <v>266</v>
      </c>
      <c r="C166" s="449" t="s">
        <v>266</v>
      </c>
      <c r="D166" s="449" t="s">
        <v>457</v>
      </c>
      <c r="E166" s="449" t="s">
        <v>459</v>
      </c>
      <c r="F166" s="457" t="s">
        <v>528</v>
      </c>
      <c r="G166" s="380" t="s">
        <v>246</v>
      </c>
      <c r="H166" s="514" t="s">
        <v>464</v>
      </c>
      <c r="I166" s="449" t="s">
        <v>208</v>
      </c>
      <c r="J166" s="381" t="s">
        <v>465</v>
      </c>
      <c r="K166" s="516" t="s">
        <v>529</v>
      </c>
      <c r="L166" s="375" t="s">
        <v>1694</v>
      </c>
      <c r="M166" s="383" t="s">
        <v>1695</v>
      </c>
      <c r="N166" s="375" t="s">
        <v>1696</v>
      </c>
      <c r="O166" s="375" t="s">
        <v>1697</v>
      </c>
      <c r="P166" s="375" t="s">
        <v>1698</v>
      </c>
      <c r="Q166" s="383" t="s">
        <v>1699</v>
      </c>
      <c r="R166" s="383" t="s">
        <v>465</v>
      </c>
      <c r="S166" s="563">
        <v>1800</v>
      </c>
      <c r="T166" s="383"/>
      <c r="U166" s="375" t="s">
        <v>1700</v>
      </c>
      <c r="V166" s="383" t="s">
        <v>1698</v>
      </c>
      <c r="W166" s="530">
        <v>43084</v>
      </c>
      <c r="X166" s="530">
        <v>43327</v>
      </c>
      <c r="Y166" s="469"/>
      <c r="Z166" s="564" t="s">
        <v>1701</v>
      </c>
      <c r="AA166" s="565" t="s">
        <v>1702</v>
      </c>
      <c r="AB166" s="383" t="s">
        <v>1703</v>
      </c>
      <c r="AC166" s="383" t="s">
        <v>1704</v>
      </c>
      <c r="AD166" s="383"/>
      <c r="AE166" s="560">
        <f t="shared" si="12"/>
        <v>100000000</v>
      </c>
      <c r="AF166" s="430">
        <f t="shared" ref="AF166:AF178" si="21">AG166</f>
        <v>100000000</v>
      </c>
      <c r="AG166" s="430">
        <f t="shared" ref="AG166:AG178" si="22">SUM(AH166:DK166)</f>
        <v>100000000</v>
      </c>
      <c r="AH166" s="430"/>
      <c r="AI166" s="430"/>
      <c r="AJ166" s="430"/>
      <c r="AK166" s="430"/>
      <c r="AL166" s="430"/>
      <c r="AM166" s="430"/>
      <c r="AN166" s="430"/>
      <c r="AO166" s="430"/>
      <c r="AP166" s="430"/>
      <c r="AQ166" s="430"/>
      <c r="AR166" s="430"/>
      <c r="AS166" s="430"/>
      <c r="AT166" s="430"/>
      <c r="AU166" s="430"/>
      <c r="AV166" s="430"/>
      <c r="AW166" s="430"/>
      <c r="AX166" s="430"/>
      <c r="AY166" s="430"/>
      <c r="AZ166" s="430"/>
      <c r="BA166" s="430"/>
      <c r="BB166" s="430"/>
      <c r="BC166" s="430"/>
      <c r="BD166" s="430"/>
      <c r="BE166" s="430"/>
      <c r="BF166" s="430"/>
      <c r="BG166" s="430"/>
      <c r="BH166" s="430"/>
      <c r="BI166" s="430"/>
      <c r="BJ166" s="430"/>
      <c r="BK166" s="430"/>
      <c r="BL166" s="430"/>
      <c r="BM166" s="430"/>
      <c r="BN166" s="430"/>
      <c r="BO166" s="430"/>
      <c r="BP166" s="430"/>
      <c r="BQ166" s="430"/>
      <c r="BR166" s="430"/>
      <c r="BS166" s="430"/>
      <c r="BT166" s="430"/>
      <c r="BU166" s="430"/>
      <c r="BV166" s="430"/>
      <c r="BW166" s="430"/>
      <c r="BX166" s="430"/>
      <c r="BY166" s="430"/>
      <c r="BZ166" s="430"/>
      <c r="CA166" s="430">
        <v>100000000</v>
      </c>
      <c r="CB166" s="430"/>
      <c r="CC166" s="430"/>
      <c r="CD166" s="430"/>
      <c r="CE166" s="430"/>
      <c r="CF166" s="430"/>
      <c r="CG166" s="430"/>
      <c r="CH166" s="430"/>
      <c r="CI166" s="430"/>
      <c r="CJ166" s="430"/>
      <c r="CK166" s="430"/>
      <c r="CL166" s="430"/>
      <c r="CM166" s="430"/>
      <c r="CN166" s="430"/>
      <c r="CO166" s="430"/>
      <c r="CP166" s="430"/>
      <c r="CQ166" s="430"/>
      <c r="CR166" s="430"/>
      <c r="CS166" s="430"/>
      <c r="CT166" s="430"/>
      <c r="CU166" s="430"/>
      <c r="CV166" s="430"/>
      <c r="CW166" s="430"/>
      <c r="CX166" s="430"/>
      <c r="CY166" s="430"/>
      <c r="CZ166" s="430"/>
      <c r="DA166" s="430"/>
      <c r="DB166" s="430"/>
      <c r="DC166" s="430"/>
      <c r="DD166" s="430"/>
      <c r="DE166" s="430"/>
      <c r="DF166" s="430"/>
      <c r="DG166" s="430"/>
      <c r="DH166" s="430"/>
      <c r="DI166" s="430"/>
      <c r="DJ166" s="430"/>
      <c r="DK166" s="430"/>
    </row>
    <row r="167" spans="1:257" ht="40.799999999999997" x14ac:dyDescent="0.3">
      <c r="A167" s="449" t="s">
        <v>226</v>
      </c>
      <c r="B167" s="449" t="s">
        <v>266</v>
      </c>
      <c r="C167" s="449" t="s">
        <v>266</v>
      </c>
      <c r="D167" s="449" t="s">
        <v>457</v>
      </c>
      <c r="E167" s="449" t="s">
        <v>459</v>
      </c>
      <c r="F167" s="457" t="s">
        <v>470</v>
      </c>
      <c r="G167" s="380" t="s">
        <v>246</v>
      </c>
      <c r="H167" s="514" t="s">
        <v>471</v>
      </c>
      <c r="I167" s="449" t="s">
        <v>208</v>
      </c>
      <c r="J167" s="381" t="s">
        <v>473</v>
      </c>
      <c r="K167" s="516" t="s">
        <v>533</v>
      </c>
      <c r="L167" s="375" t="s">
        <v>1694</v>
      </c>
      <c r="M167" s="383" t="s">
        <v>1695</v>
      </c>
      <c r="N167" s="566" t="s">
        <v>1705</v>
      </c>
      <c r="O167" s="566" t="s">
        <v>1706</v>
      </c>
      <c r="P167" s="566" t="s">
        <v>1707</v>
      </c>
      <c r="Q167" s="567" t="s">
        <v>1708</v>
      </c>
      <c r="R167" s="568" t="s">
        <v>473</v>
      </c>
      <c r="S167" s="569">
        <v>20000</v>
      </c>
      <c r="T167" s="570"/>
      <c r="U167" s="566" t="s">
        <v>1709</v>
      </c>
      <c r="V167" s="571" t="s">
        <v>1707</v>
      </c>
      <c r="W167" s="530">
        <v>43313</v>
      </c>
      <c r="X167" s="530">
        <v>43403</v>
      </c>
      <c r="Y167" s="469"/>
      <c r="Z167" s="564" t="s">
        <v>1701</v>
      </c>
      <c r="AA167" s="565" t="s">
        <v>1702</v>
      </c>
      <c r="AB167" s="383" t="s">
        <v>1703</v>
      </c>
      <c r="AC167" s="383" t="s">
        <v>1704</v>
      </c>
      <c r="AD167" s="383"/>
      <c r="AE167" s="560">
        <f t="shared" si="12"/>
        <v>200000000</v>
      </c>
      <c r="AF167" s="430">
        <f t="shared" si="21"/>
        <v>200000000</v>
      </c>
      <c r="AG167" s="430">
        <f t="shared" si="22"/>
        <v>200000000</v>
      </c>
      <c r="AH167" s="430">
        <v>200000000</v>
      </c>
      <c r="AI167" s="430"/>
      <c r="AJ167" s="430"/>
      <c r="AK167" s="430"/>
      <c r="AL167" s="430"/>
      <c r="AM167" s="430"/>
      <c r="AN167" s="430"/>
      <c r="AO167" s="430"/>
      <c r="AP167" s="430"/>
      <c r="AQ167" s="430"/>
      <c r="AR167" s="430"/>
      <c r="AS167" s="430"/>
      <c r="AT167" s="430"/>
      <c r="AU167" s="430"/>
      <c r="AV167" s="430"/>
      <c r="AW167" s="430"/>
      <c r="AX167" s="430"/>
      <c r="AY167" s="430"/>
      <c r="AZ167" s="430"/>
      <c r="BA167" s="430"/>
      <c r="BB167" s="430"/>
      <c r="BC167" s="430"/>
      <c r="BD167" s="430"/>
      <c r="BE167" s="430"/>
      <c r="BF167" s="430"/>
      <c r="BG167" s="430"/>
      <c r="BH167" s="430"/>
      <c r="BI167" s="430"/>
      <c r="BJ167" s="430"/>
      <c r="BK167" s="430"/>
      <c r="BL167" s="430"/>
      <c r="BM167" s="430"/>
      <c r="BN167" s="430"/>
      <c r="BO167" s="430"/>
      <c r="BP167" s="430"/>
      <c r="BQ167" s="430"/>
      <c r="BR167" s="430"/>
      <c r="BS167" s="430"/>
      <c r="BT167" s="430"/>
      <c r="BU167" s="430"/>
      <c r="BV167" s="430"/>
      <c r="BW167" s="430"/>
      <c r="BX167" s="430"/>
      <c r="BY167" s="430"/>
      <c r="BZ167" s="430"/>
      <c r="CA167" s="430"/>
      <c r="CB167" s="430"/>
      <c r="CC167" s="430"/>
      <c r="CD167" s="430"/>
      <c r="CE167" s="430"/>
      <c r="CF167" s="430"/>
      <c r="CG167" s="430"/>
      <c r="CH167" s="430"/>
      <c r="CI167" s="430"/>
      <c r="CJ167" s="430"/>
      <c r="CK167" s="430"/>
      <c r="CL167" s="430"/>
      <c r="CM167" s="430"/>
      <c r="CN167" s="430"/>
      <c r="CO167" s="430"/>
      <c r="CP167" s="430"/>
      <c r="CQ167" s="430"/>
      <c r="CR167" s="430"/>
      <c r="CS167" s="430"/>
      <c r="CT167" s="430"/>
      <c r="CU167" s="430"/>
      <c r="CV167" s="430"/>
      <c r="CW167" s="430"/>
      <c r="CX167" s="430"/>
      <c r="CY167" s="430"/>
      <c r="CZ167" s="430"/>
      <c r="DA167" s="430"/>
      <c r="DB167" s="430"/>
      <c r="DC167" s="430"/>
      <c r="DD167" s="430"/>
      <c r="DE167" s="430"/>
      <c r="DF167" s="430"/>
      <c r="DG167" s="430"/>
      <c r="DH167" s="430"/>
      <c r="DI167" s="430"/>
      <c r="DJ167" s="430"/>
      <c r="DK167" s="430"/>
    </row>
    <row r="168" spans="1:257" ht="40.799999999999997" x14ac:dyDescent="0.3">
      <c r="A168" s="449" t="s">
        <v>226</v>
      </c>
      <c r="B168" s="449" t="s">
        <v>266</v>
      </c>
      <c r="C168" s="449" t="s">
        <v>266</v>
      </c>
      <c r="D168" s="449" t="s">
        <v>457</v>
      </c>
      <c r="E168" s="449" t="s">
        <v>459</v>
      </c>
      <c r="F168" s="457" t="s">
        <v>475</v>
      </c>
      <c r="G168" s="380" t="s">
        <v>246</v>
      </c>
      <c r="H168" s="514" t="s">
        <v>476</v>
      </c>
      <c r="I168" s="449" t="s">
        <v>208</v>
      </c>
      <c r="J168" s="381" t="s">
        <v>477</v>
      </c>
      <c r="K168" s="516" t="s">
        <v>536</v>
      </c>
      <c r="L168" s="375" t="s">
        <v>1694</v>
      </c>
      <c r="M168" s="383" t="s">
        <v>1695</v>
      </c>
      <c r="N168" s="566" t="s">
        <v>1709</v>
      </c>
      <c r="O168" s="566" t="s">
        <v>1706</v>
      </c>
      <c r="P168" s="566" t="s">
        <v>1707</v>
      </c>
      <c r="Q168" s="567" t="s">
        <v>1708</v>
      </c>
      <c r="R168" s="568" t="s">
        <v>473</v>
      </c>
      <c r="S168" s="569">
        <v>20000</v>
      </c>
      <c r="T168" s="562"/>
      <c r="U168" s="566" t="s">
        <v>1709</v>
      </c>
      <c r="V168" s="571" t="s">
        <v>1707</v>
      </c>
      <c r="W168" s="530">
        <v>43222</v>
      </c>
      <c r="X168" s="530">
        <v>43314</v>
      </c>
      <c r="Y168" s="469"/>
      <c r="Z168" s="564" t="s">
        <v>1701</v>
      </c>
      <c r="AA168" s="565" t="s">
        <v>1702</v>
      </c>
      <c r="AB168" s="383" t="s">
        <v>1703</v>
      </c>
      <c r="AC168" s="383" t="s">
        <v>1704</v>
      </c>
      <c r="AD168" s="383"/>
      <c r="AE168" s="560">
        <f t="shared" si="12"/>
        <v>500000000</v>
      </c>
      <c r="AF168" s="430">
        <f t="shared" si="21"/>
        <v>500000000</v>
      </c>
      <c r="AG168" s="430">
        <f t="shared" si="22"/>
        <v>500000000</v>
      </c>
      <c r="AH168" s="430"/>
      <c r="AI168" s="430"/>
      <c r="AJ168" s="430"/>
      <c r="AK168" s="430"/>
      <c r="AL168" s="430"/>
      <c r="AM168" s="430"/>
      <c r="AN168" s="430"/>
      <c r="AO168" s="430"/>
      <c r="AP168" s="430"/>
      <c r="AQ168" s="430"/>
      <c r="AR168" s="430"/>
      <c r="AS168" s="430"/>
      <c r="AT168" s="430"/>
      <c r="AU168" s="430"/>
      <c r="AV168" s="430"/>
      <c r="AW168" s="430"/>
      <c r="AX168" s="430"/>
      <c r="AY168" s="430"/>
      <c r="AZ168" s="430"/>
      <c r="BA168" s="430"/>
      <c r="BB168" s="430"/>
      <c r="BC168" s="430"/>
      <c r="BD168" s="430"/>
      <c r="BE168" s="430"/>
      <c r="BF168" s="430"/>
      <c r="BG168" s="430"/>
      <c r="BH168" s="430"/>
      <c r="BI168" s="430"/>
      <c r="BJ168" s="430"/>
      <c r="BK168" s="430"/>
      <c r="BL168" s="430"/>
      <c r="BM168" s="430"/>
      <c r="BN168" s="430"/>
      <c r="BO168" s="430"/>
      <c r="BP168" s="430"/>
      <c r="BQ168" s="430"/>
      <c r="BR168" s="430"/>
      <c r="BS168" s="430"/>
      <c r="BT168" s="430"/>
      <c r="BU168" s="430"/>
      <c r="BV168" s="430"/>
      <c r="BW168" s="430"/>
      <c r="BX168" s="430"/>
      <c r="BY168" s="430"/>
      <c r="BZ168" s="430"/>
      <c r="CA168" s="430">
        <v>500000000</v>
      </c>
      <c r="CB168" s="430"/>
      <c r="CC168" s="430"/>
      <c r="CD168" s="430"/>
      <c r="CE168" s="430"/>
      <c r="CF168" s="430"/>
      <c r="CG168" s="430"/>
      <c r="CH168" s="430"/>
      <c r="CI168" s="430"/>
      <c r="CJ168" s="430"/>
      <c r="CK168" s="430"/>
      <c r="CL168" s="430"/>
      <c r="CM168" s="430"/>
      <c r="CN168" s="430"/>
      <c r="CO168" s="430"/>
      <c r="CP168" s="430"/>
      <c r="CQ168" s="430"/>
      <c r="CR168" s="430"/>
      <c r="CS168" s="430"/>
      <c r="CT168" s="430"/>
      <c r="CU168" s="430"/>
      <c r="CV168" s="430"/>
      <c r="CW168" s="430"/>
      <c r="CX168" s="430"/>
      <c r="CY168" s="430"/>
      <c r="CZ168" s="430"/>
      <c r="DA168" s="430"/>
      <c r="DB168" s="430"/>
      <c r="DC168" s="430"/>
      <c r="DD168" s="430"/>
      <c r="DE168" s="430"/>
      <c r="DF168" s="430"/>
      <c r="DG168" s="430"/>
      <c r="DH168" s="430"/>
      <c r="DI168" s="430"/>
      <c r="DJ168" s="430"/>
      <c r="DK168" s="430"/>
    </row>
    <row r="169" spans="1:257" ht="51" x14ac:dyDescent="0.3">
      <c r="A169" s="449" t="s">
        <v>226</v>
      </c>
      <c r="B169" s="449" t="s">
        <v>266</v>
      </c>
      <c r="C169" s="449" t="s">
        <v>266</v>
      </c>
      <c r="D169" s="449" t="s">
        <v>457</v>
      </c>
      <c r="E169" s="449" t="s">
        <v>459</v>
      </c>
      <c r="F169" s="457" t="s">
        <v>539</v>
      </c>
      <c r="G169" s="449" t="s">
        <v>540</v>
      </c>
      <c r="H169" s="449" t="s">
        <v>1328</v>
      </c>
      <c r="I169" s="449" t="s">
        <v>208</v>
      </c>
      <c r="J169" s="381" t="s">
        <v>1220</v>
      </c>
      <c r="K169" s="458" t="s">
        <v>541</v>
      </c>
      <c r="L169" s="375" t="s">
        <v>1694</v>
      </c>
      <c r="M169" s="383" t="s">
        <v>1695</v>
      </c>
      <c r="N169" s="375" t="s">
        <v>1710</v>
      </c>
      <c r="O169" s="375" t="s">
        <v>1697</v>
      </c>
      <c r="P169" s="375" t="s">
        <v>1698</v>
      </c>
      <c r="Q169" s="383" t="s">
        <v>1699</v>
      </c>
      <c r="R169" s="383" t="s">
        <v>465</v>
      </c>
      <c r="S169" s="563">
        <v>1800</v>
      </c>
      <c r="T169" s="383"/>
      <c r="U169" s="375" t="s">
        <v>1711</v>
      </c>
      <c r="V169" s="383" t="s">
        <v>1698</v>
      </c>
      <c r="W169" s="530">
        <v>43222</v>
      </c>
      <c r="X169" s="530">
        <v>43314</v>
      </c>
      <c r="Y169" s="469"/>
      <c r="Z169" s="564" t="s">
        <v>1701</v>
      </c>
      <c r="AA169" s="565" t="s">
        <v>1702</v>
      </c>
      <c r="AB169" s="383" t="s">
        <v>1703</v>
      </c>
      <c r="AC169" s="383" t="s">
        <v>1704</v>
      </c>
      <c r="AD169" s="383"/>
      <c r="AE169" s="560">
        <f t="shared" ref="AE169:AE236" si="23">AF169</f>
        <v>80000000</v>
      </c>
      <c r="AF169" s="430">
        <f t="shared" si="21"/>
        <v>80000000</v>
      </c>
      <c r="AG169" s="430">
        <f t="shared" si="22"/>
        <v>80000000</v>
      </c>
      <c r="AH169" s="430"/>
      <c r="AI169" s="430"/>
      <c r="AJ169" s="430"/>
      <c r="AK169" s="430"/>
      <c r="AL169" s="430"/>
      <c r="AM169" s="430"/>
      <c r="AN169" s="430"/>
      <c r="AO169" s="430"/>
      <c r="AP169" s="430"/>
      <c r="AQ169" s="430"/>
      <c r="AR169" s="430"/>
      <c r="AS169" s="430"/>
      <c r="AT169" s="430"/>
      <c r="AU169" s="430"/>
      <c r="AV169" s="430"/>
      <c r="AW169" s="430"/>
      <c r="AX169" s="430"/>
      <c r="AY169" s="430"/>
      <c r="AZ169" s="430"/>
      <c r="BA169" s="430"/>
      <c r="BB169" s="430"/>
      <c r="BC169" s="430"/>
      <c r="BD169" s="430"/>
      <c r="BE169" s="430"/>
      <c r="BF169" s="430"/>
      <c r="BG169" s="430"/>
      <c r="BH169" s="430"/>
      <c r="BI169" s="430"/>
      <c r="BJ169" s="430"/>
      <c r="BK169" s="430"/>
      <c r="BL169" s="430"/>
      <c r="BM169" s="430"/>
      <c r="BN169" s="430"/>
      <c r="BO169" s="430"/>
      <c r="BP169" s="430"/>
      <c r="BQ169" s="430"/>
      <c r="BR169" s="430"/>
      <c r="BS169" s="430"/>
      <c r="BT169" s="430"/>
      <c r="BU169" s="430"/>
      <c r="BV169" s="430"/>
      <c r="BW169" s="430"/>
      <c r="BX169" s="430"/>
      <c r="BY169" s="430"/>
      <c r="BZ169" s="430"/>
      <c r="CA169" s="430">
        <v>10000000</v>
      </c>
      <c r="CB169" s="430"/>
      <c r="CC169" s="430">
        <v>70000000</v>
      </c>
      <c r="CD169" s="430"/>
      <c r="CE169" s="430"/>
      <c r="CF169" s="430"/>
      <c r="CG169" s="430"/>
      <c r="CH169" s="430"/>
      <c r="CI169" s="430"/>
      <c r="CJ169" s="430"/>
      <c r="CK169" s="430"/>
      <c r="CL169" s="430"/>
      <c r="CM169" s="430"/>
      <c r="CN169" s="430"/>
      <c r="CO169" s="430"/>
      <c r="CP169" s="430"/>
      <c r="CQ169" s="430"/>
      <c r="CR169" s="430"/>
      <c r="CS169" s="430"/>
      <c r="CT169" s="430"/>
      <c r="CU169" s="430"/>
      <c r="CV169" s="430"/>
      <c r="CW169" s="430"/>
      <c r="CX169" s="430"/>
      <c r="CY169" s="430"/>
      <c r="CZ169" s="430"/>
      <c r="DA169" s="430"/>
      <c r="DB169" s="430"/>
      <c r="DC169" s="430"/>
      <c r="DD169" s="430"/>
      <c r="DE169" s="430"/>
      <c r="DF169" s="430"/>
      <c r="DG169" s="430"/>
      <c r="DH169" s="430"/>
      <c r="DI169" s="430"/>
      <c r="DJ169" s="430"/>
      <c r="DK169" s="430"/>
    </row>
    <row r="170" spans="1:257" ht="51" x14ac:dyDescent="0.3">
      <c r="A170" s="449" t="s">
        <v>226</v>
      </c>
      <c r="B170" s="449" t="s">
        <v>266</v>
      </c>
      <c r="C170" s="449" t="s">
        <v>266</v>
      </c>
      <c r="D170" s="449" t="s">
        <v>457</v>
      </c>
      <c r="E170" s="449" t="s">
        <v>459</v>
      </c>
      <c r="F170" s="457" t="s">
        <v>546</v>
      </c>
      <c r="G170" s="449" t="s">
        <v>540</v>
      </c>
      <c r="H170" s="449" t="s">
        <v>1329</v>
      </c>
      <c r="I170" s="449" t="s">
        <v>208</v>
      </c>
      <c r="J170" s="381" t="s">
        <v>1221</v>
      </c>
      <c r="K170" s="464" t="s">
        <v>547</v>
      </c>
      <c r="L170" s="375" t="s">
        <v>1694</v>
      </c>
      <c r="M170" s="383" t="s">
        <v>1695</v>
      </c>
      <c r="N170" s="375" t="s">
        <v>1712</v>
      </c>
      <c r="O170" s="375" t="s">
        <v>1697</v>
      </c>
      <c r="P170" s="375" t="s">
        <v>1713</v>
      </c>
      <c r="Q170" s="383" t="s">
        <v>1714</v>
      </c>
      <c r="R170" s="383" t="s">
        <v>1715</v>
      </c>
      <c r="S170" s="383">
        <v>15</v>
      </c>
      <c r="T170" s="383"/>
      <c r="U170" s="572" t="s">
        <v>1712</v>
      </c>
      <c r="V170" s="573" t="s">
        <v>1713</v>
      </c>
      <c r="W170" s="530">
        <v>43282</v>
      </c>
      <c r="X170" s="530">
        <v>43403</v>
      </c>
      <c r="Y170" s="469"/>
      <c r="Z170" s="564" t="s">
        <v>1701</v>
      </c>
      <c r="AA170" s="565" t="s">
        <v>1702</v>
      </c>
      <c r="AB170" s="383" t="s">
        <v>1703</v>
      </c>
      <c r="AC170" s="383" t="s">
        <v>1704</v>
      </c>
      <c r="AD170" s="383"/>
      <c r="AE170" s="560">
        <f t="shared" si="23"/>
        <v>185000000</v>
      </c>
      <c r="AF170" s="430">
        <f t="shared" si="21"/>
        <v>185000000</v>
      </c>
      <c r="AG170" s="430">
        <f t="shared" si="22"/>
        <v>185000000</v>
      </c>
      <c r="AH170" s="430"/>
      <c r="AI170" s="430"/>
      <c r="AJ170" s="430"/>
      <c r="AK170" s="430"/>
      <c r="AL170" s="430"/>
      <c r="AM170" s="430"/>
      <c r="AN170" s="430"/>
      <c r="AO170" s="430"/>
      <c r="AP170" s="430"/>
      <c r="AQ170" s="430"/>
      <c r="AR170" s="430"/>
      <c r="AS170" s="430"/>
      <c r="AT170" s="430"/>
      <c r="AU170" s="430"/>
      <c r="AV170" s="430"/>
      <c r="AW170" s="430"/>
      <c r="AX170" s="430"/>
      <c r="AY170" s="430"/>
      <c r="AZ170" s="430"/>
      <c r="BA170" s="430"/>
      <c r="BB170" s="430"/>
      <c r="BC170" s="430"/>
      <c r="BD170" s="430"/>
      <c r="BE170" s="430"/>
      <c r="BF170" s="430"/>
      <c r="BG170" s="430"/>
      <c r="BH170" s="430"/>
      <c r="BI170" s="430"/>
      <c r="BJ170" s="430"/>
      <c r="BK170" s="430"/>
      <c r="BL170" s="430"/>
      <c r="BM170" s="430"/>
      <c r="BN170" s="430"/>
      <c r="BO170" s="430"/>
      <c r="BP170" s="430"/>
      <c r="BQ170" s="430"/>
      <c r="BR170" s="430"/>
      <c r="BS170" s="430"/>
      <c r="BT170" s="430"/>
      <c r="BU170" s="430"/>
      <c r="BV170" s="430"/>
      <c r="BW170" s="430"/>
      <c r="BX170" s="430"/>
      <c r="BY170" s="430"/>
      <c r="BZ170" s="430"/>
      <c r="CA170" s="430">
        <v>185000000</v>
      </c>
      <c r="CB170" s="430"/>
      <c r="CC170" s="430"/>
      <c r="CD170" s="430"/>
      <c r="CE170" s="430"/>
      <c r="CF170" s="430"/>
      <c r="CG170" s="430"/>
      <c r="CH170" s="430"/>
      <c r="CI170" s="430"/>
      <c r="CJ170" s="430"/>
      <c r="CK170" s="430"/>
      <c r="CL170" s="430"/>
      <c r="CM170" s="430"/>
      <c r="CN170" s="430"/>
      <c r="CO170" s="430"/>
      <c r="CP170" s="430"/>
      <c r="CQ170" s="430"/>
      <c r="CR170" s="430"/>
      <c r="CS170" s="430"/>
      <c r="CT170" s="430"/>
      <c r="CU170" s="430"/>
      <c r="CV170" s="430"/>
      <c r="CW170" s="430"/>
      <c r="CX170" s="430"/>
      <c r="CY170" s="430"/>
      <c r="CZ170" s="430"/>
      <c r="DA170" s="430"/>
      <c r="DB170" s="430"/>
      <c r="DC170" s="430"/>
      <c r="DD170" s="430"/>
      <c r="DE170" s="430"/>
      <c r="DF170" s="430"/>
      <c r="DG170" s="430"/>
      <c r="DH170" s="430"/>
      <c r="DI170" s="430"/>
      <c r="DJ170" s="430"/>
      <c r="DK170" s="430"/>
    </row>
    <row r="171" spans="1:257" ht="51" x14ac:dyDescent="0.3">
      <c r="A171" s="449" t="s">
        <v>226</v>
      </c>
      <c r="B171" s="449" t="s">
        <v>266</v>
      </c>
      <c r="C171" s="449" t="s">
        <v>266</v>
      </c>
      <c r="D171" s="449" t="s">
        <v>457</v>
      </c>
      <c r="E171" s="449" t="s">
        <v>459</v>
      </c>
      <c r="F171" s="457" t="s">
        <v>548</v>
      </c>
      <c r="G171" s="449" t="s">
        <v>540</v>
      </c>
      <c r="H171" s="449" t="s">
        <v>1330</v>
      </c>
      <c r="I171" s="449" t="s">
        <v>208</v>
      </c>
      <c r="J171" s="381" t="s">
        <v>1222</v>
      </c>
      <c r="K171" s="464" t="s">
        <v>549</v>
      </c>
      <c r="L171" s="375" t="s">
        <v>1694</v>
      </c>
      <c r="M171" s="383" t="s">
        <v>1695</v>
      </c>
      <c r="N171" s="375" t="s">
        <v>1716</v>
      </c>
      <c r="O171" s="375" t="s">
        <v>1697</v>
      </c>
      <c r="P171" s="375" t="s">
        <v>1717</v>
      </c>
      <c r="Q171" s="383" t="s">
        <v>1699</v>
      </c>
      <c r="R171" s="383" t="s">
        <v>1718</v>
      </c>
      <c r="S171" s="383">
        <v>10</v>
      </c>
      <c r="T171" s="383"/>
      <c r="U171" s="574" t="s">
        <v>1719</v>
      </c>
      <c r="V171" s="575" t="s">
        <v>1717</v>
      </c>
      <c r="W171" s="530">
        <v>43168</v>
      </c>
      <c r="X171" s="530">
        <v>43229</v>
      </c>
      <c r="Y171" s="469"/>
      <c r="Z171" s="564" t="s">
        <v>1701</v>
      </c>
      <c r="AA171" s="565" t="s">
        <v>1702</v>
      </c>
      <c r="AB171" s="383" t="s">
        <v>1703</v>
      </c>
      <c r="AC171" s="383" t="s">
        <v>1704</v>
      </c>
      <c r="AD171" s="383"/>
      <c r="AE171" s="560">
        <f t="shared" si="23"/>
        <v>180000000</v>
      </c>
      <c r="AF171" s="430">
        <f t="shared" si="21"/>
        <v>180000000</v>
      </c>
      <c r="AG171" s="430">
        <f t="shared" si="22"/>
        <v>180000000</v>
      </c>
      <c r="AH171" s="430"/>
      <c r="AI171" s="430"/>
      <c r="AJ171" s="430"/>
      <c r="AK171" s="430"/>
      <c r="AL171" s="430"/>
      <c r="AM171" s="430"/>
      <c r="AN171" s="430"/>
      <c r="AO171" s="430"/>
      <c r="AP171" s="430"/>
      <c r="AQ171" s="430"/>
      <c r="AR171" s="430"/>
      <c r="AS171" s="430"/>
      <c r="AT171" s="430"/>
      <c r="AU171" s="430"/>
      <c r="AV171" s="430"/>
      <c r="AW171" s="430"/>
      <c r="AX171" s="430"/>
      <c r="AY171" s="430"/>
      <c r="AZ171" s="430"/>
      <c r="BA171" s="430"/>
      <c r="BB171" s="430"/>
      <c r="BC171" s="430"/>
      <c r="BD171" s="430"/>
      <c r="BE171" s="430"/>
      <c r="BF171" s="430"/>
      <c r="BG171" s="430"/>
      <c r="BH171" s="430"/>
      <c r="BI171" s="430"/>
      <c r="BJ171" s="430"/>
      <c r="BK171" s="430"/>
      <c r="BL171" s="430"/>
      <c r="BM171" s="430"/>
      <c r="BN171" s="430"/>
      <c r="BO171" s="430"/>
      <c r="BP171" s="430"/>
      <c r="BQ171" s="430"/>
      <c r="BR171" s="430"/>
      <c r="BS171" s="430"/>
      <c r="BT171" s="430"/>
      <c r="BU171" s="430"/>
      <c r="BV171" s="430"/>
      <c r="BW171" s="430"/>
      <c r="BX171" s="430"/>
      <c r="BY171" s="430"/>
      <c r="BZ171" s="430"/>
      <c r="CA171" s="430">
        <v>180000000</v>
      </c>
      <c r="CB171" s="430"/>
      <c r="CC171" s="430"/>
      <c r="CD171" s="430"/>
      <c r="CE171" s="430"/>
      <c r="CF171" s="430"/>
      <c r="CG171" s="430"/>
      <c r="CH171" s="430"/>
      <c r="CI171" s="430"/>
      <c r="CJ171" s="430"/>
      <c r="CK171" s="430"/>
      <c r="CL171" s="430"/>
      <c r="CM171" s="430"/>
      <c r="CN171" s="430"/>
      <c r="CO171" s="430"/>
      <c r="CP171" s="430"/>
      <c r="CQ171" s="430"/>
      <c r="CR171" s="430"/>
      <c r="CS171" s="430"/>
      <c r="CT171" s="430"/>
      <c r="CU171" s="430"/>
      <c r="CV171" s="430"/>
      <c r="CW171" s="430"/>
      <c r="CX171" s="430"/>
      <c r="CY171" s="430"/>
      <c r="CZ171" s="430"/>
      <c r="DA171" s="430"/>
      <c r="DB171" s="430"/>
      <c r="DC171" s="430"/>
      <c r="DD171" s="430"/>
      <c r="DE171" s="430"/>
      <c r="DF171" s="430"/>
      <c r="DG171" s="430"/>
      <c r="DH171" s="430"/>
      <c r="DI171" s="430"/>
      <c r="DJ171" s="430"/>
      <c r="DK171" s="430"/>
    </row>
    <row r="172" spans="1:257" ht="51" x14ac:dyDescent="0.3">
      <c r="A172" s="449" t="s">
        <v>226</v>
      </c>
      <c r="B172" s="449" t="s">
        <v>266</v>
      </c>
      <c r="C172" s="449" t="s">
        <v>266</v>
      </c>
      <c r="D172" s="449" t="s">
        <v>457</v>
      </c>
      <c r="E172" s="449" t="s">
        <v>459</v>
      </c>
      <c r="F172" s="457" t="s">
        <v>553</v>
      </c>
      <c r="G172" s="449" t="s">
        <v>540</v>
      </c>
      <c r="H172" s="449" t="s">
        <v>1331</v>
      </c>
      <c r="I172" s="449" t="s">
        <v>208</v>
      </c>
      <c r="J172" s="381" t="s">
        <v>1223</v>
      </c>
      <c r="K172" s="458" t="s">
        <v>554</v>
      </c>
      <c r="L172" s="375" t="s">
        <v>1694</v>
      </c>
      <c r="M172" s="383" t="s">
        <v>1695</v>
      </c>
      <c r="N172" s="375" t="s">
        <v>1720</v>
      </c>
      <c r="O172" s="375" t="s">
        <v>1697</v>
      </c>
      <c r="P172" s="375" t="s">
        <v>1717</v>
      </c>
      <c r="Q172" s="383" t="s">
        <v>1699</v>
      </c>
      <c r="R172" s="383" t="s">
        <v>1718</v>
      </c>
      <c r="S172" s="383">
        <v>10</v>
      </c>
      <c r="T172" s="383"/>
      <c r="U172" s="574" t="s">
        <v>1720</v>
      </c>
      <c r="V172" s="575" t="s">
        <v>1717</v>
      </c>
      <c r="W172" s="530">
        <v>43168</v>
      </c>
      <c r="X172" s="530">
        <v>43452</v>
      </c>
      <c r="Y172" s="469"/>
      <c r="Z172" s="564" t="s">
        <v>1701</v>
      </c>
      <c r="AA172" s="565" t="s">
        <v>1702</v>
      </c>
      <c r="AB172" s="383" t="s">
        <v>1703</v>
      </c>
      <c r="AC172" s="383" t="s">
        <v>1704</v>
      </c>
      <c r="AD172" s="383"/>
      <c r="AE172" s="560">
        <f t="shared" si="23"/>
        <v>857822330.75</v>
      </c>
      <c r="AF172" s="430">
        <f t="shared" si="21"/>
        <v>857822330.75</v>
      </c>
      <c r="AG172" s="430">
        <f t="shared" si="22"/>
        <v>857822330.75</v>
      </c>
      <c r="AH172" s="430"/>
      <c r="AI172" s="430"/>
      <c r="AJ172" s="430"/>
      <c r="AK172" s="430"/>
      <c r="AL172" s="430"/>
      <c r="AM172" s="430"/>
      <c r="AN172" s="430"/>
      <c r="AO172" s="430"/>
      <c r="AP172" s="430"/>
      <c r="AQ172" s="430"/>
      <c r="AR172" s="430"/>
      <c r="AS172" s="430"/>
      <c r="AT172" s="430"/>
      <c r="AU172" s="430"/>
      <c r="AV172" s="430"/>
      <c r="AW172" s="430"/>
      <c r="AX172" s="430"/>
      <c r="AY172" s="430"/>
      <c r="AZ172" s="430"/>
      <c r="BA172" s="430"/>
      <c r="BB172" s="430"/>
      <c r="BC172" s="430"/>
      <c r="BD172" s="430"/>
      <c r="BE172" s="430"/>
      <c r="BF172" s="430"/>
      <c r="BG172" s="430"/>
      <c r="BH172" s="430"/>
      <c r="BI172" s="430"/>
      <c r="BJ172" s="430"/>
      <c r="BK172" s="430"/>
      <c r="BL172" s="430"/>
      <c r="BM172" s="430"/>
      <c r="BN172" s="430"/>
      <c r="BO172" s="430"/>
      <c r="BP172" s="430"/>
      <c r="BQ172" s="430"/>
      <c r="BR172" s="430"/>
      <c r="BS172" s="430"/>
      <c r="BT172" s="430"/>
      <c r="BU172" s="430"/>
      <c r="BV172" s="430"/>
      <c r="BW172" s="430"/>
      <c r="BX172" s="430"/>
      <c r="BY172" s="430"/>
      <c r="BZ172" s="430"/>
      <c r="CA172" s="430">
        <f>655000000+202822330.75</f>
        <v>857822330.75</v>
      </c>
      <c r="CB172" s="430"/>
      <c r="CC172" s="430"/>
      <c r="CD172" s="430"/>
      <c r="CE172" s="430"/>
      <c r="CF172" s="430"/>
      <c r="CG172" s="430"/>
      <c r="CH172" s="430"/>
      <c r="CI172" s="430"/>
      <c r="CJ172" s="430"/>
      <c r="CK172" s="430"/>
      <c r="CL172" s="430"/>
      <c r="CM172" s="430"/>
      <c r="CN172" s="430"/>
      <c r="CO172" s="430"/>
      <c r="CP172" s="430"/>
      <c r="CQ172" s="430"/>
      <c r="CR172" s="430"/>
      <c r="CS172" s="430"/>
      <c r="CT172" s="430"/>
      <c r="CU172" s="430"/>
      <c r="CV172" s="430"/>
      <c r="CW172" s="430"/>
      <c r="CX172" s="430"/>
      <c r="CY172" s="430"/>
      <c r="CZ172" s="430"/>
      <c r="DA172" s="430"/>
      <c r="DB172" s="430"/>
      <c r="DC172" s="430"/>
      <c r="DD172" s="430"/>
      <c r="DE172" s="430"/>
      <c r="DF172" s="430"/>
      <c r="DG172" s="430"/>
      <c r="DH172" s="430"/>
      <c r="DI172" s="430"/>
      <c r="DJ172" s="430"/>
      <c r="DK172" s="430"/>
    </row>
    <row r="173" spans="1:257" ht="51" x14ac:dyDescent="0.3">
      <c r="A173" s="449" t="s">
        <v>226</v>
      </c>
      <c r="B173" s="449" t="s">
        <v>266</v>
      </c>
      <c r="C173" s="449" t="s">
        <v>266</v>
      </c>
      <c r="D173" s="449" t="s">
        <v>457</v>
      </c>
      <c r="E173" s="449" t="s">
        <v>459</v>
      </c>
      <c r="F173" s="457" t="s">
        <v>555</v>
      </c>
      <c r="G173" s="449" t="s">
        <v>540</v>
      </c>
      <c r="H173" s="449" t="s">
        <v>1332</v>
      </c>
      <c r="I173" s="449" t="s">
        <v>208</v>
      </c>
      <c r="J173" s="381" t="s">
        <v>1220</v>
      </c>
      <c r="K173" s="464" t="s">
        <v>1450</v>
      </c>
      <c r="L173" s="375" t="s">
        <v>1694</v>
      </c>
      <c r="M173" s="383" t="s">
        <v>1695</v>
      </c>
      <c r="N173" s="576" t="s">
        <v>1696</v>
      </c>
      <c r="O173" s="576" t="s">
        <v>1697</v>
      </c>
      <c r="P173" s="576" t="s">
        <v>1721</v>
      </c>
      <c r="Q173" s="383" t="s">
        <v>1699</v>
      </c>
      <c r="R173" s="383" t="s">
        <v>465</v>
      </c>
      <c r="S173" s="563">
        <v>1800</v>
      </c>
      <c r="T173" s="563"/>
      <c r="U173" s="576" t="s">
        <v>1696</v>
      </c>
      <c r="V173" s="577" t="s">
        <v>1721</v>
      </c>
      <c r="W173" s="530">
        <v>42827</v>
      </c>
      <c r="X173" s="530">
        <v>43345</v>
      </c>
      <c r="Y173" s="469"/>
      <c r="Z173" s="564" t="s">
        <v>1701</v>
      </c>
      <c r="AA173" s="565" t="s">
        <v>1702</v>
      </c>
      <c r="AB173" s="383" t="s">
        <v>1703</v>
      </c>
      <c r="AC173" s="383" t="s">
        <v>1704</v>
      </c>
      <c r="AD173" s="383"/>
      <c r="AE173" s="560">
        <f t="shared" si="23"/>
        <v>200000000</v>
      </c>
      <c r="AF173" s="430">
        <f t="shared" si="21"/>
        <v>200000000</v>
      </c>
      <c r="AG173" s="430">
        <f t="shared" si="22"/>
        <v>200000000</v>
      </c>
      <c r="AH173" s="430"/>
      <c r="AI173" s="430"/>
      <c r="AJ173" s="430"/>
      <c r="AK173" s="430"/>
      <c r="AL173" s="430"/>
      <c r="AM173" s="430"/>
      <c r="AN173" s="430"/>
      <c r="AO173" s="430"/>
      <c r="AP173" s="430"/>
      <c r="AQ173" s="430"/>
      <c r="AR173" s="430"/>
      <c r="AS173" s="430"/>
      <c r="AT173" s="430"/>
      <c r="AU173" s="430"/>
      <c r="AV173" s="430"/>
      <c r="AW173" s="430"/>
      <c r="AX173" s="430"/>
      <c r="AY173" s="430"/>
      <c r="AZ173" s="430"/>
      <c r="BA173" s="430"/>
      <c r="BB173" s="430"/>
      <c r="BC173" s="430"/>
      <c r="BD173" s="430"/>
      <c r="BE173" s="430"/>
      <c r="BF173" s="430"/>
      <c r="BG173" s="430"/>
      <c r="BH173" s="430"/>
      <c r="BI173" s="430"/>
      <c r="BJ173" s="430"/>
      <c r="BK173" s="430"/>
      <c r="BL173" s="430"/>
      <c r="BM173" s="430"/>
      <c r="BN173" s="430"/>
      <c r="BO173" s="430"/>
      <c r="BP173" s="430"/>
      <c r="BQ173" s="430"/>
      <c r="BR173" s="430"/>
      <c r="BS173" s="430"/>
      <c r="BT173" s="430"/>
      <c r="BU173" s="430"/>
      <c r="BV173" s="430"/>
      <c r="BW173" s="430"/>
      <c r="BX173" s="430"/>
      <c r="BY173" s="430"/>
      <c r="BZ173" s="430"/>
      <c r="CA173" s="430">
        <v>200000000</v>
      </c>
      <c r="CB173" s="430"/>
      <c r="CC173" s="430"/>
      <c r="CD173" s="430"/>
      <c r="CE173" s="430"/>
      <c r="CF173" s="430"/>
      <c r="CG173" s="430"/>
      <c r="CH173" s="430"/>
      <c r="CI173" s="430"/>
      <c r="CJ173" s="430"/>
      <c r="CK173" s="430"/>
      <c r="CL173" s="430"/>
      <c r="CM173" s="430"/>
      <c r="CN173" s="430"/>
      <c r="CO173" s="430"/>
      <c r="CP173" s="430"/>
      <c r="CQ173" s="430"/>
      <c r="CR173" s="430"/>
      <c r="CS173" s="430"/>
      <c r="CT173" s="430"/>
      <c r="CU173" s="430"/>
      <c r="CV173" s="430"/>
      <c r="CW173" s="430"/>
      <c r="CX173" s="430"/>
      <c r="CY173" s="430"/>
      <c r="CZ173" s="430"/>
      <c r="DA173" s="430"/>
      <c r="DB173" s="430"/>
      <c r="DC173" s="430"/>
      <c r="DD173" s="430"/>
      <c r="DE173" s="430"/>
      <c r="DF173" s="430"/>
      <c r="DG173" s="430"/>
      <c r="DH173" s="430"/>
      <c r="DI173" s="430"/>
      <c r="DJ173" s="430"/>
      <c r="DK173" s="430"/>
    </row>
    <row r="174" spans="1:257" ht="40.799999999999997" x14ac:dyDescent="0.3">
      <c r="A174" s="449" t="s">
        <v>226</v>
      </c>
      <c r="B174" s="449" t="s">
        <v>266</v>
      </c>
      <c r="C174" s="449" t="s">
        <v>266</v>
      </c>
      <c r="D174" s="449" t="s">
        <v>457</v>
      </c>
      <c r="E174" s="449" t="s">
        <v>459</v>
      </c>
      <c r="F174" s="457" t="s">
        <v>556</v>
      </c>
      <c r="G174" s="449" t="s">
        <v>540</v>
      </c>
      <c r="H174" s="449" t="s">
        <v>564</v>
      </c>
      <c r="I174" s="449" t="s">
        <v>208</v>
      </c>
      <c r="J174" s="381" t="s">
        <v>1224</v>
      </c>
      <c r="K174" s="458" t="s">
        <v>557</v>
      </c>
      <c r="L174" s="578" t="s">
        <v>1694</v>
      </c>
      <c r="M174" s="579" t="s">
        <v>1695</v>
      </c>
      <c r="N174" s="566" t="s">
        <v>1722</v>
      </c>
      <c r="O174" s="566" t="s">
        <v>1706</v>
      </c>
      <c r="P174" s="566" t="s">
        <v>1723</v>
      </c>
      <c r="Q174" s="571" t="s">
        <v>1708</v>
      </c>
      <c r="R174" s="580" t="s">
        <v>477</v>
      </c>
      <c r="S174" s="580">
        <v>20000</v>
      </c>
      <c r="T174" s="562"/>
      <c r="U174" s="566" t="s">
        <v>1722</v>
      </c>
      <c r="V174" s="571" t="s">
        <v>1723</v>
      </c>
      <c r="W174" s="581">
        <v>43227</v>
      </c>
      <c r="X174" s="581">
        <v>43015</v>
      </c>
      <c r="Y174" s="582"/>
      <c r="Z174" s="564" t="s">
        <v>1701</v>
      </c>
      <c r="AA174" s="565" t="s">
        <v>1702</v>
      </c>
      <c r="AB174" s="565" t="s">
        <v>1703</v>
      </c>
      <c r="AC174" s="565" t="s">
        <v>1704</v>
      </c>
      <c r="AD174" s="383"/>
      <c r="AE174" s="560">
        <f t="shared" si="23"/>
        <v>215000000</v>
      </c>
      <c r="AF174" s="430">
        <f t="shared" si="21"/>
        <v>215000000</v>
      </c>
      <c r="AG174" s="430">
        <f t="shared" si="22"/>
        <v>215000000</v>
      </c>
      <c r="AH174" s="430"/>
      <c r="AI174" s="430"/>
      <c r="AJ174" s="430"/>
      <c r="AK174" s="430"/>
      <c r="AL174" s="430"/>
      <c r="AM174" s="430"/>
      <c r="AN174" s="430"/>
      <c r="AO174" s="430"/>
      <c r="AP174" s="430"/>
      <c r="AQ174" s="430"/>
      <c r="AR174" s="430"/>
      <c r="AS174" s="430"/>
      <c r="AT174" s="430"/>
      <c r="AU174" s="430"/>
      <c r="AV174" s="430"/>
      <c r="AW174" s="430"/>
      <c r="AX174" s="430"/>
      <c r="AY174" s="430"/>
      <c r="AZ174" s="430"/>
      <c r="BA174" s="430"/>
      <c r="BB174" s="430"/>
      <c r="BC174" s="430"/>
      <c r="BD174" s="430"/>
      <c r="BE174" s="430"/>
      <c r="BF174" s="430"/>
      <c r="BG174" s="430"/>
      <c r="BH174" s="430"/>
      <c r="BI174" s="430"/>
      <c r="BJ174" s="430"/>
      <c r="BK174" s="430"/>
      <c r="BL174" s="430"/>
      <c r="BM174" s="430"/>
      <c r="BN174" s="430"/>
      <c r="BO174" s="430"/>
      <c r="BP174" s="430"/>
      <c r="BQ174" s="430"/>
      <c r="BR174" s="430"/>
      <c r="BS174" s="430"/>
      <c r="BT174" s="430"/>
      <c r="BU174" s="430"/>
      <c r="BV174" s="430"/>
      <c r="BW174" s="430"/>
      <c r="BX174" s="430"/>
      <c r="BY174" s="430"/>
      <c r="BZ174" s="430"/>
      <c r="CA174" s="430">
        <f>320000000-120000000</f>
        <v>200000000</v>
      </c>
      <c r="CB174" s="430"/>
      <c r="CC174" s="430"/>
      <c r="CD174" s="430">
        <v>15000000</v>
      </c>
      <c r="CE174" s="430">
        <v>0</v>
      </c>
      <c r="CF174" s="430"/>
      <c r="CG174" s="430"/>
      <c r="CH174" s="430"/>
      <c r="CI174" s="430"/>
      <c r="CJ174" s="430"/>
      <c r="CK174" s="430"/>
      <c r="CL174" s="430"/>
      <c r="CM174" s="430"/>
      <c r="CN174" s="430"/>
      <c r="CO174" s="430"/>
      <c r="CP174" s="430"/>
      <c r="CQ174" s="430"/>
      <c r="CR174" s="430"/>
      <c r="CS174" s="430"/>
      <c r="CT174" s="430"/>
      <c r="CU174" s="430"/>
      <c r="CV174" s="430"/>
      <c r="CW174" s="430"/>
      <c r="CX174" s="430"/>
      <c r="CY174" s="430"/>
      <c r="CZ174" s="430"/>
      <c r="DA174" s="430"/>
      <c r="DB174" s="430"/>
      <c r="DC174" s="430"/>
      <c r="DD174" s="430"/>
      <c r="DE174" s="430"/>
      <c r="DF174" s="430"/>
      <c r="DG174" s="430"/>
      <c r="DH174" s="430"/>
      <c r="DI174" s="430"/>
      <c r="DJ174" s="430"/>
      <c r="DK174" s="430"/>
    </row>
    <row r="175" spans="1:257" ht="51" x14ac:dyDescent="0.3">
      <c r="A175" s="449" t="s">
        <v>226</v>
      </c>
      <c r="B175" s="449" t="s">
        <v>266</v>
      </c>
      <c r="C175" s="449" t="s">
        <v>266</v>
      </c>
      <c r="D175" s="449" t="s">
        <v>457</v>
      </c>
      <c r="E175" s="449" t="s">
        <v>459</v>
      </c>
      <c r="F175" s="448" t="s">
        <v>558</v>
      </c>
      <c r="G175" s="380" t="s">
        <v>264</v>
      </c>
      <c r="H175" s="449" t="s">
        <v>1333</v>
      </c>
      <c r="I175" s="449" t="s">
        <v>208</v>
      </c>
      <c r="J175" s="407" t="s">
        <v>1222</v>
      </c>
      <c r="K175" s="373" t="s">
        <v>559</v>
      </c>
      <c r="L175" s="375" t="s">
        <v>1694</v>
      </c>
      <c r="M175" s="383" t="s">
        <v>1695</v>
      </c>
      <c r="N175" s="375" t="s">
        <v>1724</v>
      </c>
      <c r="O175" s="375" t="s">
        <v>1697</v>
      </c>
      <c r="P175" s="375" t="s">
        <v>1717</v>
      </c>
      <c r="Q175" s="383" t="s">
        <v>1699</v>
      </c>
      <c r="R175" s="383" t="s">
        <v>1718</v>
      </c>
      <c r="S175" s="383">
        <v>10</v>
      </c>
      <c r="T175" s="383"/>
      <c r="U175" s="583" t="s">
        <v>1724</v>
      </c>
      <c r="V175" s="564" t="s">
        <v>1717</v>
      </c>
      <c r="W175" s="530">
        <v>43262</v>
      </c>
      <c r="X175" s="530" t="s">
        <v>1725</v>
      </c>
      <c r="Y175" s="469"/>
      <c r="Z175" s="564" t="s">
        <v>1701</v>
      </c>
      <c r="AA175" s="565" t="s">
        <v>1702</v>
      </c>
      <c r="AB175" s="383" t="s">
        <v>1703</v>
      </c>
      <c r="AC175" s="383" t="s">
        <v>1704</v>
      </c>
      <c r="AD175" s="383"/>
      <c r="AE175" s="560">
        <f t="shared" si="23"/>
        <v>100000000</v>
      </c>
      <c r="AF175" s="430">
        <f t="shared" si="21"/>
        <v>100000000</v>
      </c>
      <c r="AG175" s="430">
        <f t="shared" si="22"/>
        <v>100000000</v>
      </c>
      <c r="AH175" s="411"/>
      <c r="AI175" s="411"/>
      <c r="AJ175" s="411"/>
      <c r="AK175" s="411"/>
      <c r="AL175" s="411"/>
      <c r="AM175" s="411"/>
      <c r="AN175" s="411"/>
      <c r="AO175" s="411"/>
      <c r="AP175" s="411"/>
      <c r="AQ175" s="411"/>
      <c r="AR175" s="411"/>
      <c r="AS175" s="411"/>
      <c r="AT175" s="411"/>
      <c r="AU175" s="411"/>
      <c r="AV175" s="411"/>
      <c r="AW175" s="411"/>
      <c r="AX175" s="411"/>
      <c r="AY175" s="411"/>
      <c r="AZ175" s="411"/>
      <c r="BA175" s="411"/>
      <c r="BB175" s="411"/>
      <c r="BC175" s="411"/>
      <c r="BD175" s="411"/>
      <c r="BE175" s="411"/>
      <c r="BF175" s="411"/>
      <c r="BG175" s="411"/>
      <c r="BH175" s="411"/>
      <c r="BI175" s="411"/>
      <c r="BJ175" s="411"/>
      <c r="BK175" s="411"/>
      <c r="BL175" s="411"/>
      <c r="BM175" s="411"/>
      <c r="BN175" s="411"/>
      <c r="BO175" s="411"/>
      <c r="BP175" s="411"/>
      <c r="BQ175" s="411"/>
      <c r="BR175" s="411"/>
      <c r="BS175" s="411"/>
      <c r="BT175" s="411"/>
      <c r="BU175" s="411"/>
      <c r="BV175" s="411"/>
      <c r="BW175" s="411"/>
      <c r="BX175" s="411"/>
      <c r="BY175" s="411"/>
      <c r="BZ175" s="411"/>
      <c r="CA175" s="411">
        <v>100000000</v>
      </c>
      <c r="CB175" s="411"/>
      <c r="CC175" s="411"/>
      <c r="CD175" s="411"/>
      <c r="CE175" s="411"/>
      <c r="CF175" s="411"/>
      <c r="CG175" s="411"/>
      <c r="CH175" s="411"/>
      <c r="CI175" s="411"/>
      <c r="CJ175" s="411"/>
      <c r="CK175" s="411"/>
      <c r="CL175" s="411"/>
      <c r="CM175" s="411"/>
      <c r="CN175" s="411"/>
      <c r="CO175" s="411"/>
      <c r="CP175" s="411"/>
      <c r="CQ175" s="411"/>
      <c r="CR175" s="411"/>
      <c r="CS175" s="411"/>
      <c r="CT175" s="411"/>
      <c r="CU175" s="411"/>
      <c r="CV175" s="411"/>
      <c r="CW175" s="411"/>
      <c r="CX175" s="411"/>
      <c r="CY175" s="411"/>
      <c r="CZ175" s="411"/>
      <c r="DA175" s="411"/>
      <c r="DB175" s="411"/>
      <c r="DC175" s="411"/>
      <c r="DD175" s="411"/>
      <c r="DE175" s="411"/>
      <c r="DF175" s="411"/>
      <c r="DG175" s="411"/>
      <c r="DH175" s="411"/>
      <c r="DI175" s="411"/>
      <c r="DJ175" s="411"/>
      <c r="DK175" s="411"/>
      <c r="DL175" s="414"/>
      <c r="DM175" s="414"/>
      <c r="DN175" s="414"/>
      <c r="DO175" s="414"/>
      <c r="DP175" s="414"/>
      <c r="DQ175" s="414"/>
      <c r="DR175" s="414"/>
      <c r="DS175" s="414"/>
      <c r="DT175" s="414"/>
      <c r="DU175" s="414"/>
      <c r="DV175" s="414"/>
      <c r="DW175" s="414"/>
      <c r="DX175" s="414"/>
      <c r="DY175" s="414"/>
      <c r="DZ175" s="414"/>
      <c r="EA175" s="414"/>
      <c r="EB175" s="414"/>
      <c r="EC175" s="414"/>
      <c r="ED175" s="414"/>
      <c r="EE175" s="414"/>
      <c r="EF175" s="414"/>
      <c r="EG175" s="414"/>
      <c r="EH175" s="414"/>
      <c r="EI175" s="414"/>
      <c r="EJ175" s="414"/>
      <c r="EK175" s="414"/>
      <c r="EL175" s="414"/>
      <c r="EM175" s="414"/>
      <c r="EN175" s="414"/>
      <c r="EO175" s="414"/>
      <c r="EP175" s="414"/>
      <c r="EQ175" s="414"/>
      <c r="ER175" s="414"/>
      <c r="ES175" s="414"/>
      <c r="ET175" s="414"/>
      <c r="EU175" s="414"/>
      <c r="EV175" s="414"/>
      <c r="EW175" s="414"/>
      <c r="EX175" s="414"/>
      <c r="EY175" s="414"/>
      <c r="EZ175" s="414"/>
      <c r="FA175" s="414"/>
      <c r="FB175" s="414"/>
      <c r="FC175" s="414"/>
      <c r="FD175" s="414"/>
      <c r="FE175" s="414"/>
      <c r="FF175" s="414"/>
      <c r="FG175" s="414"/>
      <c r="FH175" s="414"/>
      <c r="FI175" s="414"/>
      <c r="FJ175" s="414"/>
      <c r="FK175" s="414"/>
      <c r="FL175" s="414"/>
      <c r="FM175" s="414"/>
      <c r="FN175" s="414"/>
      <c r="FO175" s="414"/>
      <c r="FP175" s="414"/>
      <c r="FQ175" s="414"/>
      <c r="FR175" s="414"/>
      <c r="FS175" s="414"/>
      <c r="FT175" s="414"/>
      <c r="FU175" s="414"/>
      <c r="FV175" s="414"/>
      <c r="FW175" s="414"/>
      <c r="FX175" s="414"/>
      <c r="FY175" s="414"/>
      <c r="FZ175" s="414"/>
      <c r="GA175" s="414"/>
      <c r="GB175" s="414"/>
      <c r="GC175" s="414"/>
      <c r="GD175" s="414"/>
      <c r="GE175" s="414"/>
      <c r="GF175" s="414"/>
      <c r="GG175" s="414"/>
      <c r="GH175" s="414"/>
      <c r="GI175" s="414"/>
      <c r="GJ175" s="414"/>
      <c r="GK175" s="414"/>
      <c r="GL175" s="414"/>
      <c r="GM175" s="414"/>
      <c r="GN175" s="414"/>
      <c r="GO175" s="414"/>
      <c r="GP175" s="414"/>
      <c r="GQ175" s="414"/>
      <c r="GR175" s="414"/>
      <c r="GS175" s="414"/>
      <c r="GT175" s="414"/>
      <c r="GU175" s="414"/>
      <c r="GV175" s="414"/>
      <c r="GW175" s="414"/>
      <c r="GX175" s="414"/>
      <c r="GY175" s="414"/>
      <c r="GZ175" s="414"/>
      <c r="HA175" s="414"/>
      <c r="HB175" s="414"/>
      <c r="HC175" s="414"/>
      <c r="HD175" s="414"/>
      <c r="HE175" s="414"/>
      <c r="HF175" s="414"/>
      <c r="HG175" s="414"/>
      <c r="HH175" s="414"/>
      <c r="HI175" s="414"/>
      <c r="HJ175" s="414"/>
      <c r="HK175" s="414"/>
      <c r="HL175" s="414"/>
      <c r="HM175" s="414"/>
      <c r="HN175" s="414"/>
      <c r="HO175" s="414"/>
      <c r="HP175" s="414"/>
      <c r="HQ175" s="414"/>
      <c r="HR175" s="414"/>
      <c r="HS175" s="414"/>
      <c r="HT175" s="414"/>
      <c r="HU175" s="414"/>
      <c r="HV175" s="414"/>
      <c r="HW175" s="414"/>
      <c r="HX175" s="414"/>
      <c r="HY175" s="414"/>
      <c r="HZ175" s="414"/>
      <c r="IA175" s="414"/>
      <c r="IB175" s="414"/>
      <c r="IC175" s="414"/>
      <c r="ID175" s="414"/>
      <c r="IE175" s="414"/>
      <c r="IF175" s="414"/>
      <c r="IG175" s="414"/>
      <c r="IH175" s="414"/>
      <c r="II175" s="414"/>
      <c r="IJ175" s="414"/>
      <c r="IK175" s="414"/>
      <c r="IL175" s="414"/>
      <c r="IM175" s="414"/>
      <c r="IN175" s="414"/>
      <c r="IO175" s="414"/>
      <c r="IP175" s="414"/>
      <c r="IQ175" s="414"/>
      <c r="IR175" s="414"/>
      <c r="IS175" s="414"/>
      <c r="IT175" s="414"/>
      <c r="IU175" s="414"/>
      <c r="IV175" s="414"/>
      <c r="IW175" s="414"/>
    </row>
    <row r="176" spans="1:257" ht="51" x14ac:dyDescent="0.3">
      <c r="A176" s="449" t="s">
        <v>226</v>
      </c>
      <c r="B176" s="449" t="s">
        <v>266</v>
      </c>
      <c r="C176" s="449" t="s">
        <v>266</v>
      </c>
      <c r="D176" s="449" t="s">
        <v>457</v>
      </c>
      <c r="E176" s="449" t="s">
        <v>459</v>
      </c>
      <c r="F176" s="448" t="s">
        <v>561</v>
      </c>
      <c r="G176" s="380" t="s">
        <v>264</v>
      </c>
      <c r="H176" s="449" t="s">
        <v>1334</v>
      </c>
      <c r="I176" s="449" t="s">
        <v>208</v>
      </c>
      <c r="J176" s="407" t="s">
        <v>1225</v>
      </c>
      <c r="K176" s="373" t="s">
        <v>562</v>
      </c>
      <c r="L176" s="375" t="s">
        <v>1694</v>
      </c>
      <c r="M176" s="383" t="s">
        <v>1695</v>
      </c>
      <c r="N176" s="375" t="s">
        <v>1696</v>
      </c>
      <c r="O176" s="375" t="s">
        <v>1697</v>
      </c>
      <c r="P176" s="375" t="s">
        <v>1698</v>
      </c>
      <c r="Q176" s="383" t="s">
        <v>1699</v>
      </c>
      <c r="R176" s="383" t="s">
        <v>465</v>
      </c>
      <c r="S176" s="563">
        <v>1800</v>
      </c>
      <c r="T176" s="383"/>
      <c r="U176" s="375" t="s">
        <v>1700</v>
      </c>
      <c r="V176" s="383" t="s">
        <v>1698</v>
      </c>
      <c r="W176" s="530">
        <v>43084</v>
      </c>
      <c r="X176" s="530">
        <v>43327</v>
      </c>
      <c r="Y176" s="469"/>
      <c r="Z176" s="564" t="s">
        <v>1701</v>
      </c>
      <c r="AA176" s="565" t="s">
        <v>1702</v>
      </c>
      <c r="AB176" s="383" t="s">
        <v>1703</v>
      </c>
      <c r="AC176" s="383" t="s">
        <v>1704</v>
      </c>
      <c r="AD176" s="383"/>
      <c r="AE176" s="560">
        <f t="shared" si="23"/>
        <v>500000000</v>
      </c>
      <c r="AF176" s="430">
        <f t="shared" si="21"/>
        <v>500000000</v>
      </c>
      <c r="AG176" s="430">
        <f t="shared" si="22"/>
        <v>500000000</v>
      </c>
      <c r="AH176" s="411"/>
      <c r="AI176" s="411"/>
      <c r="AJ176" s="411"/>
      <c r="AK176" s="411"/>
      <c r="AL176" s="411"/>
      <c r="AM176" s="411"/>
      <c r="AN176" s="411"/>
      <c r="AO176" s="411"/>
      <c r="AP176" s="411"/>
      <c r="AQ176" s="411"/>
      <c r="AR176" s="411"/>
      <c r="AS176" s="411"/>
      <c r="AT176" s="411"/>
      <c r="AU176" s="411"/>
      <c r="AV176" s="411"/>
      <c r="AW176" s="411"/>
      <c r="AX176" s="411"/>
      <c r="AY176" s="411"/>
      <c r="AZ176" s="411"/>
      <c r="BA176" s="411"/>
      <c r="BB176" s="411"/>
      <c r="BC176" s="411"/>
      <c r="BD176" s="411"/>
      <c r="BE176" s="411"/>
      <c r="BF176" s="411"/>
      <c r="BG176" s="411"/>
      <c r="BH176" s="411"/>
      <c r="BI176" s="411"/>
      <c r="BJ176" s="411"/>
      <c r="BK176" s="411"/>
      <c r="BL176" s="411"/>
      <c r="BM176" s="411"/>
      <c r="BN176" s="411"/>
      <c r="BO176" s="411"/>
      <c r="BP176" s="411"/>
      <c r="BQ176" s="411"/>
      <c r="BR176" s="411"/>
      <c r="BS176" s="411"/>
      <c r="BT176" s="411"/>
      <c r="BU176" s="411"/>
      <c r="BV176" s="411"/>
      <c r="BW176" s="411"/>
      <c r="BX176" s="411"/>
      <c r="BY176" s="411"/>
      <c r="BZ176" s="411"/>
      <c r="CA176" s="411">
        <v>500000000</v>
      </c>
      <c r="CB176" s="411"/>
      <c r="CC176" s="411"/>
      <c r="CD176" s="411"/>
      <c r="CE176" s="411"/>
      <c r="CF176" s="411"/>
      <c r="CG176" s="411"/>
      <c r="CH176" s="411"/>
      <c r="CI176" s="411"/>
      <c r="CJ176" s="411"/>
      <c r="CK176" s="411"/>
      <c r="CL176" s="411"/>
      <c r="CM176" s="411"/>
      <c r="CN176" s="411"/>
      <c r="CO176" s="411"/>
      <c r="CP176" s="411"/>
      <c r="CQ176" s="411"/>
      <c r="CR176" s="411"/>
      <c r="CS176" s="411"/>
      <c r="CT176" s="411"/>
      <c r="CU176" s="411"/>
      <c r="CV176" s="411"/>
      <c r="CW176" s="411"/>
      <c r="CX176" s="411"/>
      <c r="CY176" s="411"/>
      <c r="CZ176" s="411"/>
      <c r="DA176" s="411"/>
      <c r="DB176" s="411"/>
      <c r="DC176" s="411"/>
      <c r="DD176" s="411"/>
      <c r="DE176" s="411"/>
      <c r="DF176" s="411"/>
      <c r="DG176" s="411"/>
      <c r="DH176" s="411"/>
      <c r="DI176" s="411"/>
      <c r="DJ176" s="411"/>
      <c r="DK176" s="411"/>
      <c r="DL176" s="414"/>
      <c r="DM176" s="414"/>
      <c r="DN176" s="414"/>
      <c r="DO176" s="414"/>
      <c r="DP176" s="414"/>
      <c r="DQ176" s="414"/>
      <c r="DR176" s="414"/>
      <c r="DS176" s="414"/>
      <c r="DT176" s="414"/>
      <c r="DU176" s="414"/>
      <c r="DV176" s="414"/>
      <c r="DW176" s="414"/>
      <c r="DX176" s="414"/>
      <c r="DY176" s="414"/>
      <c r="DZ176" s="414"/>
      <c r="EA176" s="414"/>
      <c r="EB176" s="414"/>
      <c r="EC176" s="414"/>
      <c r="ED176" s="414"/>
      <c r="EE176" s="414"/>
      <c r="EF176" s="414"/>
      <c r="EG176" s="414"/>
      <c r="EH176" s="414"/>
      <c r="EI176" s="414"/>
      <c r="EJ176" s="414"/>
      <c r="EK176" s="414"/>
      <c r="EL176" s="414"/>
      <c r="EM176" s="414"/>
      <c r="EN176" s="414"/>
      <c r="EO176" s="414"/>
      <c r="EP176" s="414"/>
      <c r="EQ176" s="414"/>
      <c r="ER176" s="414"/>
      <c r="ES176" s="414"/>
      <c r="ET176" s="414"/>
      <c r="EU176" s="414"/>
      <c r="EV176" s="414"/>
      <c r="EW176" s="414"/>
      <c r="EX176" s="414"/>
      <c r="EY176" s="414"/>
      <c r="EZ176" s="414"/>
      <c r="FA176" s="414"/>
      <c r="FB176" s="414"/>
      <c r="FC176" s="414"/>
      <c r="FD176" s="414"/>
      <c r="FE176" s="414"/>
      <c r="FF176" s="414"/>
      <c r="FG176" s="414"/>
      <c r="FH176" s="414"/>
      <c r="FI176" s="414"/>
      <c r="FJ176" s="414"/>
      <c r="FK176" s="414"/>
      <c r="FL176" s="414"/>
      <c r="FM176" s="414"/>
      <c r="FN176" s="414"/>
      <c r="FO176" s="414"/>
      <c r="FP176" s="414"/>
      <c r="FQ176" s="414"/>
      <c r="FR176" s="414"/>
      <c r="FS176" s="414"/>
      <c r="FT176" s="414"/>
      <c r="FU176" s="414"/>
      <c r="FV176" s="414"/>
      <c r="FW176" s="414"/>
      <c r="FX176" s="414"/>
      <c r="FY176" s="414"/>
      <c r="FZ176" s="414"/>
      <c r="GA176" s="414"/>
      <c r="GB176" s="414"/>
      <c r="GC176" s="414"/>
      <c r="GD176" s="414"/>
      <c r="GE176" s="414"/>
      <c r="GF176" s="414"/>
      <c r="GG176" s="414"/>
      <c r="GH176" s="414"/>
      <c r="GI176" s="414"/>
      <c r="GJ176" s="414"/>
      <c r="GK176" s="414"/>
      <c r="GL176" s="414"/>
      <c r="GM176" s="414"/>
      <c r="GN176" s="414"/>
      <c r="GO176" s="414"/>
      <c r="GP176" s="414"/>
      <c r="GQ176" s="414"/>
      <c r="GR176" s="414"/>
      <c r="GS176" s="414"/>
      <c r="GT176" s="414"/>
      <c r="GU176" s="414"/>
      <c r="GV176" s="414"/>
      <c r="GW176" s="414"/>
      <c r="GX176" s="414"/>
      <c r="GY176" s="414"/>
      <c r="GZ176" s="414"/>
      <c r="HA176" s="414"/>
      <c r="HB176" s="414"/>
      <c r="HC176" s="414"/>
      <c r="HD176" s="414"/>
      <c r="HE176" s="414"/>
      <c r="HF176" s="414"/>
      <c r="HG176" s="414"/>
      <c r="HH176" s="414"/>
      <c r="HI176" s="414"/>
      <c r="HJ176" s="414"/>
      <c r="HK176" s="414"/>
      <c r="HL176" s="414"/>
      <c r="HM176" s="414"/>
      <c r="HN176" s="414"/>
      <c r="HO176" s="414"/>
      <c r="HP176" s="414"/>
      <c r="HQ176" s="414"/>
      <c r="HR176" s="414"/>
      <c r="HS176" s="414"/>
      <c r="HT176" s="414"/>
      <c r="HU176" s="414"/>
      <c r="HV176" s="414"/>
      <c r="HW176" s="414"/>
      <c r="HX176" s="414"/>
      <c r="HY176" s="414"/>
      <c r="HZ176" s="414"/>
      <c r="IA176" s="414"/>
      <c r="IB176" s="414"/>
      <c r="IC176" s="414"/>
      <c r="ID176" s="414"/>
      <c r="IE176" s="414"/>
      <c r="IF176" s="414"/>
      <c r="IG176" s="414"/>
      <c r="IH176" s="414"/>
      <c r="II176" s="414"/>
      <c r="IJ176" s="414"/>
      <c r="IK176" s="414"/>
      <c r="IL176" s="414"/>
      <c r="IM176" s="414"/>
      <c r="IN176" s="414"/>
      <c r="IO176" s="414"/>
      <c r="IP176" s="414"/>
      <c r="IQ176" s="414"/>
      <c r="IR176" s="414"/>
      <c r="IS176" s="414"/>
      <c r="IT176" s="414"/>
      <c r="IU176" s="414"/>
      <c r="IV176" s="414"/>
      <c r="IW176" s="414"/>
    </row>
    <row r="177" spans="1:257" ht="51" x14ac:dyDescent="0.3">
      <c r="A177" s="449" t="s">
        <v>226</v>
      </c>
      <c r="B177" s="449" t="s">
        <v>266</v>
      </c>
      <c r="C177" s="449" t="s">
        <v>266</v>
      </c>
      <c r="D177" s="449" t="s">
        <v>457</v>
      </c>
      <c r="E177" s="449" t="s">
        <v>459</v>
      </c>
      <c r="F177" s="448" t="s">
        <v>563</v>
      </c>
      <c r="G177" s="380" t="s">
        <v>264</v>
      </c>
      <c r="H177" s="449" t="s">
        <v>583</v>
      </c>
      <c r="I177" s="449" t="s">
        <v>208</v>
      </c>
      <c r="J177" s="407" t="s">
        <v>1226</v>
      </c>
      <c r="K177" s="373" t="s">
        <v>565</v>
      </c>
      <c r="L177" s="375" t="s">
        <v>1694</v>
      </c>
      <c r="M177" s="383" t="s">
        <v>1695</v>
      </c>
      <c r="N177" s="375" t="s">
        <v>1726</v>
      </c>
      <c r="O177" s="375" t="s">
        <v>1697</v>
      </c>
      <c r="P177" s="375" t="s">
        <v>1727</v>
      </c>
      <c r="Q177" s="383" t="s">
        <v>1699</v>
      </c>
      <c r="R177" s="383" t="s">
        <v>1728</v>
      </c>
      <c r="S177" s="383">
        <v>2</v>
      </c>
      <c r="T177" s="383"/>
      <c r="U177" s="584" t="s">
        <v>1726</v>
      </c>
      <c r="V177" s="585" t="s">
        <v>1727</v>
      </c>
      <c r="W177" s="530">
        <v>43269</v>
      </c>
      <c r="X177" s="530">
        <v>43415</v>
      </c>
      <c r="Y177" s="469"/>
      <c r="Z177" s="564" t="s">
        <v>1701</v>
      </c>
      <c r="AA177" s="565" t="s">
        <v>1702</v>
      </c>
      <c r="AB177" s="383" t="s">
        <v>1703</v>
      </c>
      <c r="AC177" s="383" t="s">
        <v>1704</v>
      </c>
      <c r="AD177" s="383"/>
      <c r="AE177" s="560">
        <f t="shared" si="23"/>
        <v>500000000</v>
      </c>
      <c r="AF177" s="430">
        <f t="shared" si="21"/>
        <v>500000000</v>
      </c>
      <c r="AG177" s="430">
        <f t="shared" si="22"/>
        <v>500000000</v>
      </c>
      <c r="AH177" s="411"/>
      <c r="AI177" s="411"/>
      <c r="AJ177" s="411"/>
      <c r="AK177" s="411"/>
      <c r="AL177" s="411"/>
      <c r="AM177" s="411"/>
      <c r="AN177" s="411"/>
      <c r="AO177" s="411"/>
      <c r="AP177" s="411"/>
      <c r="AQ177" s="411"/>
      <c r="AR177" s="411"/>
      <c r="AS177" s="411"/>
      <c r="AT177" s="411"/>
      <c r="AU177" s="411"/>
      <c r="AV177" s="411"/>
      <c r="AW177" s="411"/>
      <c r="AX177" s="411"/>
      <c r="AY177" s="411"/>
      <c r="AZ177" s="411"/>
      <c r="BA177" s="411"/>
      <c r="BB177" s="411"/>
      <c r="BC177" s="411"/>
      <c r="BD177" s="411"/>
      <c r="BE177" s="411"/>
      <c r="BF177" s="411"/>
      <c r="BG177" s="411"/>
      <c r="BH177" s="411"/>
      <c r="BI177" s="411"/>
      <c r="BJ177" s="411"/>
      <c r="BK177" s="411"/>
      <c r="BL177" s="411"/>
      <c r="BM177" s="411"/>
      <c r="BN177" s="411"/>
      <c r="BO177" s="411"/>
      <c r="BP177" s="411"/>
      <c r="BQ177" s="411"/>
      <c r="BR177" s="411"/>
      <c r="BS177" s="411"/>
      <c r="BT177" s="411"/>
      <c r="BU177" s="411"/>
      <c r="BV177" s="411"/>
      <c r="BW177" s="411"/>
      <c r="BX177" s="411"/>
      <c r="BY177" s="560"/>
      <c r="BZ177" s="560"/>
      <c r="CA177" s="560">
        <v>500000000</v>
      </c>
      <c r="CB177" s="560"/>
      <c r="CC177" s="560"/>
      <c r="CD177" s="411"/>
      <c r="CE177" s="411"/>
      <c r="CF177" s="411"/>
      <c r="CG177" s="411"/>
      <c r="CH177" s="411"/>
      <c r="CI177" s="411"/>
      <c r="CJ177" s="411"/>
      <c r="CK177" s="411"/>
      <c r="CL177" s="411"/>
      <c r="CM177" s="411"/>
      <c r="CN177" s="411"/>
      <c r="CO177" s="411"/>
      <c r="CP177" s="411"/>
      <c r="CQ177" s="411"/>
      <c r="CR177" s="411"/>
      <c r="CS177" s="411"/>
      <c r="CT177" s="411"/>
      <c r="CU177" s="411"/>
      <c r="CV177" s="411"/>
      <c r="CW177" s="411"/>
      <c r="CX177" s="411"/>
      <c r="CY177" s="411"/>
      <c r="CZ177" s="411"/>
      <c r="DA177" s="411"/>
      <c r="DB177" s="411"/>
      <c r="DC177" s="411"/>
      <c r="DD177" s="411"/>
      <c r="DE177" s="411"/>
      <c r="DF177" s="411"/>
      <c r="DG177" s="411"/>
      <c r="DH177" s="411"/>
      <c r="DI177" s="411"/>
      <c r="DJ177" s="411"/>
      <c r="DK177" s="411"/>
      <c r="DL177" s="414"/>
      <c r="DM177" s="414"/>
      <c r="DN177" s="414"/>
      <c r="DO177" s="414"/>
      <c r="DP177" s="414"/>
      <c r="DQ177" s="414"/>
      <c r="DR177" s="414"/>
      <c r="DS177" s="414"/>
      <c r="DT177" s="414"/>
      <c r="DU177" s="414"/>
      <c r="DV177" s="414"/>
      <c r="DW177" s="414"/>
      <c r="DX177" s="414"/>
      <c r="DY177" s="414"/>
      <c r="DZ177" s="414"/>
      <c r="EA177" s="414"/>
      <c r="EB177" s="414"/>
      <c r="EC177" s="414"/>
      <c r="ED177" s="414"/>
      <c r="EE177" s="414"/>
      <c r="EF177" s="414"/>
      <c r="EG177" s="414"/>
      <c r="EH177" s="414"/>
      <c r="EI177" s="414"/>
      <c r="EJ177" s="414"/>
      <c r="EK177" s="414"/>
      <c r="EL177" s="414"/>
      <c r="EM177" s="414"/>
      <c r="EN177" s="414"/>
      <c r="EO177" s="414"/>
      <c r="EP177" s="414"/>
      <c r="EQ177" s="414"/>
      <c r="ER177" s="414"/>
      <c r="ES177" s="414"/>
      <c r="ET177" s="414"/>
      <c r="EU177" s="414"/>
      <c r="EV177" s="414"/>
      <c r="EW177" s="414"/>
      <c r="EX177" s="414"/>
      <c r="EY177" s="414"/>
      <c r="EZ177" s="414"/>
      <c r="FA177" s="414"/>
      <c r="FB177" s="414"/>
      <c r="FC177" s="414"/>
      <c r="FD177" s="414"/>
      <c r="FE177" s="414"/>
      <c r="FF177" s="414"/>
      <c r="FG177" s="414"/>
      <c r="FH177" s="414"/>
      <c r="FI177" s="414"/>
      <c r="FJ177" s="414"/>
      <c r="FK177" s="414"/>
      <c r="FL177" s="414"/>
      <c r="FM177" s="414"/>
      <c r="FN177" s="414"/>
      <c r="FO177" s="414"/>
      <c r="FP177" s="414"/>
      <c r="FQ177" s="414"/>
      <c r="FR177" s="414"/>
      <c r="FS177" s="414"/>
      <c r="FT177" s="414"/>
      <c r="FU177" s="414"/>
      <c r="FV177" s="414"/>
      <c r="FW177" s="414"/>
      <c r="FX177" s="414"/>
      <c r="FY177" s="414"/>
      <c r="FZ177" s="414"/>
      <c r="GA177" s="414"/>
      <c r="GB177" s="414"/>
      <c r="GC177" s="414"/>
      <c r="GD177" s="414"/>
      <c r="GE177" s="414"/>
      <c r="GF177" s="414"/>
      <c r="GG177" s="414"/>
      <c r="GH177" s="414"/>
      <c r="GI177" s="414"/>
      <c r="GJ177" s="414"/>
      <c r="GK177" s="414"/>
      <c r="GL177" s="414"/>
      <c r="GM177" s="414"/>
      <c r="GN177" s="414"/>
      <c r="GO177" s="414"/>
      <c r="GP177" s="414"/>
      <c r="GQ177" s="414"/>
      <c r="GR177" s="414"/>
      <c r="GS177" s="414"/>
      <c r="GT177" s="414"/>
      <c r="GU177" s="414"/>
      <c r="GV177" s="414"/>
      <c r="GW177" s="414"/>
      <c r="GX177" s="414"/>
      <c r="GY177" s="414"/>
      <c r="GZ177" s="414"/>
      <c r="HA177" s="414"/>
      <c r="HB177" s="414"/>
      <c r="HC177" s="414"/>
      <c r="HD177" s="414"/>
      <c r="HE177" s="414"/>
      <c r="HF177" s="414"/>
      <c r="HG177" s="414"/>
      <c r="HH177" s="414"/>
      <c r="HI177" s="414"/>
      <c r="HJ177" s="414"/>
      <c r="HK177" s="414"/>
      <c r="HL177" s="414"/>
      <c r="HM177" s="414"/>
      <c r="HN177" s="414"/>
      <c r="HO177" s="414"/>
      <c r="HP177" s="414"/>
      <c r="HQ177" s="414"/>
      <c r="HR177" s="414"/>
      <c r="HS177" s="414"/>
      <c r="HT177" s="414"/>
      <c r="HU177" s="414"/>
      <c r="HV177" s="414"/>
      <c r="HW177" s="414"/>
      <c r="HX177" s="414"/>
      <c r="HY177" s="414"/>
      <c r="HZ177" s="414"/>
      <c r="IA177" s="414"/>
      <c r="IB177" s="414"/>
      <c r="IC177" s="414"/>
      <c r="ID177" s="414"/>
      <c r="IE177" s="414"/>
      <c r="IF177" s="414"/>
      <c r="IG177" s="414"/>
      <c r="IH177" s="414"/>
      <c r="II177" s="414"/>
      <c r="IJ177" s="414"/>
      <c r="IK177" s="414"/>
      <c r="IL177" s="414"/>
      <c r="IM177" s="414"/>
      <c r="IN177" s="414"/>
      <c r="IO177" s="414"/>
      <c r="IP177" s="414"/>
      <c r="IQ177" s="414"/>
      <c r="IR177" s="414"/>
      <c r="IS177" s="414"/>
      <c r="IT177" s="414"/>
      <c r="IU177" s="414"/>
      <c r="IV177" s="414"/>
      <c r="IW177" s="414"/>
    </row>
    <row r="178" spans="1:257" ht="51" x14ac:dyDescent="0.3">
      <c r="A178" s="449" t="s">
        <v>226</v>
      </c>
      <c r="B178" s="449" t="s">
        <v>266</v>
      </c>
      <c r="C178" s="449" t="s">
        <v>266</v>
      </c>
      <c r="D178" s="449" t="s">
        <v>457</v>
      </c>
      <c r="E178" s="449" t="s">
        <v>459</v>
      </c>
      <c r="F178" s="448" t="s">
        <v>567</v>
      </c>
      <c r="G178" s="380" t="s">
        <v>264</v>
      </c>
      <c r="H178" s="449" t="s">
        <v>1335</v>
      </c>
      <c r="I178" s="449" t="s">
        <v>208</v>
      </c>
      <c r="J178" s="407" t="s">
        <v>1220</v>
      </c>
      <c r="K178" s="373" t="s">
        <v>568</v>
      </c>
      <c r="L178" s="375" t="s">
        <v>1694</v>
      </c>
      <c r="M178" s="383" t="s">
        <v>1695</v>
      </c>
      <c r="N178" s="584" t="s">
        <v>1729</v>
      </c>
      <c r="O178" s="584" t="s">
        <v>1697</v>
      </c>
      <c r="P178" s="584" t="s">
        <v>1698</v>
      </c>
      <c r="Q178" s="577" t="s">
        <v>1699</v>
      </c>
      <c r="R178" s="383" t="s">
        <v>1730</v>
      </c>
      <c r="S178" s="563">
        <v>1800</v>
      </c>
      <c r="T178" s="383"/>
      <c r="U178" s="584" t="s">
        <v>1729</v>
      </c>
      <c r="V178" s="585" t="s">
        <v>1698</v>
      </c>
      <c r="W178" s="530">
        <v>43262</v>
      </c>
      <c r="X178" s="530" t="s">
        <v>1725</v>
      </c>
      <c r="Y178" s="469"/>
      <c r="Z178" s="564" t="s">
        <v>1701</v>
      </c>
      <c r="AA178" s="565" t="s">
        <v>1702</v>
      </c>
      <c r="AB178" s="383" t="s">
        <v>1703</v>
      </c>
      <c r="AC178" s="383" t="s">
        <v>1704</v>
      </c>
      <c r="AD178" s="383"/>
      <c r="AE178" s="560">
        <f t="shared" si="23"/>
        <v>80000000</v>
      </c>
      <c r="AF178" s="430">
        <f t="shared" si="21"/>
        <v>80000000</v>
      </c>
      <c r="AG178" s="430">
        <f t="shared" si="22"/>
        <v>80000000</v>
      </c>
      <c r="AH178" s="411"/>
      <c r="AI178" s="411"/>
      <c r="AJ178" s="411"/>
      <c r="AK178" s="411"/>
      <c r="AL178" s="411"/>
      <c r="AM178" s="411"/>
      <c r="AN178" s="411"/>
      <c r="AO178" s="411"/>
      <c r="AP178" s="411"/>
      <c r="AQ178" s="411"/>
      <c r="AR178" s="411"/>
      <c r="AS178" s="411"/>
      <c r="AT178" s="411"/>
      <c r="AU178" s="411"/>
      <c r="AV178" s="411"/>
      <c r="AW178" s="411"/>
      <c r="AX178" s="411"/>
      <c r="AY178" s="411"/>
      <c r="AZ178" s="411"/>
      <c r="BA178" s="411"/>
      <c r="BB178" s="411"/>
      <c r="BC178" s="411"/>
      <c r="BD178" s="411"/>
      <c r="BE178" s="411"/>
      <c r="BF178" s="411"/>
      <c r="BG178" s="411"/>
      <c r="BH178" s="411"/>
      <c r="BI178" s="411"/>
      <c r="BJ178" s="411"/>
      <c r="BK178" s="411"/>
      <c r="BL178" s="411"/>
      <c r="BM178" s="411"/>
      <c r="BN178" s="411"/>
      <c r="BO178" s="411"/>
      <c r="BP178" s="411"/>
      <c r="BQ178" s="411"/>
      <c r="BR178" s="411"/>
      <c r="BS178" s="411"/>
      <c r="BT178" s="411"/>
      <c r="BU178" s="411"/>
      <c r="BV178" s="411"/>
      <c r="BW178" s="411"/>
      <c r="BX178" s="411"/>
      <c r="BY178" s="560"/>
      <c r="BZ178" s="560"/>
      <c r="CA178" s="560">
        <v>80000000</v>
      </c>
      <c r="CB178" s="560"/>
      <c r="CC178" s="560"/>
      <c r="CD178" s="411"/>
      <c r="CE178" s="411"/>
      <c r="CF178" s="411"/>
      <c r="CG178" s="411"/>
      <c r="CH178" s="411"/>
      <c r="CI178" s="411"/>
      <c r="CJ178" s="411"/>
      <c r="CK178" s="411"/>
      <c r="CL178" s="411"/>
      <c r="CM178" s="411"/>
      <c r="CN178" s="411"/>
      <c r="CO178" s="411"/>
      <c r="CP178" s="411"/>
      <c r="CQ178" s="411"/>
      <c r="CR178" s="411"/>
      <c r="CS178" s="411"/>
      <c r="CT178" s="411"/>
      <c r="CU178" s="411"/>
      <c r="CV178" s="411"/>
      <c r="CW178" s="411"/>
      <c r="CX178" s="411"/>
      <c r="CY178" s="411"/>
      <c r="CZ178" s="411"/>
      <c r="DA178" s="411"/>
      <c r="DB178" s="411"/>
      <c r="DC178" s="411"/>
      <c r="DD178" s="411"/>
      <c r="DE178" s="411"/>
      <c r="DF178" s="411"/>
      <c r="DG178" s="411"/>
      <c r="DH178" s="411"/>
      <c r="DI178" s="411"/>
      <c r="DJ178" s="411"/>
      <c r="DK178" s="411"/>
      <c r="DL178" s="414"/>
      <c r="DM178" s="414"/>
      <c r="DN178" s="414"/>
      <c r="DO178" s="414"/>
      <c r="DP178" s="414"/>
      <c r="DQ178" s="414"/>
      <c r="DR178" s="414"/>
      <c r="DS178" s="414"/>
      <c r="DT178" s="414"/>
      <c r="DU178" s="414"/>
      <c r="DV178" s="414"/>
      <c r="DW178" s="414"/>
      <c r="DX178" s="414"/>
      <c r="DY178" s="414"/>
      <c r="DZ178" s="414"/>
      <c r="EA178" s="414"/>
      <c r="EB178" s="414"/>
      <c r="EC178" s="414"/>
      <c r="ED178" s="414"/>
      <c r="EE178" s="414"/>
      <c r="EF178" s="414"/>
      <c r="EG178" s="414"/>
      <c r="EH178" s="414"/>
      <c r="EI178" s="414"/>
      <c r="EJ178" s="414"/>
      <c r="EK178" s="414"/>
      <c r="EL178" s="414"/>
      <c r="EM178" s="414"/>
      <c r="EN178" s="414"/>
      <c r="EO178" s="414"/>
      <c r="EP178" s="414"/>
      <c r="EQ178" s="414"/>
      <c r="ER178" s="414"/>
      <c r="ES178" s="414"/>
      <c r="ET178" s="414"/>
      <c r="EU178" s="414"/>
      <c r="EV178" s="414"/>
      <c r="EW178" s="414"/>
      <c r="EX178" s="414"/>
      <c r="EY178" s="414"/>
      <c r="EZ178" s="414"/>
      <c r="FA178" s="414"/>
      <c r="FB178" s="414"/>
      <c r="FC178" s="414"/>
      <c r="FD178" s="414"/>
      <c r="FE178" s="414"/>
      <c r="FF178" s="414"/>
      <c r="FG178" s="414"/>
      <c r="FH178" s="414"/>
      <c r="FI178" s="414"/>
      <c r="FJ178" s="414"/>
      <c r="FK178" s="414"/>
      <c r="FL178" s="414"/>
      <c r="FM178" s="414"/>
      <c r="FN178" s="414"/>
      <c r="FO178" s="414"/>
      <c r="FP178" s="414"/>
      <c r="FQ178" s="414"/>
      <c r="FR178" s="414"/>
      <c r="FS178" s="414"/>
      <c r="FT178" s="414"/>
      <c r="FU178" s="414"/>
      <c r="FV178" s="414"/>
      <c r="FW178" s="414"/>
      <c r="FX178" s="414"/>
      <c r="FY178" s="414"/>
      <c r="FZ178" s="414"/>
      <c r="GA178" s="414"/>
      <c r="GB178" s="414"/>
      <c r="GC178" s="414"/>
      <c r="GD178" s="414"/>
      <c r="GE178" s="414"/>
      <c r="GF178" s="414"/>
      <c r="GG178" s="414"/>
      <c r="GH178" s="414"/>
      <c r="GI178" s="414"/>
      <c r="GJ178" s="414"/>
      <c r="GK178" s="414"/>
      <c r="GL178" s="414"/>
      <c r="GM178" s="414"/>
      <c r="GN178" s="414"/>
      <c r="GO178" s="414"/>
      <c r="GP178" s="414"/>
      <c r="GQ178" s="414"/>
      <c r="GR178" s="414"/>
      <c r="GS178" s="414"/>
      <c r="GT178" s="414"/>
      <c r="GU178" s="414"/>
      <c r="GV178" s="414"/>
      <c r="GW178" s="414"/>
      <c r="GX178" s="414"/>
      <c r="GY178" s="414"/>
      <c r="GZ178" s="414"/>
      <c r="HA178" s="414"/>
      <c r="HB178" s="414"/>
      <c r="HC178" s="414"/>
      <c r="HD178" s="414"/>
      <c r="HE178" s="414"/>
      <c r="HF178" s="414"/>
      <c r="HG178" s="414"/>
      <c r="HH178" s="414"/>
      <c r="HI178" s="414"/>
      <c r="HJ178" s="414"/>
      <c r="HK178" s="414"/>
      <c r="HL178" s="414"/>
      <c r="HM178" s="414"/>
      <c r="HN178" s="414"/>
      <c r="HO178" s="414"/>
      <c r="HP178" s="414"/>
      <c r="HQ178" s="414"/>
      <c r="HR178" s="414"/>
      <c r="HS178" s="414"/>
      <c r="HT178" s="414"/>
      <c r="HU178" s="414"/>
      <c r="HV178" s="414"/>
      <c r="HW178" s="414"/>
      <c r="HX178" s="414"/>
      <c r="HY178" s="414"/>
      <c r="HZ178" s="414"/>
      <c r="IA178" s="414"/>
      <c r="IB178" s="414"/>
      <c r="IC178" s="414"/>
      <c r="ID178" s="414"/>
      <c r="IE178" s="414"/>
      <c r="IF178" s="414"/>
      <c r="IG178" s="414"/>
      <c r="IH178" s="414"/>
      <c r="II178" s="414"/>
      <c r="IJ178" s="414"/>
      <c r="IK178" s="414"/>
      <c r="IL178" s="414"/>
      <c r="IM178" s="414"/>
      <c r="IN178" s="414"/>
      <c r="IO178" s="414"/>
      <c r="IP178" s="414"/>
      <c r="IQ178" s="414"/>
      <c r="IR178" s="414"/>
      <c r="IS178" s="414"/>
      <c r="IT178" s="414"/>
      <c r="IU178" s="414"/>
      <c r="IV178" s="414"/>
      <c r="IW178" s="414"/>
    </row>
    <row r="179" spans="1:257" ht="20.399999999999999" x14ac:dyDescent="0.3">
      <c r="A179" s="55" t="s">
        <v>226</v>
      </c>
      <c r="B179" s="55" t="s">
        <v>266</v>
      </c>
      <c r="C179" s="55" t="s">
        <v>266</v>
      </c>
      <c r="D179" s="55" t="s">
        <v>266</v>
      </c>
      <c r="E179" s="55" t="s">
        <v>187</v>
      </c>
      <c r="F179" s="158" t="s">
        <v>3104</v>
      </c>
      <c r="G179" s="822" t="s">
        <v>3085</v>
      </c>
      <c r="H179" s="834" t="s">
        <v>3105</v>
      </c>
      <c r="I179" s="86" t="s">
        <v>208</v>
      </c>
      <c r="J179" s="87" t="s">
        <v>3106</v>
      </c>
      <c r="K179" s="833" t="s">
        <v>3107</v>
      </c>
      <c r="L179" s="375"/>
      <c r="M179" s="383"/>
      <c r="N179" s="829"/>
      <c r="O179" s="829"/>
      <c r="P179" s="829"/>
      <c r="Q179" s="830"/>
      <c r="R179" s="383"/>
      <c r="S179" s="563"/>
      <c r="T179" s="383"/>
      <c r="U179" s="829"/>
      <c r="V179" s="830"/>
      <c r="W179" s="530"/>
      <c r="X179" s="530"/>
      <c r="Y179" s="469"/>
      <c r="Z179" s="831"/>
      <c r="AA179" s="832"/>
      <c r="AB179" s="383"/>
      <c r="AC179" s="383"/>
      <c r="AD179" s="383"/>
      <c r="AE179" s="560">
        <f t="shared" ref="AE179" si="24">AF179</f>
        <v>47500000</v>
      </c>
      <c r="AF179" s="430">
        <f t="shared" ref="AF179" si="25">AG179</f>
        <v>47500000</v>
      </c>
      <c r="AG179" s="430">
        <f t="shared" ref="AG179" si="26">SUM(AH179:DK179)</f>
        <v>47500000</v>
      </c>
      <c r="AH179" s="411"/>
      <c r="AI179" s="411"/>
      <c r="AJ179" s="411"/>
      <c r="AK179" s="411"/>
      <c r="AL179" s="411"/>
      <c r="AM179" s="411"/>
      <c r="AN179" s="411"/>
      <c r="AO179" s="411"/>
      <c r="AP179" s="411"/>
      <c r="AQ179" s="411"/>
      <c r="AR179" s="411"/>
      <c r="AS179" s="411"/>
      <c r="AT179" s="411"/>
      <c r="AU179" s="411"/>
      <c r="AV179" s="411"/>
      <c r="AW179" s="411"/>
      <c r="AX179" s="411"/>
      <c r="AY179" s="411"/>
      <c r="AZ179" s="411"/>
      <c r="BA179" s="411"/>
      <c r="BB179" s="411"/>
      <c r="BC179" s="411"/>
      <c r="BD179" s="411"/>
      <c r="BE179" s="411"/>
      <c r="BF179" s="411"/>
      <c r="BG179" s="411"/>
      <c r="BH179" s="411"/>
      <c r="BI179" s="411"/>
      <c r="BJ179" s="411"/>
      <c r="BK179" s="411"/>
      <c r="BL179" s="411"/>
      <c r="BM179" s="411"/>
      <c r="BN179" s="411"/>
      <c r="BO179" s="411"/>
      <c r="BP179" s="411"/>
      <c r="BQ179" s="411"/>
      <c r="BR179" s="411"/>
      <c r="BS179" s="411"/>
      <c r="BT179" s="411"/>
      <c r="BU179" s="411"/>
      <c r="BV179" s="411"/>
      <c r="BW179" s="411"/>
      <c r="BX179" s="411"/>
      <c r="BY179" s="560"/>
      <c r="BZ179" s="560"/>
      <c r="CA179" s="560"/>
      <c r="CB179" s="64">
        <v>47500000</v>
      </c>
      <c r="CC179" s="560"/>
      <c r="CD179" s="411"/>
      <c r="CE179" s="411"/>
      <c r="CF179" s="411"/>
      <c r="CG179" s="411"/>
      <c r="CH179" s="411"/>
      <c r="CI179" s="411"/>
      <c r="CJ179" s="411"/>
      <c r="CK179" s="411"/>
      <c r="CL179" s="411"/>
      <c r="CM179" s="411"/>
      <c r="CN179" s="411"/>
      <c r="CO179" s="411"/>
      <c r="CP179" s="411"/>
      <c r="CQ179" s="411"/>
      <c r="CR179" s="411"/>
      <c r="CS179" s="411"/>
      <c r="CT179" s="411"/>
      <c r="CU179" s="411"/>
      <c r="CV179" s="411"/>
      <c r="CW179" s="411"/>
      <c r="CX179" s="411"/>
      <c r="CY179" s="411"/>
      <c r="CZ179" s="411"/>
      <c r="DA179" s="411"/>
      <c r="DB179" s="411"/>
      <c r="DC179" s="411"/>
      <c r="DD179" s="411"/>
      <c r="DE179" s="411"/>
      <c r="DF179" s="411"/>
      <c r="DG179" s="411"/>
      <c r="DH179" s="411"/>
      <c r="DI179" s="411"/>
      <c r="DJ179" s="411"/>
      <c r="DK179" s="411"/>
      <c r="DL179" s="775"/>
      <c r="DM179" s="775"/>
      <c r="DN179" s="775"/>
      <c r="DO179" s="775"/>
      <c r="DP179" s="775"/>
      <c r="DQ179" s="775"/>
      <c r="DR179" s="775"/>
      <c r="DS179" s="775"/>
      <c r="DT179" s="775"/>
      <c r="DU179" s="775"/>
      <c r="DV179" s="775"/>
      <c r="DW179" s="775"/>
      <c r="DX179" s="775"/>
      <c r="DY179" s="775"/>
      <c r="DZ179" s="775"/>
      <c r="EA179" s="775"/>
      <c r="EB179" s="775"/>
      <c r="EC179" s="775"/>
      <c r="ED179" s="775"/>
      <c r="EE179" s="775"/>
      <c r="EF179" s="775"/>
      <c r="EG179" s="775"/>
      <c r="EH179" s="775"/>
      <c r="EI179" s="775"/>
      <c r="EJ179" s="775"/>
      <c r="EK179" s="775"/>
      <c r="EL179" s="775"/>
      <c r="EM179" s="775"/>
      <c r="EN179" s="775"/>
      <c r="EO179" s="775"/>
      <c r="EP179" s="775"/>
      <c r="EQ179" s="775"/>
      <c r="ER179" s="775"/>
      <c r="ES179" s="775"/>
      <c r="ET179" s="775"/>
      <c r="EU179" s="775"/>
      <c r="EV179" s="775"/>
      <c r="EW179" s="775"/>
      <c r="EX179" s="775"/>
      <c r="EY179" s="775"/>
      <c r="EZ179" s="775"/>
      <c r="FA179" s="775"/>
      <c r="FB179" s="775"/>
      <c r="FC179" s="775"/>
      <c r="FD179" s="775"/>
      <c r="FE179" s="775"/>
      <c r="FF179" s="775"/>
      <c r="FG179" s="775"/>
      <c r="FH179" s="775"/>
      <c r="FI179" s="775"/>
      <c r="FJ179" s="775"/>
      <c r="FK179" s="775"/>
      <c r="FL179" s="775"/>
      <c r="FM179" s="775"/>
      <c r="FN179" s="775"/>
      <c r="FO179" s="775"/>
      <c r="FP179" s="775"/>
      <c r="FQ179" s="775"/>
      <c r="FR179" s="775"/>
      <c r="FS179" s="775"/>
      <c r="FT179" s="775"/>
      <c r="FU179" s="775"/>
      <c r="FV179" s="775"/>
      <c r="FW179" s="775"/>
      <c r="FX179" s="775"/>
      <c r="FY179" s="775"/>
      <c r="FZ179" s="775"/>
      <c r="GA179" s="775"/>
      <c r="GB179" s="775"/>
      <c r="GC179" s="775"/>
      <c r="GD179" s="775"/>
      <c r="GE179" s="775"/>
      <c r="GF179" s="775"/>
      <c r="GG179" s="775"/>
      <c r="GH179" s="775"/>
      <c r="GI179" s="775"/>
      <c r="GJ179" s="775"/>
      <c r="GK179" s="775"/>
      <c r="GL179" s="775"/>
      <c r="GM179" s="775"/>
      <c r="GN179" s="775"/>
      <c r="GO179" s="775"/>
      <c r="GP179" s="775"/>
      <c r="GQ179" s="775"/>
      <c r="GR179" s="775"/>
      <c r="GS179" s="775"/>
      <c r="GT179" s="775"/>
      <c r="GU179" s="775"/>
      <c r="GV179" s="775"/>
      <c r="GW179" s="775"/>
      <c r="GX179" s="775"/>
      <c r="GY179" s="775"/>
      <c r="GZ179" s="775"/>
      <c r="HA179" s="775"/>
      <c r="HB179" s="775"/>
      <c r="HC179" s="775"/>
      <c r="HD179" s="775"/>
      <c r="HE179" s="775"/>
      <c r="HF179" s="775"/>
      <c r="HG179" s="775"/>
      <c r="HH179" s="775"/>
      <c r="HI179" s="775"/>
      <c r="HJ179" s="775"/>
      <c r="HK179" s="775"/>
      <c r="HL179" s="775"/>
      <c r="HM179" s="775"/>
      <c r="HN179" s="775"/>
      <c r="HO179" s="775"/>
      <c r="HP179" s="775"/>
      <c r="HQ179" s="775"/>
      <c r="HR179" s="775"/>
      <c r="HS179" s="775"/>
      <c r="HT179" s="775"/>
      <c r="HU179" s="775"/>
      <c r="HV179" s="775"/>
      <c r="HW179" s="775"/>
      <c r="HX179" s="775"/>
      <c r="HY179" s="775"/>
      <c r="HZ179" s="775"/>
      <c r="IA179" s="775"/>
      <c r="IB179" s="775"/>
      <c r="IC179" s="775"/>
      <c r="ID179" s="775"/>
      <c r="IE179" s="775"/>
      <c r="IF179" s="775"/>
      <c r="IG179" s="775"/>
      <c r="IH179" s="775"/>
      <c r="II179" s="775"/>
      <c r="IJ179" s="775"/>
      <c r="IK179" s="775"/>
      <c r="IL179" s="775"/>
      <c r="IM179" s="775"/>
      <c r="IN179" s="775"/>
      <c r="IO179" s="775"/>
      <c r="IP179" s="775"/>
      <c r="IQ179" s="775"/>
      <c r="IR179" s="775"/>
      <c r="IS179" s="775"/>
      <c r="IT179" s="775"/>
      <c r="IU179" s="775"/>
      <c r="IV179" s="775"/>
      <c r="IW179" s="775"/>
    </row>
    <row r="180" spans="1:257" x14ac:dyDescent="0.3">
      <c r="A180" s="436" t="s">
        <v>226</v>
      </c>
      <c r="B180" s="436" t="s">
        <v>266</v>
      </c>
      <c r="C180" s="436" t="s">
        <v>266</v>
      </c>
      <c r="D180" s="436" t="s">
        <v>457</v>
      </c>
      <c r="E180" s="436" t="s">
        <v>479</v>
      </c>
      <c r="F180" s="437"/>
      <c r="G180" s="438"/>
      <c r="H180" s="438"/>
      <c r="I180" s="438"/>
      <c r="J180" s="436"/>
      <c r="K180" s="439" t="s">
        <v>480</v>
      </c>
      <c r="L180" s="439"/>
      <c r="M180" s="440"/>
      <c r="N180" s="439"/>
      <c r="O180" s="439"/>
      <c r="P180" s="439"/>
      <c r="Q180" s="440"/>
      <c r="R180" s="440"/>
      <c r="S180" s="440"/>
      <c r="T180" s="440"/>
      <c r="U180" s="439"/>
      <c r="V180" s="440"/>
      <c r="W180" s="440"/>
      <c r="X180" s="440"/>
      <c r="Y180" s="441"/>
      <c r="Z180" s="440"/>
      <c r="AA180" s="440"/>
      <c r="AB180" s="440"/>
      <c r="AC180" s="440"/>
      <c r="AD180" s="440"/>
      <c r="AE180" s="430">
        <f t="shared" si="23"/>
        <v>0</v>
      </c>
      <c r="AF180" s="411"/>
      <c r="AG180" s="411"/>
      <c r="AH180" s="411"/>
      <c r="AI180" s="411"/>
      <c r="AJ180" s="411"/>
      <c r="AK180" s="411"/>
      <c r="AL180" s="411"/>
      <c r="AM180" s="411"/>
      <c r="AN180" s="411"/>
      <c r="AO180" s="411"/>
      <c r="AP180" s="411"/>
      <c r="AQ180" s="411"/>
      <c r="AR180" s="411"/>
      <c r="AS180" s="411"/>
      <c r="AT180" s="411"/>
      <c r="AU180" s="411"/>
      <c r="AV180" s="411"/>
      <c r="AW180" s="411"/>
      <c r="AX180" s="411"/>
      <c r="AY180" s="411"/>
      <c r="AZ180" s="411"/>
      <c r="BA180" s="411"/>
      <c r="BB180" s="411"/>
      <c r="BC180" s="411"/>
      <c r="BD180" s="411"/>
      <c r="BE180" s="411"/>
      <c r="BF180" s="411"/>
      <c r="BG180" s="411"/>
      <c r="BH180" s="411"/>
      <c r="BI180" s="411"/>
      <c r="BJ180" s="411"/>
      <c r="BK180" s="411"/>
      <c r="BL180" s="411"/>
      <c r="BM180" s="411"/>
      <c r="BN180" s="411"/>
      <c r="BO180" s="411"/>
      <c r="BP180" s="411"/>
      <c r="BQ180" s="411"/>
      <c r="BR180" s="411"/>
      <c r="BS180" s="411"/>
      <c r="BT180" s="411"/>
      <c r="BU180" s="411"/>
      <c r="BV180" s="411"/>
      <c r="BW180" s="411"/>
      <c r="BX180" s="411"/>
      <c r="BY180" s="560"/>
      <c r="BZ180" s="560"/>
      <c r="CA180" s="560"/>
      <c r="CB180" s="560"/>
      <c r="CC180" s="560"/>
      <c r="CD180" s="411"/>
      <c r="CE180" s="411"/>
      <c r="CF180" s="411"/>
      <c r="CG180" s="411"/>
      <c r="CH180" s="411"/>
      <c r="CI180" s="411"/>
      <c r="CJ180" s="411"/>
      <c r="CK180" s="411"/>
      <c r="CL180" s="411"/>
      <c r="CM180" s="411"/>
      <c r="CN180" s="411"/>
      <c r="CO180" s="411"/>
      <c r="CP180" s="411"/>
      <c r="CQ180" s="411"/>
      <c r="CR180" s="411"/>
      <c r="CS180" s="411"/>
      <c r="CT180" s="411"/>
      <c r="CU180" s="411"/>
      <c r="CV180" s="411"/>
      <c r="CW180" s="411"/>
      <c r="CX180" s="411"/>
      <c r="CY180" s="411"/>
      <c r="CZ180" s="411"/>
      <c r="DA180" s="411"/>
      <c r="DB180" s="411"/>
      <c r="DC180" s="411"/>
      <c r="DD180" s="411"/>
      <c r="DE180" s="411"/>
      <c r="DF180" s="411"/>
      <c r="DG180" s="411"/>
      <c r="DH180" s="411"/>
      <c r="DI180" s="411"/>
      <c r="DJ180" s="411"/>
      <c r="DK180" s="411"/>
      <c r="DL180" s="414"/>
      <c r="DM180" s="414"/>
      <c r="DN180" s="414"/>
      <c r="DO180" s="414"/>
      <c r="DP180" s="414"/>
      <c r="DQ180" s="414"/>
      <c r="DR180" s="414"/>
      <c r="DS180" s="414"/>
      <c r="DT180" s="414"/>
      <c r="DU180" s="414"/>
      <c r="DV180" s="414"/>
      <c r="DW180" s="414"/>
      <c r="DX180" s="414"/>
      <c r="DY180" s="414"/>
      <c r="DZ180" s="414"/>
      <c r="EA180" s="414"/>
      <c r="EB180" s="414"/>
      <c r="EC180" s="414"/>
      <c r="ED180" s="414"/>
      <c r="EE180" s="414"/>
      <c r="EF180" s="414"/>
      <c r="EG180" s="414"/>
      <c r="EH180" s="414"/>
      <c r="EI180" s="414"/>
      <c r="EJ180" s="414"/>
      <c r="EK180" s="414"/>
      <c r="EL180" s="414"/>
      <c r="EM180" s="414"/>
      <c r="EN180" s="414"/>
      <c r="EO180" s="414"/>
      <c r="EP180" s="414"/>
      <c r="EQ180" s="414"/>
      <c r="ER180" s="414"/>
      <c r="ES180" s="414"/>
      <c r="ET180" s="414"/>
      <c r="EU180" s="414"/>
      <c r="EV180" s="414"/>
      <c r="EW180" s="414"/>
      <c r="EX180" s="414"/>
      <c r="EY180" s="414"/>
      <c r="EZ180" s="414"/>
      <c r="FA180" s="414"/>
      <c r="FB180" s="414"/>
      <c r="FC180" s="414"/>
      <c r="FD180" s="414"/>
      <c r="FE180" s="414"/>
      <c r="FF180" s="414"/>
      <c r="FG180" s="414"/>
      <c r="FH180" s="414"/>
      <c r="FI180" s="414"/>
      <c r="FJ180" s="414"/>
      <c r="FK180" s="414"/>
      <c r="FL180" s="414"/>
      <c r="FM180" s="414"/>
      <c r="FN180" s="414"/>
      <c r="FO180" s="414"/>
      <c r="FP180" s="414"/>
      <c r="FQ180" s="414"/>
      <c r="FR180" s="414"/>
      <c r="FS180" s="414"/>
      <c r="FT180" s="414"/>
      <c r="FU180" s="414"/>
      <c r="FV180" s="414"/>
      <c r="FW180" s="414"/>
      <c r="FX180" s="414"/>
      <c r="FY180" s="414"/>
      <c r="FZ180" s="414"/>
      <c r="GA180" s="414"/>
      <c r="GB180" s="414"/>
      <c r="GC180" s="414"/>
      <c r="GD180" s="414"/>
      <c r="GE180" s="414"/>
      <c r="GF180" s="414"/>
      <c r="GG180" s="414"/>
      <c r="GH180" s="414"/>
      <c r="GI180" s="414"/>
      <c r="GJ180" s="414"/>
      <c r="GK180" s="414"/>
      <c r="GL180" s="414"/>
      <c r="GM180" s="414"/>
      <c r="GN180" s="414"/>
      <c r="GO180" s="414"/>
      <c r="GP180" s="414"/>
      <c r="GQ180" s="414"/>
      <c r="GR180" s="414"/>
      <c r="GS180" s="414"/>
      <c r="GT180" s="414"/>
      <c r="GU180" s="414"/>
      <c r="GV180" s="414"/>
      <c r="GW180" s="414"/>
      <c r="GX180" s="414"/>
      <c r="GY180" s="414"/>
      <c r="GZ180" s="414"/>
      <c r="HA180" s="414"/>
      <c r="HB180" s="414"/>
      <c r="HC180" s="414"/>
      <c r="HD180" s="414"/>
      <c r="HE180" s="414"/>
      <c r="HF180" s="414"/>
      <c r="HG180" s="414"/>
      <c r="HH180" s="414"/>
      <c r="HI180" s="414"/>
      <c r="HJ180" s="414"/>
      <c r="HK180" s="414"/>
      <c r="HL180" s="414"/>
      <c r="HM180" s="414"/>
      <c r="HN180" s="414"/>
      <c r="HO180" s="414"/>
      <c r="HP180" s="414"/>
      <c r="HQ180" s="414"/>
      <c r="HR180" s="414"/>
      <c r="HS180" s="414"/>
      <c r="HT180" s="414"/>
      <c r="HU180" s="414"/>
      <c r="HV180" s="414"/>
      <c r="HW180" s="414"/>
      <c r="HX180" s="414"/>
      <c r="HY180" s="414"/>
      <c r="HZ180" s="414"/>
      <c r="IA180" s="414"/>
      <c r="IB180" s="414"/>
      <c r="IC180" s="414"/>
      <c r="ID180" s="414"/>
      <c r="IE180" s="414"/>
      <c r="IF180" s="414"/>
      <c r="IG180" s="414"/>
      <c r="IH180" s="414"/>
      <c r="II180" s="414"/>
      <c r="IJ180" s="414"/>
      <c r="IK180" s="414"/>
      <c r="IL180" s="414"/>
      <c r="IM180" s="414"/>
      <c r="IN180" s="414"/>
      <c r="IO180" s="414"/>
      <c r="IP180" s="414"/>
    </row>
    <row r="181" spans="1:257" ht="40.799999999999997" x14ac:dyDescent="0.3">
      <c r="A181" s="380" t="s">
        <v>226</v>
      </c>
      <c r="B181" s="380" t="s">
        <v>266</v>
      </c>
      <c r="C181" s="380" t="s">
        <v>266</v>
      </c>
      <c r="D181" s="380" t="s">
        <v>457</v>
      </c>
      <c r="E181" s="380" t="s">
        <v>479</v>
      </c>
      <c r="F181" s="448" t="s">
        <v>482</v>
      </c>
      <c r="G181" s="380" t="s">
        <v>246</v>
      </c>
      <c r="H181" s="556" t="s">
        <v>484</v>
      </c>
      <c r="I181" s="514" t="s">
        <v>208</v>
      </c>
      <c r="J181" s="515" t="s">
        <v>485</v>
      </c>
      <c r="K181" s="516" t="s">
        <v>486</v>
      </c>
      <c r="L181" s="375" t="s">
        <v>1731</v>
      </c>
      <c r="M181" s="383" t="s">
        <v>1732</v>
      </c>
      <c r="N181" s="574" t="s">
        <v>1733</v>
      </c>
      <c r="O181" s="574" t="s">
        <v>1734</v>
      </c>
      <c r="P181" s="574" t="s">
        <v>1735</v>
      </c>
      <c r="Q181" s="575" t="s">
        <v>1736</v>
      </c>
      <c r="R181" s="383" t="s">
        <v>485</v>
      </c>
      <c r="S181" s="383">
        <v>1</v>
      </c>
      <c r="T181" s="383"/>
      <c r="U181" s="574" t="s">
        <v>1733</v>
      </c>
      <c r="V181" s="575" t="s">
        <v>1735</v>
      </c>
      <c r="W181" s="530">
        <v>43195</v>
      </c>
      <c r="X181" s="530">
        <v>43378</v>
      </c>
      <c r="Y181" s="469"/>
      <c r="Z181" s="564" t="s">
        <v>1701</v>
      </c>
      <c r="AA181" s="565" t="s">
        <v>1702</v>
      </c>
      <c r="AB181" s="383" t="s">
        <v>1703</v>
      </c>
      <c r="AC181" s="383" t="s">
        <v>1704</v>
      </c>
      <c r="AD181" s="383"/>
      <c r="AE181" s="430">
        <f t="shared" si="23"/>
        <v>50000000</v>
      </c>
      <c r="AF181" s="411">
        <f>AG181</f>
        <v>50000000</v>
      </c>
      <c r="AG181" s="411">
        <f>SUM(AH181:DK181)</f>
        <v>50000000</v>
      </c>
      <c r="AH181" s="411"/>
      <c r="AI181" s="411"/>
      <c r="AJ181" s="411"/>
      <c r="AK181" s="411"/>
      <c r="AL181" s="411"/>
      <c r="AM181" s="411"/>
      <c r="AN181" s="411"/>
      <c r="AO181" s="411"/>
      <c r="AP181" s="411"/>
      <c r="AQ181" s="411"/>
      <c r="AR181" s="411"/>
      <c r="AS181" s="411"/>
      <c r="AT181" s="411"/>
      <c r="AU181" s="411"/>
      <c r="AV181" s="411"/>
      <c r="AW181" s="411"/>
      <c r="AX181" s="411"/>
      <c r="AY181" s="411"/>
      <c r="AZ181" s="411"/>
      <c r="BA181" s="411"/>
      <c r="BB181" s="411"/>
      <c r="BC181" s="411"/>
      <c r="BD181" s="411"/>
      <c r="BE181" s="411"/>
      <c r="BF181" s="411"/>
      <c r="BG181" s="411"/>
      <c r="BH181" s="411"/>
      <c r="BI181" s="411"/>
      <c r="BJ181" s="411"/>
      <c r="BK181" s="411"/>
      <c r="BL181" s="411"/>
      <c r="BM181" s="411"/>
      <c r="BN181" s="411"/>
      <c r="BO181" s="411"/>
      <c r="BP181" s="411"/>
      <c r="BQ181" s="411"/>
      <c r="BR181" s="411"/>
      <c r="BS181" s="411"/>
      <c r="BT181" s="411"/>
      <c r="BU181" s="411"/>
      <c r="BV181" s="411"/>
      <c r="BW181" s="411"/>
      <c r="BX181" s="411"/>
      <c r="BY181" s="560"/>
      <c r="BZ181" s="560"/>
      <c r="CA181" s="560">
        <v>50000000</v>
      </c>
      <c r="CB181" s="560"/>
      <c r="CC181" s="560"/>
      <c r="CD181" s="411"/>
      <c r="CE181" s="411"/>
      <c r="CF181" s="411"/>
      <c r="CG181" s="411"/>
      <c r="CH181" s="411"/>
      <c r="CI181" s="411"/>
      <c r="CJ181" s="411"/>
      <c r="CK181" s="411"/>
      <c r="CL181" s="411"/>
      <c r="CM181" s="411"/>
      <c r="CN181" s="411"/>
      <c r="CO181" s="411"/>
      <c r="CP181" s="411"/>
      <c r="CQ181" s="411"/>
      <c r="CR181" s="411"/>
      <c r="CS181" s="411"/>
      <c r="CT181" s="411"/>
      <c r="CU181" s="411"/>
      <c r="CV181" s="411"/>
      <c r="CW181" s="411"/>
      <c r="CX181" s="411"/>
      <c r="CY181" s="411"/>
      <c r="CZ181" s="411"/>
      <c r="DA181" s="411"/>
      <c r="DB181" s="411"/>
      <c r="DC181" s="411"/>
      <c r="DD181" s="411"/>
      <c r="DE181" s="411"/>
      <c r="DF181" s="411"/>
      <c r="DG181" s="411"/>
      <c r="DH181" s="411"/>
      <c r="DI181" s="411"/>
      <c r="DJ181" s="411"/>
      <c r="DK181" s="411"/>
      <c r="DL181" s="414"/>
      <c r="DM181" s="414"/>
      <c r="DN181" s="414"/>
      <c r="DO181" s="414"/>
      <c r="DP181" s="414"/>
      <c r="DQ181" s="414"/>
      <c r="DR181" s="414"/>
      <c r="DS181" s="414"/>
      <c r="DT181" s="414"/>
      <c r="DU181" s="414"/>
      <c r="DV181" s="414"/>
      <c r="DW181" s="414"/>
      <c r="DX181" s="414"/>
      <c r="DY181" s="414"/>
      <c r="DZ181" s="414"/>
      <c r="EA181" s="414"/>
      <c r="EB181" s="414"/>
      <c r="EC181" s="414"/>
      <c r="ED181" s="414"/>
      <c r="EE181" s="414"/>
      <c r="EF181" s="414"/>
      <c r="EG181" s="414"/>
      <c r="EH181" s="414"/>
      <c r="EI181" s="414"/>
      <c r="EJ181" s="414"/>
      <c r="EK181" s="414"/>
      <c r="EL181" s="414"/>
      <c r="EM181" s="414"/>
      <c r="EN181" s="414"/>
      <c r="EO181" s="414"/>
      <c r="EP181" s="414"/>
      <c r="EQ181" s="414"/>
      <c r="ER181" s="414"/>
      <c r="ES181" s="414"/>
      <c r="ET181" s="414"/>
      <c r="EU181" s="414"/>
      <c r="EV181" s="414"/>
      <c r="EW181" s="414"/>
      <c r="EX181" s="414"/>
      <c r="EY181" s="414"/>
      <c r="EZ181" s="414"/>
      <c r="FA181" s="414"/>
      <c r="FB181" s="414"/>
      <c r="FC181" s="414"/>
      <c r="FD181" s="414"/>
      <c r="FE181" s="414"/>
      <c r="FF181" s="414"/>
      <c r="FG181" s="414"/>
      <c r="FH181" s="414"/>
      <c r="FI181" s="414"/>
      <c r="FJ181" s="414"/>
      <c r="FK181" s="414"/>
      <c r="FL181" s="414"/>
      <c r="FM181" s="414"/>
      <c r="FN181" s="414"/>
      <c r="FO181" s="414"/>
      <c r="FP181" s="414"/>
      <c r="FQ181" s="414"/>
      <c r="FR181" s="414"/>
      <c r="FS181" s="414"/>
      <c r="FT181" s="414"/>
      <c r="FU181" s="414"/>
      <c r="FV181" s="414"/>
      <c r="FW181" s="414"/>
      <c r="FX181" s="414"/>
      <c r="FY181" s="414"/>
      <c r="FZ181" s="414"/>
      <c r="GA181" s="414"/>
      <c r="GB181" s="414"/>
      <c r="GC181" s="414"/>
      <c r="GD181" s="414"/>
      <c r="GE181" s="414"/>
      <c r="GF181" s="414"/>
      <c r="GG181" s="414"/>
      <c r="GH181" s="414"/>
      <c r="GI181" s="414"/>
      <c r="GJ181" s="414"/>
      <c r="GK181" s="414"/>
      <c r="GL181" s="414"/>
      <c r="GM181" s="414"/>
      <c r="GN181" s="414"/>
      <c r="GO181" s="414"/>
      <c r="GP181" s="414"/>
      <c r="GQ181" s="414"/>
      <c r="GR181" s="414"/>
      <c r="GS181" s="414"/>
      <c r="GT181" s="414"/>
      <c r="GU181" s="414"/>
      <c r="GV181" s="414"/>
      <c r="GW181" s="414"/>
      <c r="GX181" s="414"/>
      <c r="GY181" s="414"/>
      <c r="GZ181" s="414"/>
      <c r="HA181" s="414"/>
      <c r="HB181" s="414"/>
      <c r="HC181" s="414"/>
      <c r="HD181" s="414"/>
      <c r="HE181" s="414"/>
      <c r="HF181" s="414"/>
      <c r="HG181" s="414"/>
      <c r="HH181" s="414"/>
      <c r="HI181" s="414"/>
      <c r="HJ181" s="414"/>
      <c r="HK181" s="414"/>
      <c r="HL181" s="414"/>
      <c r="HM181" s="414"/>
      <c r="HN181" s="414"/>
      <c r="HO181" s="414"/>
      <c r="HP181" s="414"/>
      <c r="HQ181" s="414"/>
      <c r="HR181" s="414"/>
      <c r="HS181" s="414"/>
      <c r="HT181" s="414"/>
      <c r="HU181" s="414"/>
      <c r="HV181" s="414"/>
      <c r="HW181" s="414"/>
      <c r="HX181" s="414"/>
      <c r="HY181" s="414"/>
      <c r="HZ181" s="414"/>
      <c r="IA181" s="414"/>
      <c r="IB181" s="414"/>
      <c r="IC181" s="414"/>
      <c r="ID181" s="414"/>
      <c r="IE181" s="414"/>
      <c r="IF181" s="414"/>
      <c r="IG181" s="414"/>
      <c r="IH181" s="414"/>
      <c r="II181" s="414"/>
      <c r="IJ181" s="414"/>
      <c r="IK181" s="414"/>
      <c r="IL181" s="414"/>
      <c r="IM181" s="414"/>
      <c r="IN181" s="414"/>
      <c r="IO181" s="414"/>
      <c r="IP181" s="414"/>
    </row>
    <row r="182" spans="1:257" ht="40.799999999999997" x14ac:dyDescent="0.3">
      <c r="A182" s="380" t="s">
        <v>226</v>
      </c>
      <c r="B182" s="380" t="s">
        <v>266</v>
      </c>
      <c r="C182" s="380" t="s">
        <v>266</v>
      </c>
      <c r="D182" s="380" t="s">
        <v>457</v>
      </c>
      <c r="E182" s="380" t="s">
        <v>479</v>
      </c>
      <c r="F182" s="448" t="s">
        <v>482</v>
      </c>
      <c r="G182" s="380" t="s">
        <v>578</v>
      </c>
      <c r="H182" s="586" t="s">
        <v>1336</v>
      </c>
      <c r="I182" s="514" t="s">
        <v>208</v>
      </c>
      <c r="J182" s="515" t="s">
        <v>1227</v>
      </c>
      <c r="K182" s="553" t="s">
        <v>486</v>
      </c>
      <c r="L182" s="375" t="s">
        <v>1731</v>
      </c>
      <c r="M182" s="383" t="s">
        <v>1732</v>
      </c>
      <c r="N182" s="574" t="s">
        <v>1733</v>
      </c>
      <c r="O182" s="574" t="s">
        <v>1734</v>
      </c>
      <c r="P182" s="574" t="s">
        <v>1735</v>
      </c>
      <c r="Q182" s="575" t="s">
        <v>1736</v>
      </c>
      <c r="R182" s="383" t="s">
        <v>485</v>
      </c>
      <c r="S182" s="383">
        <v>1</v>
      </c>
      <c r="T182" s="383"/>
      <c r="U182" s="574" t="s">
        <v>1733</v>
      </c>
      <c r="V182" s="575" t="s">
        <v>1735</v>
      </c>
      <c r="W182" s="530">
        <v>43195</v>
      </c>
      <c r="X182" s="530">
        <v>43378</v>
      </c>
      <c r="Y182" s="469"/>
      <c r="Z182" s="564" t="s">
        <v>1701</v>
      </c>
      <c r="AA182" s="565" t="s">
        <v>1702</v>
      </c>
      <c r="AB182" s="383" t="s">
        <v>1703</v>
      </c>
      <c r="AC182" s="383" t="s">
        <v>1704</v>
      </c>
      <c r="AD182" s="383"/>
      <c r="AE182" s="430">
        <f t="shared" si="23"/>
        <v>175000000</v>
      </c>
      <c r="AF182" s="411">
        <f>AG182</f>
        <v>175000000</v>
      </c>
      <c r="AG182" s="411">
        <f>SUM(AH182:DK182)</f>
        <v>175000000</v>
      </c>
      <c r="AH182" s="411"/>
      <c r="AI182" s="411"/>
      <c r="AJ182" s="411"/>
      <c r="AK182" s="411"/>
      <c r="AL182" s="411"/>
      <c r="AM182" s="411"/>
      <c r="AN182" s="411"/>
      <c r="AO182" s="411"/>
      <c r="AP182" s="411"/>
      <c r="AQ182" s="411"/>
      <c r="AR182" s="411"/>
      <c r="AS182" s="411"/>
      <c r="AT182" s="411"/>
      <c r="AU182" s="411"/>
      <c r="AV182" s="411"/>
      <c r="AW182" s="411"/>
      <c r="AX182" s="411"/>
      <c r="AY182" s="411"/>
      <c r="AZ182" s="411"/>
      <c r="BA182" s="411"/>
      <c r="BB182" s="411"/>
      <c r="BC182" s="411"/>
      <c r="BD182" s="411"/>
      <c r="BE182" s="411"/>
      <c r="BF182" s="411"/>
      <c r="BG182" s="411"/>
      <c r="BH182" s="411"/>
      <c r="BI182" s="411"/>
      <c r="BJ182" s="411"/>
      <c r="BK182" s="411"/>
      <c r="BL182" s="411"/>
      <c r="BM182" s="411"/>
      <c r="BN182" s="411"/>
      <c r="BO182" s="411"/>
      <c r="BP182" s="411"/>
      <c r="BQ182" s="411"/>
      <c r="BR182" s="411"/>
      <c r="BS182" s="411"/>
      <c r="BT182" s="411"/>
      <c r="BU182" s="411"/>
      <c r="BV182" s="411"/>
      <c r="BW182" s="411"/>
      <c r="BX182" s="411"/>
      <c r="BY182" s="560"/>
      <c r="BZ182" s="560"/>
      <c r="CA182" s="560"/>
      <c r="CB182" s="560"/>
      <c r="CC182" s="560"/>
      <c r="CD182" s="411"/>
      <c r="CE182" s="411"/>
      <c r="CF182" s="411"/>
      <c r="CG182" s="411"/>
      <c r="CH182" s="411"/>
      <c r="CI182" s="411"/>
      <c r="CJ182" s="411"/>
      <c r="CK182" s="411"/>
      <c r="CL182" s="411"/>
      <c r="CM182" s="411"/>
      <c r="CN182" s="411"/>
      <c r="CO182" s="411"/>
      <c r="CP182" s="411"/>
      <c r="CQ182" s="411"/>
      <c r="CR182" s="411"/>
      <c r="CS182" s="411"/>
      <c r="CT182" s="411"/>
      <c r="CU182" s="411"/>
      <c r="CV182" s="411"/>
      <c r="CW182" s="411"/>
      <c r="CX182" s="411"/>
      <c r="CY182" s="411"/>
      <c r="CZ182" s="411"/>
      <c r="DA182" s="411"/>
      <c r="DB182" s="411"/>
      <c r="DC182" s="411"/>
      <c r="DD182" s="411"/>
      <c r="DE182" s="411"/>
      <c r="DF182" s="411"/>
      <c r="DG182" s="411">
        <v>175000000</v>
      </c>
      <c r="DH182" s="411"/>
      <c r="DI182" s="411"/>
      <c r="DJ182" s="411"/>
      <c r="DK182" s="411"/>
      <c r="DL182" s="414"/>
      <c r="DM182" s="414"/>
      <c r="DN182" s="414"/>
      <c r="DO182" s="414"/>
      <c r="DP182" s="414"/>
      <c r="DQ182" s="414"/>
      <c r="DR182" s="414"/>
      <c r="DS182" s="414"/>
      <c r="DT182" s="414"/>
      <c r="DU182" s="414"/>
      <c r="DV182" s="414"/>
      <c r="DW182" s="414"/>
      <c r="DX182" s="414"/>
      <c r="DY182" s="414"/>
      <c r="DZ182" s="414"/>
      <c r="EA182" s="414"/>
      <c r="EB182" s="414"/>
      <c r="EC182" s="414"/>
      <c r="ED182" s="414"/>
      <c r="EE182" s="414"/>
      <c r="EF182" s="414"/>
      <c r="EG182" s="414"/>
      <c r="EH182" s="414"/>
      <c r="EI182" s="414"/>
      <c r="EJ182" s="414"/>
      <c r="EK182" s="414"/>
      <c r="EL182" s="414"/>
      <c r="EM182" s="414"/>
      <c r="EN182" s="414"/>
      <c r="EO182" s="414"/>
      <c r="EP182" s="414"/>
      <c r="EQ182" s="414"/>
      <c r="ER182" s="414"/>
      <c r="ES182" s="414"/>
      <c r="ET182" s="414"/>
      <c r="EU182" s="414"/>
      <c r="EV182" s="414"/>
      <c r="EW182" s="414"/>
      <c r="EX182" s="414"/>
      <c r="EY182" s="414"/>
      <c r="EZ182" s="414"/>
      <c r="FA182" s="414"/>
      <c r="FB182" s="414"/>
      <c r="FC182" s="414"/>
      <c r="FD182" s="414"/>
      <c r="FE182" s="414"/>
      <c r="FF182" s="414"/>
      <c r="FG182" s="414"/>
      <c r="FH182" s="414"/>
      <c r="FI182" s="414"/>
      <c r="FJ182" s="414"/>
      <c r="FK182" s="414"/>
      <c r="FL182" s="414"/>
      <c r="FM182" s="414"/>
      <c r="FN182" s="414"/>
      <c r="FO182" s="414"/>
      <c r="FP182" s="414"/>
      <c r="FQ182" s="414"/>
      <c r="FR182" s="414"/>
      <c r="FS182" s="414"/>
      <c r="FT182" s="414"/>
      <c r="FU182" s="414"/>
      <c r="FV182" s="414"/>
      <c r="FW182" s="414"/>
      <c r="FX182" s="414"/>
      <c r="FY182" s="414"/>
      <c r="FZ182" s="414"/>
      <c r="GA182" s="414"/>
      <c r="GB182" s="414"/>
      <c r="GC182" s="414"/>
      <c r="GD182" s="414"/>
      <c r="GE182" s="414"/>
      <c r="GF182" s="414"/>
      <c r="GG182" s="414"/>
      <c r="GH182" s="414"/>
      <c r="GI182" s="414"/>
      <c r="GJ182" s="414"/>
      <c r="GK182" s="414"/>
      <c r="GL182" s="414"/>
      <c r="GM182" s="414"/>
      <c r="GN182" s="414"/>
      <c r="GO182" s="414"/>
      <c r="GP182" s="414"/>
      <c r="GQ182" s="414"/>
      <c r="GR182" s="414"/>
      <c r="GS182" s="414"/>
      <c r="GT182" s="414"/>
      <c r="GU182" s="414"/>
      <c r="GV182" s="414"/>
      <c r="GW182" s="414"/>
      <c r="GX182" s="414"/>
      <c r="GY182" s="414"/>
      <c r="GZ182" s="414"/>
      <c r="HA182" s="414"/>
      <c r="HB182" s="414"/>
      <c r="HC182" s="414"/>
      <c r="HD182" s="414"/>
      <c r="HE182" s="414"/>
      <c r="HF182" s="414"/>
      <c r="HG182" s="414"/>
      <c r="HH182" s="414"/>
      <c r="HI182" s="414"/>
      <c r="HJ182" s="414"/>
      <c r="HK182" s="414"/>
      <c r="HL182" s="414"/>
      <c r="HM182" s="414"/>
      <c r="HN182" s="414"/>
      <c r="HO182" s="414"/>
      <c r="HP182" s="414"/>
      <c r="HQ182" s="414"/>
      <c r="HR182" s="414"/>
      <c r="HS182" s="414"/>
      <c r="HT182" s="414"/>
      <c r="HU182" s="414"/>
      <c r="HV182" s="414"/>
      <c r="HW182" s="414"/>
      <c r="HX182" s="414"/>
      <c r="HY182" s="414"/>
      <c r="HZ182" s="414"/>
      <c r="IA182" s="414"/>
      <c r="IB182" s="414"/>
      <c r="IC182" s="414"/>
      <c r="ID182" s="414"/>
      <c r="IE182" s="414"/>
      <c r="IF182" s="414"/>
      <c r="IG182" s="414"/>
      <c r="IH182" s="414"/>
      <c r="II182" s="414"/>
      <c r="IJ182" s="414"/>
      <c r="IK182" s="414"/>
      <c r="IL182" s="414"/>
      <c r="IM182" s="414"/>
      <c r="IN182" s="414"/>
      <c r="IO182" s="414"/>
      <c r="IP182" s="414"/>
    </row>
    <row r="183" spans="1:257" ht="30.6" x14ac:dyDescent="0.3">
      <c r="A183" s="449" t="s">
        <v>226</v>
      </c>
      <c r="B183" s="449" t="s">
        <v>266</v>
      </c>
      <c r="C183" s="449" t="s">
        <v>266</v>
      </c>
      <c r="D183" s="449" t="s">
        <v>457</v>
      </c>
      <c r="E183" s="449" t="s">
        <v>479</v>
      </c>
      <c r="F183" s="457" t="s">
        <v>581</v>
      </c>
      <c r="G183" s="449" t="s">
        <v>499</v>
      </c>
      <c r="H183" s="586" t="s">
        <v>1337</v>
      </c>
      <c r="I183" s="514" t="s">
        <v>208</v>
      </c>
      <c r="J183" s="515" t="s">
        <v>1228</v>
      </c>
      <c r="K183" s="458" t="s">
        <v>585</v>
      </c>
      <c r="L183" s="375" t="s">
        <v>1731</v>
      </c>
      <c r="M183" s="383" t="s">
        <v>1732</v>
      </c>
      <c r="N183" s="375" t="s">
        <v>1737</v>
      </c>
      <c r="O183" s="375" t="s">
        <v>1738</v>
      </c>
      <c r="P183" s="375" t="s">
        <v>1739</v>
      </c>
      <c r="Q183" s="575" t="s">
        <v>1740</v>
      </c>
      <c r="R183" s="383" t="s">
        <v>1741</v>
      </c>
      <c r="S183" s="383">
        <v>1</v>
      </c>
      <c r="T183" s="383"/>
      <c r="U183" s="375" t="s">
        <v>1742</v>
      </c>
      <c r="V183" s="383"/>
      <c r="W183" s="530">
        <v>43228</v>
      </c>
      <c r="X183" s="530">
        <v>43381</v>
      </c>
      <c r="Y183" s="469"/>
      <c r="Z183" s="564" t="s">
        <v>1701</v>
      </c>
      <c r="AA183" s="565" t="s">
        <v>1702</v>
      </c>
      <c r="AB183" s="383" t="s">
        <v>1703</v>
      </c>
      <c r="AC183" s="383" t="s">
        <v>1704</v>
      </c>
      <c r="AD183" s="383"/>
      <c r="AE183" s="430">
        <f t="shared" si="23"/>
        <v>537177669.25</v>
      </c>
      <c r="AF183" s="411">
        <f>AG183</f>
        <v>537177669.25</v>
      </c>
      <c r="AG183" s="411">
        <f>SUM(AJ183:DK183)</f>
        <v>537177669.25</v>
      </c>
      <c r="AJ183" s="430"/>
      <c r="AK183" s="430"/>
      <c r="AL183" s="430"/>
      <c r="AM183" s="430"/>
      <c r="AN183" s="430"/>
      <c r="AO183" s="430"/>
      <c r="AP183" s="430"/>
      <c r="AQ183" s="430"/>
      <c r="AR183" s="430"/>
      <c r="AS183" s="430"/>
      <c r="AT183" s="430"/>
      <c r="AU183" s="430"/>
      <c r="AV183" s="430"/>
      <c r="AW183" s="430"/>
      <c r="AX183" s="430"/>
      <c r="AY183" s="430"/>
      <c r="AZ183" s="430"/>
      <c r="BA183" s="430"/>
      <c r="BB183" s="430"/>
      <c r="BC183" s="430"/>
      <c r="BD183" s="430"/>
      <c r="BE183" s="430"/>
      <c r="BF183" s="430"/>
      <c r="BG183" s="430"/>
      <c r="BH183" s="430"/>
      <c r="BI183" s="430"/>
      <c r="BJ183" s="430"/>
      <c r="BK183" s="430"/>
      <c r="BL183" s="430"/>
      <c r="BM183" s="430"/>
      <c r="BN183" s="430"/>
      <c r="BO183" s="430"/>
      <c r="BP183" s="430"/>
      <c r="BQ183" s="430"/>
      <c r="BR183" s="430"/>
      <c r="BS183" s="430"/>
      <c r="BT183" s="430"/>
      <c r="BU183" s="430"/>
      <c r="BV183" s="430"/>
      <c r="BW183" s="430"/>
      <c r="BX183" s="430"/>
      <c r="BY183" s="560"/>
      <c r="BZ183" s="560"/>
      <c r="CA183" s="560">
        <v>537177669.25</v>
      </c>
      <c r="CB183" s="560"/>
      <c r="CC183" s="560"/>
      <c r="CD183" s="430"/>
      <c r="CE183" s="430"/>
      <c r="CF183" s="430"/>
      <c r="CG183" s="430"/>
      <c r="CH183" s="430"/>
      <c r="CI183" s="430"/>
      <c r="CJ183" s="430"/>
      <c r="CK183" s="430"/>
      <c r="CL183" s="430"/>
      <c r="CM183" s="430"/>
      <c r="CN183" s="430"/>
      <c r="CO183" s="430"/>
      <c r="CP183" s="430"/>
      <c r="CQ183" s="430"/>
      <c r="CR183" s="430"/>
      <c r="CS183" s="430"/>
      <c r="CT183" s="430"/>
      <c r="CU183" s="430"/>
      <c r="CV183" s="430"/>
      <c r="CW183" s="430"/>
      <c r="CX183" s="430"/>
      <c r="CY183" s="430"/>
      <c r="CZ183" s="430"/>
      <c r="DA183" s="430"/>
      <c r="DB183" s="430"/>
      <c r="DC183" s="430"/>
      <c r="DD183" s="430"/>
      <c r="DE183" s="430"/>
      <c r="DF183" s="430"/>
      <c r="DG183" s="430"/>
      <c r="DH183" s="430"/>
      <c r="DI183" s="430"/>
      <c r="DJ183" s="430"/>
      <c r="DK183" s="430"/>
    </row>
    <row r="184" spans="1:257" ht="20.399999999999999" x14ac:dyDescent="0.3">
      <c r="A184" s="55" t="s">
        <v>226</v>
      </c>
      <c r="B184" s="55" t="s">
        <v>266</v>
      </c>
      <c r="C184" s="55" t="s">
        <v>266</v>
      </c>
      <c r="D184" s="55" t="s">
        <v>457</v>
      </c>
      <c r="E184" s="55" t="s">
        <v>479</v>
      </c>
      <c r="F184" s="827" t="s">
        <v>3108</v>
      </c>
      <c r="G184" s="822" t="s">
        <v>3085</v>
      </c>
      <c r="H184" s="825" t="s">
        <v>3109</v>
      </c>
      <c r="I184" s="822" t="s">
        <v>208</v>
      </c>
      <c r="J184" s="823" t="s">
        <v>485</v>
      </c>
      <c r="K184" s="824" t="s">
        <v>3110</v>
      </c>
      <c r="L184" s="375"/>
      <c r="M184" s="383"/>
      <c r="N184" s="375"/>
      <c r="O184" s="375"/>
      <c r="P184" s="375"/>
      <c r="Q184" s="831"/>
      <c r="R184" s="383"/>
      <c r="S184" s="383"/>
      <c r="T184" s="383"/>
      <c r="U184" s="375"/>
      <c r="V184" s="383"/>
      <c r="W184" s="530"/>
      <c r="X184" s="530"/>
      <c r="Y184" s="469"/>
      <c r="Z184" s="831"/>
      <c r="AA184" s="832"/>
      <c r="AB184" s="383"/>
      <c r="AC184" s="383"/>
      <c r="AD184" s="383"/>
      <c r="AE184" s="430">
        <f t="shared" ref="AE184" si="27">AF184</f>
        <v>47500000</v>
      </c>
      <c r="AF184" s="411">
        <f>AG184</f>
        <v>47500000</v>
      </c>
      <c r="AG184" s="411">
        <f>SUM(AJ184:DK184)</f>
        <v>47500000</v>
      </c>
      <c r="AJ184" s="430"/>
      <c r="AK184" s="430"/>
      <c r="AL184" s="430"/>
      <c r="AM184" s="430"/>
      <c r="AN184" s="430"/>
      <c r="AO184" s="430"/>
      <c r="AP184" s="430"/>
      <c r="AQ184" s="430"/>
      <c r="AR184" s="430"/>
      <c r="AS184" s="430"/>
      <c r="AT184" s="430"/>
      <c r="AU184" s="430"/>
      <c r="AV184" s="430"/>
      <c r="AW184" s="430"/>
      <c r="AX184" s="430"/>
      <c r="AY184" s="430"/>
      <c r="AZ184" s="430"/>
      <c r="BA184" s="430"/>
      <c r="BB184" s="430"/>
      <c r="BC184" s="430"/>
      <c r="BD184" s="430"/>
      <c r="BE184" s="430"/>
      <c r="BF184" s="430"/>
      <c r="BG184" s="430"/>
      <c r="BH184" s="430"/>
      <c r="BI184" s="430"/>
      <c r="BJ184" s="430"/>
      <c r="BK184" s="430"/>
      <c r="BL184" s="430"/>
      <c r="BM184" s="430"/>
      <c r="BN184" s="430"/>
      <c r="BO184" s="430"/>
      <c r="BP184" s="430"/>
      <c r="BQ184" s="430"/>
      <c r="BR184" s="430"/>
      <c r="BS184" s="430"/>
      <c r="BT184" s="430"/>
      <c r="BU184" s="430"/>
      <c r="BV184" s="430"/>
      <c r="BW184" s="430"/>
      <c r="BX184" s="430"/>
      <c r="BY184" s="560"/>
      <c r="BZ184" s="560"/>
      <c r="CA184" s="560"/>
      <c r="CB184" s="826">
        <v>47500000</v>
      </c>
      <c r="CC184" s="560"/>
      <c r="CD184" s="430"/>
      <c r="CE184" s="430"/>
      <c r="CF184" s="430"/>
      <c r="CG184" s="430"/>
      <c r="CH184" s="430"/>
      <c r="CI184" s="430"/>
      <c r="CJ184" s="430"/>
      <c r="CK184" s="430"/>
      <c r="CL184" s="430"/>
      <c r="CM184" s="430"/>
      <c r="CN184" s="430"/>
      <c r="CO184" s="430"/>
      <c r="CP184" s="430"/>
      <c r="CQ184" s="430"/>
      <c r="CR184" s="430"/>
      <c r="CS184" s="430"/>
      <c r="CT184" s="430"/>
      <c r="CU184" s="430"/>
      <c r="CV184" s="430"/>
      <c r="CW184" s="430"/>
      <c r="CX184" s="430"/>
      <c r="CY184" s="430"/>
      <c r="CZ184" s="430"/>
      <c r="DA184" s="430"/>
      <c r="DB184" s="430"/>
      <c r="DC184" s="430"/>
      <c r="DD184" s="430"/>
      <c r="DE184" s="430"/>
      <c r="DF184" s="430"/>
      <c r="DG184" s="430"/>
      <c r="DH184" s="430"/>
      <c r="DI184" s="430"/>
      <c r="DJ184" s="430"/>
      <c r="DK184" s="430"/>
    </row>
    <row r="185" spans="1:257" x14ac:dyDescent="0.3">
      <c r="A185" s="431" t="s">
        <v>226</v>
      </c>
      <c r="B185" s="431" t="s">
        <v>266</v>
      </c>
      <c r="C185" s="431" t="s">
        <v>187</v>
      </c>
      <c r="D185" s="431"/>
      <c r="E185" s="431"/>
      <c r="F185" s="432"/>
      <c r="G185" s="431"/>
      <c r="H185" s="431"/>
      <c r="I185" s="433"/>
      <c r="J185" s="431"/>
      <c r="K185" s="434" t="s">
        <v>268</v>
      </c>
      <c r="L185" s="434"/>
      <c r="M185" s="431"/>
      <c r="N185" s="434"/>
      <c r="O185" s="434"/>
      <c r="P185" s="434"/>
      <c r="Q185" s="431"/>
      <c r="R185" s="431"/>
      <c r="S185" s="431"/>
      <c r="T185" s="431"/>
      <c r="U185" s="434"/>
      <c r="V185" s="431"/>
      <c r="W185" s="431"/>
      <c r="X185" s="431"/>
      <c r="Y185" s="435"/>
      <c r="Z185" s="431"/>
      <c r="AA185" s="431"/>
      <c r="AB185" s="431"/>
      <c r="AC185" s="431"/>
      <c r="AD185" s="431"/>
      <c r="AE185" s="430">
        <f t="shared" si="23"/>
        <v>0</v>
      </c>
      <c r="AF185" s="411"/>
      <c r="AG185" s="411"/>
      <c r="AH185" s="411"/>
      <c r="AI185" s="411"/>
      <c r="AJ185" s="411"/>
      <c r="AK185" s="411"/>
      <c r="AL185" s="411"/>
      <c r="AM185" s="411"/>
      <c r="AN185" s="411"/>
      <c r="AO185" s="411"/>
      <c r="AP185" s="411"/>
      <c r="AQ185" s="411"/>
      <c r="AR185" s="411"/>
      <c r="AS185" s="411"/>
      <c r="AT185" s="411"/>
      <c r="AU185" s="411"/>
      <c r="AV185" s="411"/>
      <c r="AW185" s="411"/>
      <c r="AX185" s="411"/>
      <c r="AY185" s="411"/>
      <c r="AZ185" s="411"/>
      <c r="BA185" s="411"/>
      <c r="BB185" s="411"/>
      <c r="BC185" s="411"/>
      <c r="BD185" s="411"/>
      <c r="BE185" s="411"/>
      <c r="BF185" s="411"/>
      <c r="BG185" s="411"/>
      <c r="BH185" s="411"/>
      <c r="BI185" s="411"/>
      <c r="BJ185" s="411"/>
      <c r="BK185" s="411"/>
      <c r="BL185" s="411"/>
      <c r="BM185" s="411"/>
      <c r="BN185" s="411"/>
      <c r="BO185" s="411"/>
      <c r="BP185" s="411"/>
      <c r="BQ185" s="411"/>
      <c r="BR185" s="411"/>
      <c r="BS185" s="411"/>
      <c r="BT185" s="411"/>
      <c r="BU185" s="411"/>
      <c r="BV185" s="411"/>
      <c r="BW185" s="411"/>
      <c r="BX185" s="411"/>
      <c r="BY185" s="560"/>
      <c r="BZ185" s="560"/>
      <c r="CA185" s="560"/>
      <c r="CB185" s="560"/>
      <c r="CC185" s="560"/>
      <c r="CD185" s="411"/>
      <c r="CE185" s="411"/>
      <c r="CF185" s="411"/>
      <c r="CG185" s="411"/>
      <c r="CH185" s="411"/>
      <c r="CI185" s="411"/>
      <c r="CJ185" s="411"/>
      <c r="CK185" s="411"/>
      <c r="CL185" s="411"/>
      <c r="CM185" s="411"/>
      <c r="CN185" s="411"/>
      <c r="CO185" s="411"/>
      <c r="CP185" s="411"/>
      <c r="CQ185" s="411"/>
      <c r="CR185" s="411"/>
      <c r="CS185" s="411"/>
      <c r="CT185" s="411"/>
      <c r="CU185" s="411"/>
      <c r="CV185" s="411"/>
      <c r="CW185" s="411"/>
      <c r="CX185" s="411"/>
      <c r="CY185" s="411"/>
      <c r="CZ185" s="411"/>
      <c r="DA185" s="411"/>
      <c r="DB185" s="411"/>
      <c r="DC185" s="411"/>
      <c r="DD185" s="411"/>
      <c r="DE185" s="411"/>
      <c r="DF185" s="411"/>
      <c r="DG185" s="411"/>
      <c r="DH185" s="411"/>
      <c r="DI185" s="411"/>
      <c r="DJ185" s="411"/>
      <c r="DK185" s="411"/>
      <c r="DL185" s="414"/>
      <c r="DM185" s="414"/>
      <c r="DN185" s="414"/>
      <c r="DO185" s="414"/>
      <c r="DP185" s="414"/>
      <c r="DQ185" s="414"/>
      <c r="DR185" s="414"/>
      <c r="DS185" s="414"/>
      <c r="DT185" s="414"/>
      <c r="DU185" s="414"/>
      <c r="DV185" s="414"/>
      <c r="DW185" s="414"/>
      <c r="DX185" s="414"/>
      <c r="DY185" s="414"/>
      <c r="DZ185" s="414"/>
      <c r="EA185" s="414"/>
      <c r="EB185" s="414"/>
      <c r="EC185" s="414"/>
      <c r="ED185" s="414"/>
      <c r="EE185" s="414"/>
      <c r="EF185" s="414"/>
      <c r="EG185" s="414"/>
      <c r="EH185" s="414"/>
      <c r="EI185" s="414"/>
      <c r="EJ185" s="414"/>
      <c r="EK185" s="414"/>
      <c r="EL185" s="414"/>
      <c r="EM185" s="414"/>
      <c r="EN185" s="414"/>
      <c r="EO185" s="414"/>
      <c r="EP185" s="414"/>
      <c r="EQ185" s="414"/>
      <c r="ER185" s="414"/>
      <c r="ES185" s="414"/>
      <c r="ET185" s="414"/>
      <c r="EU185" s="414"/>
      <c r="EV185" s="414"/>
      <c r="EW185" s="414"/>
      <c r="EX185" s="414"/>
      <c r="EY185" s="414"/>
      <c r="EZ185" s="414"/>
      <c r="FA185" s="414"/>
      <c r="FB185" s="414"/>
      <c r="FC185" s="414"/>
      <c r="FD185" s="414"/>
      <c r="FE185" s="414"/>
      <c r="FF185" s="414"/>
      <c r="FG185" s="414"/>
      <c r="FH185" s="414"/>
      <c r="FI185" s="414"/>
      <c r="FJ185" s="414"/>
      <c r="FK185" s="414"/>
      <c r="FL185" s="414"/>
      <c r="FM185" s="414"/>
      <c r="FN185" s="414"/>
      <c r="FO185" s="414"/>
      <c r="FP185" s="414"/>
      <c r="FQ185" s="414"/>
      <c r="FR185" s="414"/>
      <c r="FS185" s="414"/>
      <c r="FT185" s="414"/>
      <c r="FU185" s="414"/>
      <c r="FV185" s="414"/>
      <c r="FW185" s="414"/>
      <c r="FX185" s="414"/>
      <c r="FY185" s="414"/>
      <c r="FZ185" s="414"/>
      <c r="GA185" s="414"/>
      <c r="GB185" s="414"/>
      <c r="GC185" s="414"/>
      <c r="GD185" s="414"/>
      <c r="GE185" s="414"/>
      <c r="GF185" s="414"/>
      <c r="GG185" s="414"/>
      <c r="GH185" s="414"/>
      <c r="GI185" s="414"/>
      <c r="GJ185" s="414"/>
      <c r="GK185" s="414"/>
      <c r="GL185" s="414"/>
      <c r="GM185" s="414"/>
      <c r="GN185" s="414"/>
      <c r="GO185" s="414"/>
      <c r="GP185" s="414"/>
      <c r="GQ185" s="414"/>
      <c r="GR185" s="414"/>
      <c r="GS185" s="414"/>
      <c r="GT185" s="414"/>
      <c r="GU185" s="414"/>
      <c r="GV185" s="414"/>
      <c r="GW185" s="414"/>
      <c r="GX185" s="414"/>
      <c r="GY185" s="414"/>
      <c r="GZ185" s="414"/>
      <c r="HA185" s="414"/>
      <c r="HB185" s="414"/>
      <c r="HC185" s="414"/>
      <c r="HD185" s="414"/>
      <c r="HE185" s="414"/>
      <c r="HF185" s="414"/>
      <c r="HG185" s="414"/>
      <c r="HH185" s="414"/>
      <c r="HI185" s="414"/>
      <c r="HJ185" s="414"/>
      <c r="HK185" s="414"/>
      <c r="HL185" s="414"/>
      <c r="HM185" s="414"/>
      <c r="HN185" s="414"/>
      <c r="HO185" s="414"/>
      <c r="HP185" s="414"/>
      <c r="HQ185" s="414"/>
      <c r="HR185" s="414"/>
      <c r="HS185" s="414"/>
      <c r="HT185" s="414"/>
      <c r="HU185" s="414"/>
      <c r="HV185" s="414"/>
      <c r="HW185" s="414"/>
      <c r="HX185" s="414"/>
      <c r="HY185" s="414"/>
      <c r="HZ185" s="414"/>
      <c r="IA185" s="414"/>
      <c r="IB185" s="414"/>
      <c r="IC185" s="414"/>
      <c r="ID185" s="414"/>
      <c r="IE185" s="414"/>
      <c r="IF185" s="414"/>
      <c r="IG185" s="414"/>
      <c r="IH185" s="414"/>
      <c r="II185" s="414"/>
      <c r="IJ185" s="414"/>
      <c r="IK185" s="414"/>
      <c r="IL185" s="414"/>
      <c r="IM185" s="414"/>
      <c r="IN185" s="414"/>
      <c r="IO185" s="414"/>
      <c r="IP185" s="414"/>
    </row>
    <row r="186" spans="1:257" x14ac:dyDescent="0.3">
      <c r="A186" s="442" t="s">
        <v>226</v>
      </c>
      <c r="B186" s="442" t="s">
        <v>266</v>
      </c>
      <c r="C186" s="442" t="s">
        <v>187</v>
      </c>
      <c r="D186" s="442" t="s">
        <v>282</v>
      </c>
      <c r="E186" s="442"/>
      <c r="F186" s="479"/>
      <c r="G186" s="442"/>
      <c r="H186" s="444"/>
      <c r="I186" s="444"/>
      <c r="J186" s="442"/>
      <c r="K186" s="445" t="s">
        <v>283</v>
      </c>
      <c r="L186" s="445"/>
      <c r="M186" s="446"/>
      <c r="N186" s="445"/>
      <c r="O186" s="445"/>
      <c r="P186" s="445"/>
      <c r="Q186" s="446"/>
      <c r="R186" s="446"/>
      <c r="S186" s="446"/>
      <c r="T186" s="446"/>
      <c r="U186" s="445"/>
      <c r="V186" s="446"/>
      <c r="W186" s="446"/>
      <c r="X186" s="446"/>
      <c r="Y186" s="447"/>
      <c r="Z186" s="446"/>
      <c r="AA186" s="446"/>
      <c r="AB186" s="446"/>
      <c r="AC186" s="446"/>
      <c r="AD186" s="446"/>
      <c r="AE186" s="430">
        <f t="shared" si="23"/>
        <v>0</v>
      </c>
      <c r="AF186" s="411"/>
      <c r="AG186" s="411"/>
      <c r="AH186" s="411"/>
      <c r="AI186" s="411"/>
      <c r="AJ186" s="411"/>
      <c r="AK186" s="411"/>
      <c r="AL186" s="411"/>
      <c r="AM186" s="411"/>
      <c r="AN186" s="411"/>
      <c r="AO186" s="411"/>
      <c r="AP186" s="411"/>
      <c r="AQ186" s="411"/>
      <c r="AR186" s="411"/>
      <c r="AS186" s="411"/>
      <c r="AT186" s="411"/>
      <c r="AU186" s="411"/>
      <c r="AV186" s="411"/>
      <c r="AW186" s="411"/>
      <c r="AX186" s="411"/>
      <c r="AY186" s="411"/>
      <c r="AZ186" s="411"/>
      <c r="BA186" s="411"/>
      <c r="BB186" s="411"/>
      <c r="BC186" s="411"/>
      <c r="BD186" s="411"/>
      <c r="BE186" s="411"/>
      <c r="BF186" s="411"/>
      <c r="BG186" s="411"/>
      <c r="BH186" s="411"/>
      <c r="BI186" s="411"/>
      <c r="BJ186" s="411"/>
      <c r="BK186" s="411"/>
      <c r="BL186" s="411"/>
      <c r="BM186" s="411"/>
      <c r="BN186" s="411"/>
      <c r="BO186" s="411"/>
      <c r="BP186" s="411"/>
      <c r="BQ186" s="411"/>
      <c r="BR186" s="411"/>
      <c r="BS186" s="411"/>
      <c r="BT186" s="411"/>
      <c r="BU186" s="411"/>
      <c r="BV186" s="411"/>
      <c r="BW186" s="411"/>
      <c r="BX186" s="411"/>
      <c r="BY186" s="411"/>
      <c r="BZ186" s="411"/>
      <c r="CA186" s="411"/>
      <c r="CB186" s="411"/>
      <c r="CC186" s="411"/>
      <c r="CD186" s="411"/>
      <c r="CE186" s="411"/>
      <c r="CF186" s="411"/>
      <c r="CG186" s="411"/>
      <c r="CH186" s="411"/>
      <c r="CI186" s="411"/>
      <c r="CJ186" s="411"/>
      <c r="CK186" s="411"/>
      <c r="CL186" s="411"/>
      <c r="CM186" s="411"/>
      <c r="CN186" s="411"/>
      <c r="CO186" s="411"/>
      <c r="CP186" s="411"/>
      <c r="CQ186" s="411"/>
      <c r="CR186" s="411"/>
      <c r="CS186" s="411"/>
      <c r="CT186" s="411"/>
      <c r="CU186" s="411"/>
      <c r="CV186" s="411"/>
      <c r="CW186" s="411"/>
      <c r="CX186" s="411"/>
      <c r="CY186" s="411"/>
      <c r="CZ186" s="411"/>
      <c r="DA186" s="411"/>
      <c r="DB186" s="411"/>
      <c r="DC186" s="411"/>
      <c r="DD186" s="411"/>
      <c r="DE186" s="411"/>
      <c r="DF186" s="411"/>
      <c r="DG186" s="411"/>
      <c r="DH186" s="411"/>
      <c r="DI186" s="411"/>
      <c r="DJ186" s="411"/>
      <c r="DK186" s="411"/>
      <c r="DL186" s="414"/>
      <c r="DM186" s="414"/>
      <c r="DN186" s="414"/>
      <c r="DO186" s="414"/>
      <c r="DP186" s="414"/>
      <c r="DQ186" s="414"/>
      <c r="DR186" s="414"/>
      <c r="DS186" s="414"/>
      <c r="DT186" s="414"/>
      <c r="DU186" s="414"/>
      <c r="DV186" s="414"/>
      <c r="DW186" s="414"/>
      <c r="DX186" s="414"/>
      <c r="DY186" s="414"/>
      <c r="DZ186" s="414"/>
      <c r="EA186" s="414"/>
      <c r="EB186" s="414"/>
      <c r="EC186" s="414"/>
      <c r="ED186" s="414"/>
      <c r="EE186" s="414"/>
      <c r="EF186" s="414"/>
      <c r="EG186" s="414"/>
      <c r="EH186" s="414"/>
      <c r="EI186" s="414"/>
      <c r="EJ186" s="414"/>
      <c r="EK186" s="414"/>
      <c r="EL186" s="414"/>
      <c r="EM186" s="414"/>
      <c r="EN186" s="414"/>
      <c r="EO186" s="414"/>
      <c r="EP186" s="414"/>
      <c r="EQ186" s="414"/>
      <c r="ER186" s="414"/>
      <c r="ES186" s="414"/>
      <c r="ET186" s="414"/>
      <c r="EU186" s="414"/>
      <c r="EV186" s="414"/>
      <c r="EW186" s="414"/>
      <c r="EX186" s="414"/>
      <c r="EY186" s="414"/>
      <c r="EZ186" s="414"/>
      <c r="FA186" s="414"/>
      <c r="FB186" s="414"/>
      <c r="FC186" s="414"/>
      <c r="FD186" s="414"/>
      <c r="FE186" s="414"/>
      <c r="FF186" s="414"/>
      <c r="FG186" s="414"/>
      <c r="FH186" s="414"/>
      <c r="FI186" s="414"/>
      <c r="FJ186" s="414"/>
      <c r="FK186" s="414"/>
      <c r="FL186" s="414"/>
      <c r="FM186" s="414"/>
      <c r="FN186" s="414"/>
      <c r="FO186" s="414"/>
      <c r="FP186" s="414"/>
      <c r="FQ186" s="414"/>
      <c r="FR186" s="414"/>
      <c r="FS186" s="414"/>
      <c r="FT186" s="414"/>
      <c r="FU186" s="414"/>
      <c r="FV186" s="414"/>
      <c r="FW186" s="414"/>
      <c r="FX186" s="414"/>
      <c r="FY186" s="414"/>
      <c r="FZ186" s="414"/>
      <c r="GA186" s="414"/>
      <c r="GB186" s="414"/>
      <c r="GC186" s="414"/>
      <c r="GD186" s="414"/>
      <c r="GE186" s="414"/>
      <c r="GF186" s="414"/>
      <c r="GG186" s="414"/>
      <c r="GH186" s="414"/>
      <c r="GI186" s="414"/>
      <c r="GJ186" s="414"/>
      <c r="GK186" s="414"/>
      <c r="GL186" s="414"/>
      <c r="GM186" s="414"/>
      <c r="GN186" s="414"/>
      <c r="GO186" s="414"/>
      <c r="GP186" s="414"/>
      <c r="GQ186" s="414"/>
      <c r="GR186" s="414"/>
      <c r="GS186" s="414"/>
      <c r="GT186" s="414"/>
      <c r="GU186" s="414"/>
      <c r="GV186" s="414"/>
      <c r="GW186" s="414"/>
      <c r="GX186" s="414"/>
      <c r="GY186" s="414"/>
      <c r="GZ186" s="414"/>
      <c r="HA186" s="414"/>
      <c r="HB186" s="414"/>
      <c r="HC186" s="414"/>
      <c r="HD186" s="414"/>
      <c r="HE186" s="414"/>
      <c r="HF186" s="414"/>
      <c r="HG186" s="414"/>
      <c r="HH186" s="414"/>
      <c r="HI186" s="414"/>
      <c r="HJ186" s="414"/>
      <c r="HK186" s="414"/>
      <c r="HL186" s="414"/>
      <c r="HM186" s="414"/>
      <c r="HN186" s="414"/>
      <c r="HO186" s="414"/>
      <c r="HP186" s="414"/>
      <c r="HQ186" s="414"/>
      <c r="HR186" s="414"/>
      <c r="HS186" s="414"/>
      <c r="HT186" s="414"/>
      <c r="HU186" s="414"/>
      <c r="HV186" s="414"/>
      <c r="HW186" s="414"/>
      <c r="HX186" s="414"/>
      <c r="HY186" s="414"/>
      <c r="HZ186" s="414"/>
      <c r="IA186" s="414"/>
      <c r="IB186" s="414"/>
      <c r="IC186" s="414"/>
      <c r="ID186" s="414"/>
      <c r="IE186" s="414"/>
      <c r="IF186" s="414"/>
      <c r="IG186" s="414"/>
      <c r="IH186" s="414"/>
      <c r="II186" s="414"/>
      <c r="IJ186" s="414"/>
      <c r="IK186" s="414"/>
      <c r="IL186" s="414"/>
      <c r="IM186" s="414"/>
      <c r="IN186" s="414"/>
      <c r="IO186" s="414"/>
      <c r="IP186" s="414"/>
    </row>
    <row r="187" spans="1:257" x14ac:dyDescent="0.3">
      <c r="A187" s="436" t="s">
        <v>226</v>
      </c>
      <c r="B187" s="436" t="s">
        <v>266</v>
      </c>
      <c r="C187" s="436" t="s">
        <v>187</v>
      </c>
      <c r="D187" s="436" t="s">
        <v>282</v>
      </c>
      <c r="E187" s="436" t="s">
        <v>220</v>
      </c>
      <c r="F187" s="480"/>
      <c r="G187" s="436"/>
      <c r="H187" s="438"/>
      <c r="I187" s="438"/>
      <c r="J187" s="436"/>
      <c r="K187" s="439" t="s">
        <v>284</v>
      </c>
      <c r="L187" s="439"/>
      <c r="M187" s="440"/>
      <c r="N187" s="439"/>
      <c r="O187" s="439"/>
      <c r="P187" s="439"/>
      <c r="Q187" s="440"/>
      <c r="R187" s="440"/>
      <c r="S187" s="440"/>
      <c r="T187" s="440"/>
      <c r="U187" s="439"/>
      <c r="V187" s="440"/>
      <c r="W187" s="440"/>
      <c r="X187" s="440"/>
      <c r="Y187" s="441"/>
      <c r="Z187" s="440"/>
      <c r="AA187" s="440"/>
      <c r="AB187" s="440"/>
      <c r="AC187" s="440"/>
      <c r="AD187" s="440"/>
      <c r="AE187" s="430">
        <f t="shared" si="23"/>
        <v>0</v>
      </c>
      <c r="AF187" s="411"/>
      <c r="AG187" s="411"/>
      <c r="AH187" s="411"/>
      <c r="AI187" s="411"/>
      <c r="AJ187" s="411"/>
      <c r="AK187" s="411"/>
      <c r="AL187" s="411"/>
      <c r="AM187" s="411"/>
      <c r="AN187" s="411"/>
      <c r="AO187" s="411"/>
      <c r="AP187" s="411"/>
      <c r="AQ187" s="411"/>
      <c r="AR187" s="411"/>
      <c r="AS187" s="411"/>
      <c r="AT187" s="411"/>
      <c r="AU187" s="411"/>
      <c r="AV187" s="411"/>
      <c r="AW187" s="411"/>
      <c r="AX187" s="411"/>
      <c r="AY187" s="411"/>
      <c r="AZ187" s="411"/>
      <c r="BA187" s="411"/>
      <c r="BB187" s="411"/>
      <c r="BC187" s="411"/>
      <c r="BD187" s="411"/>
      <c r="BE187" s="411"/>
      <c r="BF187" s="411"/>
      <c r="BG187" s="411"/>
      <c r="BH187" s="411"/>
      <c r="BI187" s="411"/>
      <c r="BJ187" s="411"/>
      <c r="BK187" s="411"/>
      <c r="BL187" s="411"/>
      <c r="BM187" s="411"/>
      <c r="BN187" s="411"/>
      <c r="BO187" s="411"/>
      <c r="BP187" s="411"/>
      <c r="BQ187" s="411"/>
      <c r="BR187" s="411"/>
      <c r="BS187" s="411"/>
      <c r="BT187" s="411"/>
      <c r="BU187" s="411"/>
      <c r="BV187" s="411"/>
      <c r="BW187" s="411"/>
      <c r="BX187" s="411"/>
      <c r="BY187" s="411"/>
      <c r="BZ187" s="411"/>
      <c r="CA187" s="411"/>
      <c r="CB187" s="411"/>
      <c r="CC187" s="411"/>
      <c r="CD187" s="411"/>
      <c r="CE187" s="411"/>
      <c r="CF187" s="411"/>
      <c r="CG187" s="411"/>
      <c r="CH187" s="411"/>
      <c r="CI187" s="411"/>
      <c r="CJ187" s="411"/>
      <c r="CK187" s="411"/>
      <c r="CL187" s="411"/>
      <c r="CM187" s="411"/>
      <c r="CN187" s="411"/>
      <c r="CO187" s="411"/>
      <c r="CP187" s="411"/>
      <c r="CQ187" s="411"/>
      <c r="CR187" s="411"/>
      <c r="CS187" s="411"/>
      <c r="CT187" s="411"/>
      <c r="CU187" s="411"/>
      <c r="CV187" s="411"/>
      <c r="CW187" s="411"/>
      <c r="CX187" s="411"/>
      <c r="CY187" s="411"/>
      <c r="CZ187" s="411"/>
      <c r="DA187" s="411"/>
      <c r="DB187" s="411"/>
      <c r="DC187" s="411"/>
      <c r="DD187" s="411"/>
      <c r="DE187" s="411"/>
      <c r="DF187" s="411"/>
      <c r="DG187" s="411"/>
      <c r="DH187" s="411"/>
      <c r="DI187" s="411"/>
      <c r="DJ187" s="411"/>
      <c r="DK187" s="411"/>
      <c r="DL187" s="414"/>
      <c r="DM187" s="414"/>
      <c r="DN187" s="414"/>
      <c r="DO187" s="414"/>
      <c r="DP187" s="414"/>
      <c r="DQ187" s="414"/>
      <c r="DR187" s="414"/>
      <c r="DS187" s="414"/>
      <c r="DT187" s="414"/>
      <c r="DU187" s="414"/>
      <c r="DV187" s="414"/>
      <c r="DW187" s="414"/>
      <c r="DX187" s="414"/>
      <c r="DY187" s="414"/>
      <c r="DZ187" s="414"/>
      <c r="EA187" s="414"/>
      <c r="EB187" s="414"/>
      <c r="EC187" s="414"/>
      <c r="ED187" s="414"/>
      <c r="EE187" s="414"/>
      <c r="EF187" s="414"/>
      <c r="EG187" s="414"/>
      <c r="EH187" s="414"/>
      <c r="EI187" s="414"/>
      <c r="EJ187" s="414"/>
      <c r="EK187" s="414"/>
      <c r="EL187" s="414"/>
      <c r="EM187" s="414"/>
      <c r="EN187" s="414"/>
      <c r="EO187" s="414"/>
      <c r="EP187" s="414"/>
      <c r="EQ187" s="414"/>
      <c r="ER187" s="414"/>
      <c r="ES187" s="414"/>
      <c r="ET187" s="414"/>
      <c r="EU187" s="414"/>
      <c r="EV187" s="414"/>
      <c r="EW187" s="414"/>
      <c r="EX187" s="414"/>
      <c r="EY187" s="414"/>
      <c r="EZ187" s="414"/>
      <c r="FA187" s="414"/>
      <c r="FB187" s="414"/>
      <c r="FC187" s="414"/>
      <c r="FD187" s="414"/>
      <c r="FE187" s="414"/>
      <c r="FF187" s="414"/>
      <c r="FG187" s="414"/>
      <c r="FH187" s="414"/>
      <c r="FI187" s="414"/>
      <c r="FJ187" s="414"/>
      <c r="FK187" s="414"/>
      <c r="FL187" s="414"/>
      <c r="FM187" s="414"/>
      <c r="FN187" s="414"/>
      <c r="FO187" s="414"/>
      <c r="FP187" s="414"/>
      <c r="FQ187" s="414"/>
      <c r="FR187" s="414"/>
      <c r="FS187" s="414"/>
      <c r="FT187" s="414"/>
      <c r="FU187" s="414"/>
      <c r="FV187" s="414"/>
      <c r="FW187" s="414"/>
      <c r="FX187" s="414"/>
      <c r="FY187" s="414"/>
      <c r="FZ187" s="414"/>
      <c r="GA187" s="414"/>
      <c r="GB187" s="414"/>
      <c r="GC187" s="414"/>
      <c r="GD187" s="414"/>
      <c r="GE187" s="414"/>
      <c r="GF187" s="414"/>
      <c r="GG187" s="414"/>
      <c r="GH187" s="414"/>
      <c r="GI187" s="414"/>
      <c r="GJ187" s="414"/>
      <c r="GK187" s="414"/>
      <c r="GL187" s="414"/>
      <c r="GM187" s="414"/>
      <c r="GN187" s="414"/>
      <c r="GO187" s="414"/>
      <c r="GP187" s="414"/>
      <c r="GQ187" s="414"/>
      <c r="GR187" s="414"/>
      <c r="GS187" s="414"/>
      <c r="GT187" s="414"/>
      <c r="GU187" s="414"/>
      <c r="GV187" s="414"/>
      <c r="GW187" s="414"/>
      <c r="GX187" s="414"/>
      <c r="GY187" s="414"/>
      <c r="GZ187" s="414"/>
      <c r="HA187" s="414"/>
      <c r="HB187" s="414"/>
      <c r="HC187" s="414"/>
      <c r="HD187" s="414"/>
      <c r="HE187" s="414"/>
      <c r="HF187" s="414"/>
      <c r="HG187" s="414"/>
      <c r="HH187" s="414"/>
      <c r="HI187" s="414"/>
      <c r="HJ187" s="414"/>
      <c r="HK187" s="414"/>
      <c r="HL187" s="414"/>
      <c r="HM187" s="414"/>
      <c r="HN187" s="414"/>
      <c r="HO187" s="414"/>
      <c r="HP187" s="414"/>
      <c r="HQ187" s="414"/>
      <c r="HR187" s="414"/>
      <c r="HS187" s="414"/>
      <c r="HT187" s="414"/>
      <c r="HU187" s="414"/>
      <c r="HV187" s="414"/>
      <c r="HW187" s="414"/>
      <c r="HX187" s="414"/>
      <c r="HY187" s="414"/>
      <c r="HZ187" s="414"/>
      <c r="IA187" s="414"/>
      <c r="IB187" s="414"/>
      <c r="IC187" s="414"/>
      <c r="ID187" s="414"/>
      <c r="IE187" s="414"/>
      <c r="IF187" s="414"/>
      <c r="IG187" s="414"/>
      <c r="IH187" s="414"/>
      <c r="II187" s="414"/>
      <c r="IJ187" s="414"/>
      <c r="IK187" s="414"/>
      <c r="IL187" s="414"/>
      <c r="IM187" s="414"/>
      <c r="IN187" s="414"/>
      <c r="IO187" s="414"/>
      <c r="IP187" s="414"/>
    </row>
    <row r="188" spans="1:257" s="562" customFormat="1" ht="30.6" x14ac:dyDescent="0.3">
      <c r="A188" s="382" t="s">
        <v>226</v>
      </c>
      <c r="B188" s="382" t="s">
        <v>266</v>
      </c>
      <c r="C188" s="382" t="s">
        <v>187</v>
      </c>
      <c r="D188" s="382" t="s">
        <v>282</v>
      </c>
      <c r="E188" s="382" t="s">
        <v>220</v>
      </c>
      <c r="F188" s="384" t="s">
        <v>598</v>
      </c>
      <c r="G188" s="382" t="s">
        <v>499</v>
      </c>
      <c r="H188" s="382" t="s">
        <v>1338</v>
      </c>
      <c r="I188" s="382" t="s">
        <v>208</v>
      </c>
      <c r="J188" s="551" t="s">
        <v>1229</v>
      </c>
      <c r="K188" s="375" t="s">
        <v>600</v>
      </c>
      <c r="L188" s="375" t="s">
        <v>2391</v>
      </c>
      <c r="M188" s="383" t="s">
        <v>2392</v>
      </c>
      <c r="N188" s="375" t="s">
        <v>2393</v>
      </c>
      <c r="O188" s="375" t="s">
        <v>2394</v>
      </c>
      <c r="P188" s="375" t="s">
        <v>2395</v>
      </c>
      <c r="Q188" s="588">
        <v>37092</v>
      </c>
      <c r="R188" s="383" t="s">
        <v>2396</v>
      </c>
      <c r="S188" s="383">
        <v>10</v>
      </c>
      <c r="T188" s="383"/>
      <c r="U188" s="375"/>
      <c r="V188" s="383"/>
      <c r="W188" s="383"/>
      <c r="X188" s="530">
        <v>43465</v>
      </c>
      <c r="Y188" s="469">
        <f>+AF188</f>
        <v>245045830</v>
      </c>
      <c r="Z188" s="383" t="s">
        <v>2339</v>
      </c>
      <c r="AA188" s="383" t="s">
        <v>1483</v>
      </c>
      <c r="AB188" s="383" t="s">
        <v>2339</v>
      </c>
      <c r="AC188" s="383" t="s">
        <v>2341</v>
      </c>
      <c r="AD188" s="383"/>
      <c r="AE188" s="560">
        <f t="shared" si="23"/>
        <v>245045830</v>
      </c>
      <c r="AF188" s="560">
        <f>AG188</f>
        <v>245045830</v>
      </c>
      <c r="AG188" s="560">
        <f>SUM(AH188:DK188)</f>
        <v>245045830</v>
      </c>
      <c r="AH188" s="560">
        <v>245045830</v>
      </c>
      <c r="AI188" s="560"/>
      <c r="AJ188" s="560"/>
      <c r="AK188" s="560"/>
      <c r="AL188" s="560"/>
      <c r="AM188" s="560"/>
      <c r="AN188" s="560"/>
      <c r="AO188" s="560"/>
      <c r="AP188" s="560"/>
      <c r="AQ188" s="560"/>
      <c r="AR188" s="560"/>
      <c r="AS188" s="560"/>
      <c r="AT188" s="560"/>
      <c r="AU188" s="560"/>
      <c r="AV188" s="560"/>
      <c r="AW188" s="560"/>
      <c r="AX188" s="560"/>
      <c r="AY188" s="560"/>
      <c r="AZ188" s="560"/>
      <c r="BA188" s="560"/>
      <c r="BB188" s="560"/>
      <c r="BC188" s="560"/>
      <c r="BD188" s="560"/>
      <c r="BE188" s="560"/>
      <c r="BF188" s="560"/>
      <c r="BG188" s="560"/>
      <c r="BH188" s="560"/>
      <c r="BI188" s="560"/>
      <c r="BJ188" s="560"/>
      <c r="BK188" s="560"/>
      <c r="BL188" s="560"/>
      <c r="BM188" s="560"/>
      <c r="BN188" s="560"/>
      <c r="BO188" s="560"/>
      <c r="BP188" s="560"/>
      <c r="BQ188" s="560"/>
      <c r="BR188" s="560"/>
      <c r="BS188" s="560"/>
      <c r="BT188" s="560"/>
      <c r="BU188" s="560"/>
      <c r="BV188" s="560"/>
      <c r="BW188" s="560"/>
      <c r="BX188" s="560"/>
      <c r="BY188" s="560"/>
      <c r="BZ188" s="560"/>
      <c r="CA188" s="560"/>
      <c r="CB188" s="560"/>
      <c r="CC188" s="560"/>
      <c r="CD188" s="560"/>
      <c r="CE188" s="560"/>
      <c r="CF188" s="560"/>
      <c r="CG188" s="560"/>
      <c r="CH188" s="560"/>
      <c r="CI188" s="560"/>
      <c r="CJ188" s="560"/>
      <c r="CK188" s="560"/>
      <c r="CL188" s="560"/>
      <c r="CM188" s="560"/>
      <c r="CN188" s="560"/>
      <c r="CO188" s="560"/>
      <c r="CP188" s="560"/>
      <c r="CQ188" s="560"/>
      <c r="CR188" s="560"/>
      <c r="CS188" s="560"/>
      <c r="CT188" s="560"/>
      <c r="CU188" s="560"/>
      <c r="CV188" s="560"/>
      <c r="CW188" s="560"/>
      <c r="CX188" s="560"/>
      <c r="CY188" s="560"/>
      <c r="CZ188" s="560"/>
      <c r="DA188" s="560"/>
      <c r="DB188" s="560"/>
      <c r="DC188" s="560"/>
      <c r="DD188" s="560"/>
      <c r="DE188" s="560"/>
      <c r="DF188" s="560"/>
      <c r="DG188" s="560"/>
      <c r="DH188" s="560"/>
      <c r="DI188" s="560"/>
      <c r="DJ188" s="560"/>
      <c r="DK188" s="560"/>
      <c r="DL188" s="561"/>
      <c r="DM188" s="561"/>
      <c r="DN188" s="561"/>
      <c r="DO188" s="561"/>
      <c r="DP188" s="561"/>
      <c r="DQ188" s="561"/>
      <c r="DR188" s="561"/>
      <c r="DS188" s="561"/>
      <c r="DT188" s="561"/>
      <c r="DU188" s="561"/>
      <c r="DV188" s="561"/>
      <c r="DW188" s="561"/>
      <c r="DX188" s="561"/>
      <c r="DY188" s="561"/>
      <c r="DZ188" s="561"/>
      <c r="EA188" s="561"/>
      <c r="EB188" s="561"/>
      <c r="EC188" s="561"/>
      <c r="ED188" s="561"/>
      <c r="EE188" s="561"/>
      <c r="EF188" s="561"/>
      <c r="EG188" s="561"/>
      <c r="EH188" s="561"/>
      <c r="EI188" s="561"/>
      <c r="EJ188" s="561"/>
      <c r="EK188" s="561"/>
      <c r="EL188" s="561"/>
      <c r="EM188" s="561"/>
      <c r="EN188" s="561"/>
      <c r="EO188" s="561"/>
      <c r="EP188" s="561"/>
      <c r="EQ188" s="561"/>
      <c r="ER188" s="561"/>
      <c r="ES188" s="561"/>
      <c r="ET188" s="561"/>
      <c r="EU188" s="561"/>
      <c r="EV188" s="561"/>
      <c r="EW188" s="561"/>
      <c r="EX188" s="561"/>
      <c r="EY188" s="561"/>
      <c r="EZ188" s="561"/>
      <c r="FA188" s="561"/>
      <c r="FB188" s="561"/>
      <c r="FC188" s="561"/>
      <c r="FD188" s="561"/>
      <c r="FE188" s="561"/>
      <c r="FF188" s="561"/>
      <c r="FG188" s="561"/>
      <c r="FH188" s="561"/>
      <c r="FI188" s="561"/>
      <c r="FJ188" s="561"/>
      <c r="FK188" s="561"/>
      <c r="FL188" s="561"/>
      <c r="FM188" s="561"/>
      <c r="FN188" s="561"/>
      <c r="FO188" s="561"/>
      <c r="FP188" s="561"/>
      <c r="FQ188" s="561"/>
      <c r="FR188" s="561"/>
      <c r="FS188" s="561"/>
      <c r="FT188" s="561"/>
      <c r="FU188" s="561"/>
      <c r="FV188" s="561"/>
      <c r="FW188" s="561"/>
      <c r="FX188" s="561"/>
      <c r="FY188" s="561"/>
      <c r="FZ188" s="561"/>
      <c r="GA188" s="561"/>
      <c r="GB188" s="561"/>
      <c r="GC188" s="561"/>
      <c r="GD188" s="561"/>
      <c r="GE188" s="561"/>
      <c r="GF188" s="561"/>
      <c r="GG188" s="561"/>
      <c r="GH188" s="561"/>
      <c r="GI188" s="561"/>
      <c r="GJ188" s="561"/>
      <c r="GK188" s="561"/>
      <c r="GL188" s="561"/>
      <c r="GM188" s="561"/>
      <c r="GN188" s="561"/>
      <c r="GO188" s="561"/>
      <c r="GP188" s="561"/>
      <c r="GQ188" s="561"/>
      <c r="GR188" s="561"/>
      <c r="GS188" s="561"/>
      <c r="GT188" s="561"/>
      <c r="GU188" s="561"/>
      <c r="GV188" s="561"/>
      <c r="GW188" s="561"/>
      <c r="GX188" s="561"/>
      <c r="GY188" s="561"/>
      <c r="GZ188" s="561"/>
      <c r="HA188" s="561"/>
      <c r="HB188" s="561"/>
      <c r="HC188" s="561"/>
      <c r="HD188" s="561"/>
      <c r="HE188" s="561"/>
      <c r="HF188" s="561"/>
      <c r="HG188" s="561"/>
      <c r="HH188" s="561"/>
      <c r="HI188" s="561"/>
      <c r="HJ188" s="561"/>
      <c r="HK188" s="561"/>
      <c r="HL188" s="561"/>
      <c r="HM188" s="561"/>
      <c r="HN188" s="561"/>
      <c r="HO188" s="561"/>
      <c r="HP188" s="561"/>
      <c r="HQ188" s="561"/>
      <c r="HR188" s="561"/>
      <c r="HS188" s="561"/>
      <c r="HT188" s="561"/>
      <c r="HU188" s="561"/>
      <c r="HV188" s="561"/>
      <c r="HW188" s="561"/>
      <c r="HX188" s="561"/>
      <c r="HY188" s="561"/>
      <c r="HZ188" s="561"/>
      <c r="IA188" s="561"/>
      <c r="IB188" s="561"/>
      <c r="IC188" s="561"/>
      <c r="ID188" s="561"/>
      <c r="IE188" s="561"/>
      <c r="IF188" s="561"/>
      <c r="IG188" s="561"/>
      <c r="IH188" s="561"/>
      <c r="II188" s="561"/>
      <c r="IJ188" s="561"/>
      <c r="IK188" s="561"/>
      <c r="IL188" s="561"/>
      <c r="IM188" s="561"/>
      <c r="IN188" s="561"/>
      <c r="IO188" s="561"/>
      <c r="IP188" s="561"/>
    </row>
    <row r="189" spans="1:257" x14ac:dyDescent="0.3">
      <c r="A189" s="442" t="s">
        <v>226</v>
      </c>
      <c r="B189" s="442" t="s">
        <v>266</v>
      </c>
      <c r="C189" s="442" t="s">
        <v>187</v>
      </c>
      <c r="D189" s="442" t="s">
        <v>488</v>
      </c>
      <c r="E189" s="442"/>
      <c r="F189" s="479"/>
      <c r="G189" s="442"/>
      <c r="H189" s="444"/>
      <c r="I189" s="444"/>
      <c r="J189" s="442"/>
      <c r="K189" s="445" t="s">
        <v>609</v>
      </c>
      <c r="L189" s="445"/>
      <c r="M189" s="446"/>
      <c r="N189" s="445"/>
      <c r="O189" s="445"/>
      <c r="P189" s="445"/>
      <c r="Q189" s="446"/>
      <c r="R189" s="446"/>
      <c r="S189" s="446"/>
      <c r="T189" s="446"/>
      <c r="U189" s="445"/>
      <c r="V189" s="446"/>
      <c r="W189" s="446"/>
      <c r="X189" s="446"/>
      <c r="Y189" s="447"/>
      <c r="Z189" s="446"/>
      <c r="AA189" s="446"/>
      <c r="AB189" s="446"/>
      <c r="AC189" s="446"/>
      <c r="AD189" s="446"/>
      <c r="AE189" s="430">
        <f t="shared" si="23"/>
        <v>0</v>
      </c>
      <c r="AF189" s="411"/>
      <c r="AG189" s="411"/>
      <c r="AH189" s="411"/>
      <c r="AI189" s="411"/>
      <c r="AJ189" s="411"/>
      <c r="AK189" s="411"/>
      <c r="AL189" s="411"/>
      <c r="AM189" s="411"/>
      <c r="AN189" s="411"/>
      <c r="AO189" s="411"/>
      <c r="AP189" s="411"/>
      <c r="AQ189" s="411"/>
      <c r="AR189" s="411"/>
      <c r="AS189" s="411"/>
      <c r="AT189" s="411"/>
      <c r="AU189" s="411"/>
      <c r="AV189" s="411"/>
      <c r="AW189" s="411"/>
      <c r="AX189" s="411"/>
      <c r="AY189" s="411"/>
      <c r="AZ189" s="411"/>
      <c r="BA189" s="411"/>
      <c r="BB189" s="411"/>
      <c r="BC189" s="411"/>
      <c r="BD189" s="411"/>
      <c r="BE189" s="411"/>
      <c r="BF189" s="411"/>
      <c r="BG189" s="411"/>
      <c r="BH189" s="411"/>
      <c r="BI189" s="411"/>
      <c r="BJ189" s="411"/>
      <c r="BK189" s="411"/>
      <c r="BL189" s="411"/>
      <c r="BM189" s="411"/>
      <c r="BN189" s="411"/>
      <c r="BO189" s="411"/>
      <c r="BP189" s="411"/>
      <c r="BQ189" s="411"/>
      <c r="BR189" s="411"/>
      <c r="BS189" s="411"/>
      <c r="BT189" s="411"/>
      <c r="BU189" s="411"/>
      <c r="BV189" s="411"/>
      <c r="BW189" s="411"/>
      <c r="BX189" s="411"/>
      <c r="BY189" s="411"/>
      <c r="BZ189" s="411"/>
      <c r="CA189" s="411"/>
      <c r="CB189" s="411"/>
      <c r="CC189" s="411"/>
      <c r="CD189" s="411"/>
      <c r="CE189" s="411"/>
      <c r="CF189" s="411"/>
      <c r="CG189" s="411"/>
      <c r="CH189" s="411"/>
      <c r="CI189" s="411"/>
      <c r="CJ189" s="411"/>
      <c r="CK189" s="411"/>
      <c r="CL189" s="411"/>
      <c r="CM189" s="411"/>
      <c r="CN189" s="411"/>
      <c r="CO189" s="411"/>
      <c r="CP189" s="411"/>
      <c r="CQ189" s="411"/>
      <c r="CR189" s="411"/>
      <c r="CS189" s="411"/>
      <c r="CT189" s="411"/>
      <c r="CU189" s="411"/>
      <c r="CV189" s="411"/>
      <c r="CW189" s="411"/>
      <c r="CX189" s="411"/>
      <c r="CY189" s="411"/>
      <c r="CZ189" s="411"/>
      <c r="DA189" s="411"/>
      <c r="DB189" s="411"/>
      <c r="DC189" s="411"/>
      <c r="DD189" s="411"/>
      <c r="DE189" s="411"/>
      <c r="DF189" s="411"/>
      <c r="DG189" s="411"/>
      <c r="DH189" s="411"/>
      <c r="DI189" s="411"/>
      <c r="DJ189" s="411"/>
      <c r="DK189" s="411"/>
      <c r="DL189" s="414"/>
      <c r="DM189" s="414"/>
      <c r="DN189" s="414"/>
      <c r="DO189" s="414"/>
      <c r="DP189" s="414"/>
      <c r="DQ189" s="414"/>
      <c r="DR189" s="414"/>
      <c r="DS189" s="414"/>
      <c r="DT189" s="414"/>
      <c r="DU189" s="414"/>
      <c r="DV189" s="414"/>
      <c r="DW189" s="414"/>
      <c r="DX189" s="414"/>
      <c r="DY189" s="414"/>
      <c r="DZ189" s="414"/>
      <c r="EA189" s="414"/>
      <c r="EB189" s="414"/>
      <c r="EC189" s="414"/>
      <c r="ED189" s="414"/>
      <c r="EE189" s="414"/>
      <c r="EF189" s="414"/>
      <c r="EG189" s="414"/>
      <c r="EH189" s="414"/>
      <c r="EI189" s="414"/>
      <c r="EJ189" s="414"/>
      <c r="EK189" s="414"/>
      <c r="EL189" s="414"/>
      <c r="EM189" s="414"/>
      <c r="EN189" s="414"/>
      <c r="EO189" s="414"/>
      <c r="EP189" s="414"/>
      <c r="EQ189" s="414"/>
      <c r="ER189" s="414"/>
      <c r="ES189" s="414"/>
      <c r="ET189" s="414"/>
      <c r="EU189" s="414"/>
      <c r="EV189" s="414"/>
      <c r="EW189" s="414"/>
      <c r="EX189" s="414"/>
      <c r="EY189" s="414"/>
      <c r="EZ189" s="414"/>
      <c r="FA189" s="414"/>
      <c r="FB189" s="414"/>
      <c r="FC189" s="414"/>
      <c r="FD189" s="414"/>
      <c r="FE189" s="414"/>
      <c r="FF189" s="414"/>
      <c r="FG189" s="414"/>
      <c r="FH189" s="414"/>
      <c r="FI189" s="414"/>
      <c r="FJ189" s="414"/>
      <c r="FK189" s="414"/>
      <c r="FL189" s="414"/>
      <c r="FM189" s="414"/>
      <c r="FN189" s="414"/>
      <c r="FO189" s="414"/>
      <c r="FP189" s="414"/>
      <c r="FQ189" s="414"/>
      <c r="FR189" s="414"/>
      <c r="FS189" s="414"/>
      <c r="FT189" s="414"/>
      <c r="FU189" s="414"/>
      <c r="FV189" s="414"/>
      <c r="FW189" s="414"/>
      <c r="FX189" s="414"/>
      <c r="FY189" s="414"/>
      <c r="FZ189" s="414"/>
      <c r="GA189" s="414"/>
      <c r="GB189" s="414"/>
      <c r="GC189" s="414"/>
      <c r="GD189" s="414"/>
      <c r="GE189" s="414"/>
      <c r="GF189" s="414"/>
      <c r="GG189" s="414"/>
      <c r="GH189" s="414"/>
      <c r="GI189" s="414"/>
      <c r="GJ189" s="414"/>
      <c r="GK189" s="414"/>
      <c r="GL189" s="414"/>
      <c r="GM189" s="414"/>
      <c r="GN189" s="414"/>
      <c r="GO189" s="414"/>
      <c r="GP189" s="414"/>
      <c r="GQ189" s="414"/>
      <c r="GR189" s="414"/>
      <c r="GS189" s="414"/>
      <c r="GT189" s="414"/>
      <c r="GU189" s="414"/>
      <c r="GV189" s="414"/>
      <c r="GW189" s="414"/>
      <c r="GX189" s="414"/>
      <c r="GY189" s="414"/>
      <c r="GZ189" s="414"/>
      <c r="HA189" s="414"/>
      <c r="HB189" s="414"/>
      <c r="HC189" s="414"/>
      <c r="HD189" s="414"/>
      <c r="HE189" s="414"/>
      <c r="HF189" s="414"/>
      <c r="HG189" s="414"/>
      <c r="HH189" s="414"/>
      <c r="HI189" s="414"/>
      <c r="HJ189" s="414"/>
      <c r="HK189" s="414"/>
      <c r="HL189" s="414"/>
      <c r="HM189" s="414"/>
      <c r="HN189" s="414"/>
      <c r="HO189" s="414"/>
      <c r="HP189" s="414"/>
      <c r="HQ189" s="414"/>
      <c r="HR189" s="414"/>
      <c r="HS189" s="414"/>
      <c r="HT189" s="414"/>
      <c r="HU189" s="414"/>
      <c r="HV189" s="414"/>
      <c r="HW189" s="414"/>
      <c r="HX189" s="414"/>
      <c r="HY189" s="414"/>
      <c r="HZ189" s="414"/>
      <c r="IA189" s="414"/>
      <c r="IB189" s="414"/>
      <c r="IC189" s="414"/>
      <c r="ID189" s="414"/>
      <c r="IE189" s="414"/>
      <c r="IF189" s="414"/>
      <c r="IG189" s="414"/>
      <c r="IH189" s="414"/>
      <c r="II189" s="414"/>
      <c r="IJ189" s="414"/>
      <c r="IK189" s="414"/>
      <c r="IL189" s="414"/>
      <c r="IM189" s="414"/>
      <c r="IN189" s="414"/>
      <c r="IO189" s="414"/>
      <c r="IP189" s="414"/>
    </row>
    <row r="190" spans="1:257" x14ac:dyDescent="0.3">
      <c r="A190" s="436" t="s">
        <v>226</v>
      </c>
      <c r="B190" s="436" t="s">
        <v>266</v>
      </c>
      <c r="C190" s="436" t="s">
        <v>187</v>
      </c>
      <c r="D190" s="436" t="s">
        <v>488</v>
      </c>
      <c r="E190" s="436" t="s">
        <v>247</v>
      </c>
      <c r="F190" s="480"/>
      <c r="G190" s="436"/>
      <c r="H190" s="438"/>
      <c r="I190" s="438"/>
      <c r="J190" s="436"/>
      <c r="K190" s="439" t="s">
        <v>491</v>
      </c>
      <c r="L190" s="439"/>
      <c r="M190" s="440"/>
      <c r="N190" s="439"/>
      <c r="O190" s="439"/>
      <c r="P190" s="439"/>
      <c r="Q190" s="440"/>
      <c r="R190" s="440"/>
      <c r="S190" s="440"/>
      <c r="T190" s="440"/>
      <c r="U190" s="439"/>
      <c r="V190" s="440"/>
      <c r="W190" s="440"/>
      <c r="X190" s="440"/>
      <c r="Y190" s="441"/>
      <c r="Z190" s="440"/>
      <c r="AA190" s="440"/>
      <c r="AB190" s="440"/>
      <c r="AC190" s="440"/>
      <c r="AD190" s="440"/>
      <c r="AE190" s="430">
        <f t="shared" si="23"/>
        <v>0</v>
      </c>
      <c r="AF190" s="411"/>
      <c r="AG190" s="411"/>
      <c r="AH190" s="411"/>
      <c r="AI190" s="411"/>
      <c r="AJ190" s="411"/>
      <c r="AK190" s="411"/>
      <c r="AL190" s="411"/>
      <c r="AM190" s="411"/>
      <c r="AN190" s="411"/>
      <c r="AO190" s="411"/>
      <c r="AP190" s="411"/>
      <c r="AQ190" s="411"/>
      <c r="AR190" s="411"/>
      <c r="AS190" s="411"/>
      <c r="AT190" s="411"/>
      <c r="AU190" s="411"/>
      <c r="AV190" s="411"/>
      <c r="AW190" s="411"/>
      <c r="AX190" s="411"/>
      <c r="AY190" s="411"/>
      <c r="AZ190" s="411"/>
      <c r="BA190" s="411"/>
      <c r="BB190" s="411"/>
      <c r="BC190" s="411"/>
      <c r="BD190" s="411"/>
      <c r="BE190" s="411"/>
      <c r="BF190" s="411"/>
      <c r="BG190" s="411"/>
      <c r="BH190" s="411"/>
      <c r="BI190" s="411"/>
      <c r="BJ190" s="411"/>
      <c r="BK190" s="411"/>
      <c r="BL190" s="411"/>
      <c r="BM190" s="411"/>
      <c r="BN190" s="411"/>
      <c r="BO190" s="411"/>
      <c r="BP190" s="411"/>
      <c r="BQ190" s="411"/>
      <c r="BR190" s="411"/>
      <c r="BS190" s="411"/>
      <c r="BT190" s="411"/>
      <c r="BU190" s="411"/>
      <c r="BV190" s="411"/>
      <c r="BW190" s="411"/>
      <c r="BX190" s="411"/>
      <c r="BY190" s="411"/>
      <c r="BZ190" s="411"/>
      <c r="CA190" s="411"/>
      <c r="CB190" s="411"/>
      <c r="CC190" s="411"/>
      <c r="CD190" s="411"/>
      <c r="CE190" s="411"/>
      <c r="CF190" s="411"/>
      <c r="CG190" s="411"/>
      <c r="CH190" s="411"/>
      <c r="CI190" s="411"/>
      <c r="CJ190" s="411"/>
      <c r="CK190" s="411"/>
      <c r="CL190" s="411"/>
      <c r="CM190" s="411"/>
      <c r="CN190" s="411"/>
      <c r="CO190" s="411"/>
      <c r="CP190" s="411"/>
      <c r="CQ190" s="411"/>
      <c r="CR190" s="411"/>
      <c r="CS190" s="411"/>
      <c r="CT190" s="411"/>
      <c r="CU190" s="411"/>
      <c r="CV190" s="411"/>
      <c r="CW190" s="411"/>
      <c r="CX190" s="411"/>
      <c r="CY190" s="411"/>
      <c r="CZ190" s="411"/>
      <c r="DA190" s="411"/>
      <c r="DB190" s="411"/>
      <c r="DC190" s="411"/>
      <c r="DD190" s="411"/>
      <c r="DE190" s="411"/>
      <c r="DF190" s="411"/>
      <c r="DG190" s="411"/>
      <c r="DH190" s="411"/>
      <c r="DI190" s="411"/>
      <c r="DJ190" s="411"/>
      <c r="DK190" s="411"/>
      <c r="DL190" s="414"/>
      <c r="DM190" s="414"/>
      <c r="DN190" s="414"/>
      <c r="DO190" s="414"/>
      <c r="DP190" s="414"/>
      <c r="DQ190" s="414"/>
      <c r="DR190" s="414"/>
      <c r="DS190" s="414"/>
      <c r="DT190" s="414"/>
      <c r="DU190" s="414"/>
      <c r="DV190" s="414"/>
      <c r="DW190" s="414"/>
      <c r="DX190" s="414"/>
      <c r="DY190" s="414"/>
      <c r="DZ190" s="414"/>
      <c r="EA190" s="414"/>
      <c r="EB190" s="414"/>
      <c r="EC190" s="414"/>
      <c r="ED190" s="414"/>
      <c r="EE190" s="414"/>
      <c r="EF190" s="414"/>
      <c r="EG190" s="414"/>
      <c r="EH190" s="414"/>
      <c r="EI190" s="414"/>
      <c r="EJ190" s="414"/>
      <c r="EK190" s="414"/>
      <c r="EL190" s="414"/>
      <c r="EM190" s="414"/>
      <c r="EN190" s="414"/>
      <c r="EO190" s="414"/>
      <c r="EP190" s="414"/>
      <c r="EQ190" s="414"/>
      <c r="ER190" s="414"/>
      <c r="ES190" s="414"/>
      <c r="ET190" s="414"/>
      <c r="EU190" s="414"/>
      <c r="EV190" s="414"/>
      <c r="EW190" s="414"/>
      <c r="EX190" s="414"/>
      <c r="EY190" s="414"/>
      <c r="EZ190" s="414"/>
      <c r="FA190" s="414"/>
      <c r="FB190" s="414"/>
      <c r="FC190" s="414"/>
      <c r="FD190" s="414"/>
      <c r="FE190" s="414"/>
      <c r="FF190" s="414"/>
      <c r="FG190" s="414"/>
      <c r="FH190" s="414"/>
      <c r="FI190" s="414"/>
      <c r="FJ190" s="414"/>
      <c r="FK190" s="414"/>
      <c r="FL190" s="414"/>
      <c r="FM190" s="414"/>
      <c r="FN190" s="414"/>
      <c r="FO190" s="414"/>
      <c r="FP190" s="414"/>
      <c r="FQ190" s="414"/>
      <c r="FR190" s="414"/>
      <c r="FS190" s="414"/>
      <c r="FT190" s="414"/>
      <c r="FU190" s="414"/>
      <c r="FV190" s="414"/>
      <c r="FW190" s="414"/>
      <c r="FX190" s="414"/>
      <c r="FY190" s="414"/>
      <c r="FZ190" s="414"/>
      <c r="GA190" s="414"/>
      <c r="GB190" s="414"/>
      <c r="GC190" s="414"/>
      <c r="GD190" s="414"/>
      <c r="GE190" s="414"/>
      <c r="GF190" s="414"/>
      <c r="GG190" s="414"/>
      <c r="GH190" s="414"/>
      <c r="GI190" s="414"/>
      <c r="GJ190" s="414"/>
      <c r="GK190" s="414"/>
      <c r="GL190" s="414"/>
      <c r="GM190" s="414"/>
      <c r="GN190" s="414"/>
      <c r="GO190" s="414"/>
      <c r="GP190" s="414"/>
      <c r="GQ190" s="414"/>
      <c r="GR190" s="414"/>
      <c r="GS190" s="414"/>
      <c r="GT190" s="414"/>
      <c r="GU190" s="414"/>
      <c r="GV190" s="414"/>
      <c r="GW190" s="414"/>
      <c r="GX190" s="414"/>
      <c r="GY190" s="414"/>
      <c r="GZ190" s="414"/>
      <c r="HA190" s="414"/>
      <c r="HB190" s="414"/>
      <c r="HC190" s="414"/>
      <c r="HD190" s="414"/>
      <c r="HE190" s="414"/>
      <c r="HF190" s="414"/>
      <c r="HG190" s="414"/>
      <c r="HH190" s="414"/>
      <c r="HI190" s="414"/>
      <c r="HJ190" s="414"/>
      <c r="HK190" s="414"/>
      <c r="HL190" s="414"/>
      <c r="HM190" s="414"/>
      <c r="HN190" s="414"/>
      <c r="HO190" s="414"/>
      <c r="HP190" s="414"/>
      <c r="HQ190" s="414"/>
      <c r="HR190" s="414"/>
      <c r="HS190" s="414"/>
      <c r="HT190" s="414"/>
      <c r="HU190" s="414"/>
      <c r="HV190" s="414"/>
      <c r="HW190" s="414"/>
      <c r="HX190" s="414"/>
      <c r="HY190" s="414"/>
      <c r="HZ190" s="414"/>
      <c r="IA190" s="414"/>
      <c r="IB190" s="414"/>
      <c r="IC190" s="414"/>
      <c r="ID190" s="414"/>
      <c r="IE190" s="414"/>
      <c r="IF190" s="414"/>
      <c r="IG190" s="414"/>
      <c r="IH190" s="414"/>
      <c r="II190" s="414"/>
      <c r="IJ190" s="414"/>
      <c r="IK190" s="414"/>
      <c r="IL190" s="414"/>
      <c r="IM190" s="414"/>
      <c r="IN190" s="414"/>
      <c r="IO190" s="414"/>
      <c r="IP190" s="414"/>
    </row>
    <row r="191" spans="1:257" s="562" customFormat="1" ht="40.799999999999997" x14ac:dyDescent="0.3">
      <c r="A191" s="382" t="s">
        <v>226</v>
      </c>
      <c r="B191" s="382" t="s">
        <v>266</v>
      </c>
      <c r="C191" s="382" t="s">
        <v>187</v>
      </c>
      <c r="D191" s="382" t="s">
        <v>488</v>
      </c>
      <c r="E191" s="382" t="s">
        <v>247</v>
      </c>
      <c r="F191" s="384" t="s">
        <v>615</v>
      </c>
      <c r="G191" s="382" t="s">
        <v>578</v>
      </c>
      <c r="H191" s="382" t="s">
        <v>1339</v>
      </c>
      <c r="I191" s="382" t="s">
        <v>208</v>
      </c>
      <c r="J191" s="551" t="s">
        <v>1230</v>
      </c>
      <c r="K191" s="375" t="s">
        <v>618</v>
      </c>
      <c r="L191" s="375" t="s">
        <v>1743</v>
      </c>
      <c r="M191" s="383" t="s">
        <v>1744</v>
      </c>
      <c r="N191" s="574" t="s">
        <v>1745</v>
      </c>
      <c r="O191" s="574" t="s">
        <v>1746</v>
      </c>
      <c r="P191" s="574" t="s">
        <v>1747</v>
      </c>
      <c r="Q191" s="575" t="s">
        <v>1748</v>
      </c>
      <c r="R191" s="383" t="s">
        <v>1749</v>
      </c>
      <c r="S191" s="563">
        <v>1000</v>
      </c>
      <c r="T191" s="383"/>
      <c r="U191" s="574" t="s">
        <v>1745</v>
      </c>
      <c r="V191" s="575" t="s">
        <v>1747</v>
      </c>
      <c r="W191" s="530">
        <v>43228</v>
      </c>
      <c r="X191" s="530">
        <v>43259</v>
      </c>
      <c r="Y191" s="469"/>
      <c r="Z191" s="383" t="s">
        <v>1750</v>
      </c>
      <c r="AA191" s="383" t="s">
        <v>1483</v>
      </c>
      <c r="AB191" s="383" t="s">
        <v>1703</v>
      </c>
      <c r="AC191" s="383" t="s">
        <v>1704</v>
      </c>
      <c r="AD191" s="383"/>
      <c r="AE191" s="560">
        <f t="shared" si="23"/>
        <v>100000000</v>
      </c>
      <c r="AF191" s="560">
        <f>AG191</f>
        <v>100000000</v>
      </c>
      <c r="AG191" s="560">
        <f>SUM(AH191:DK191)</f>
        <v>100000000</v>
      </c>
      <c r="AH191" s="560"/>
      <c r="AI191" s="560"/>
      <c r="AJ191" s="560"/>
      <c r="AK191" s="560"/>
      <c r="AL191" s="560"/>
      <c r="AM191" s="560"/>
      <c r="AN191" s="560"/>
      <c r="AO191" s="560"/>
      <c r="AP191" s="560"/>
      <c r="AQ191" s="560"/>
      <c r="AR191" s="560"/>
      <c r="AS191" s="560"/>
      <c r="AT191" s="560"/>
      <c r="AU191" s="560"/>
      <c r="AV191" s="560"/>
      <c r="AW191" s="560"/>
      <c r="AX191" s="560"/>
      <c r="AY191" s="560"/>
      <c r="AZ191" s="560"/>
      <c r="BA191" s="560"/>
      <c r="BB191" s="560"/>
      <c r="BC191" s="560"/>
      <c r="BD191" s="560"/>
      <c r="BE191" s="560"/>
      <c r="BF191" s="560"/>
      <c r="BG191" s="560"/>
      <c r="BH191" s="560"/>
      <c r="BI191" s="560"/>
      <c r="BJ191" s="560"/>
      <c r="BK191" s="560"/>
      <c r="BL191" s="560"/>
      <c r="BM191" s="560"/>
      <c r="BN191" s="560"/>
      <c r="BO191" s="560"/>
      <c r="BP191" s="560"/>
      <c r="BQ191" s="560"/>
      <c r="BR191" s="560"/>
      <c r="BS191" s="560"/>
      <c r="BT191" s="560"/>
      <c r="BU191" s="560"/>
      <c r="BV191" s="560"/>
      <c r="BW191" s="560"/>
      <c r="BX191" s="560"/>
      <c r="BY191" s="560"/>
      <c r="BZ191" s="560"/>
      <c r="CA191" s="560">
        <v>100000000</v>
      </c>
      <c r="CB191" s="560"/>
      <c r="CC191" s="560"/>
      <c r="CD191" s="560"/>
      <c r="CE191" s="560"/>
      <c r="CF191" s="560"/>
      <c r="CG191" s="560"/>
      <c r="CH191" s="560"/>
      <c r="CI191" s="560"/>
      <c r="CJ191" s="560"/>
      <c r="CK191" s="560"/>
      <c r="CL191" s="560"/>
      <c r="CM191" s="560"/>
      <c r="CN191" s="560"/>
      <c r="CO191" s="560"/>
      <c r="CP191" s="560"/>
      <c r="CQ191" s="560"/>
      <c r="CR191" s="560"/>
      <c r="CS191" s="560"/>
      <c r="CT191" s="560"/>
      <c r="CU191" s="560"/>
      <c r="CV191" s="560"/>
      <c r="CW191" s="560"/>
      <c r="CX191" s="560"/>
      <c r="CY191" s="560"/>
      <c r="CZ191" s="560"/>
      <c r="DA191" s="560"/>
      <c r="DB191" s="560"/>
      <c r="DC191" s="560"/>
      <c r="DD191" s="560"/>
      <c r="DE191" s="560"/>
      <c r="DF191" s="560"/>
      <c r="DG191" s="560"/>
      <c r="DH191" s="560"/>
      <c r="DI191" s="560"/>
      <c r="DJ191" s="560"/>
      <c r="DK191" s="560"/>
      <c r="DL191" s="561"/>
      <c r="DM191" s="561"/>
      <c r="DN191" s="561"/>
      <c r="DO191" s="561"/>
      <c r="DP191" s="561"/>
      <c r="DQ191" s="561"/>
      <c r="DR191" s="561"/>
      <c r="DS191" s="561"/>
      <c r="DT191" s="561"/>
      <c r="DU191" s="561"/>
      <c r="DV191" s="561"/>
      <c r="DW191" s="561"/>
      <c r="DX191" s="561"/>
      <c r="DY191" s="561"/>
      <c r="DZ191" s="561"/>
      <c r="EA191" s="561"/>
      <c r="EB191" s="561"/>
      <c r="EC191" s="561"/>
      <c r="ED191" s="561"/>
      <c r="EE191" s="561"/>
      <c r="EF191" s="561"/>
      <c r="EG191" s="561"/>
      <c r="EH191" s="561"/>
      <c r="EI191" s="561"/>
      <c r="EJ191" s="561"/>
      <c r="EK191" s="561"/>
      <c r="EL191" s="561"/>
      <c r="EM191" s="561"/>
      <c r="EN191" s="561"/>
      <c r="EO191" s="561"/>
      <c r="EP191" s="561"/>
      <c r="EQ191" s="561"/>
      <c r="ER191" s="561"/>
      <c r="ES191" s="561"/>
      <c r="ET191" s="561"/>
      <c r="EU191" s="561"/>
      <c r="EV191" s="561"/>
      <c r="EW191" s="561"/>
      <c r="EX191" s="561"/>
      <c r="EY191" s="561"/>
      <c r="EZ191" s="561"/>
      <c r="FA191" s="561"/>
      <c r="FB191" s="561"/>
      <c r="FC191" s="561"/>
      <c r="FD191" s="561"/>
      <c r="FE191" s="561"/>
      <c r="FF191" s="561"/>
      <c r="FG191" s="561"/>
      <c r="FH191" s="561"/>
      <c r="FI191" s="561"/>
      <c r="FJ191" s="561"/>
      <c r="FK191" s="561"/>
      <c r="FL191" s="561"/>
      <c r="FM191" s="561"/>
      <c r="FN191" s="561"/>
      <c r="FO191" s="561"/>
      <c r="FP191" s="561"/>
      <c r="FQ191" s="561"/>
      <c r="FR191" s="561"/>
      <c r="FS191" s="561"/>
      <c r="FT191" s="561"/>
      <c r="FU191" s="561"/>
      <c r="FV191" s="561"/>
      <c r="FW191" s="561"/>
      <c r="FX191" s="561"/>
      <c r="FY191" s="561"/>
      <c r="FZ191" s="561"/>
      <c r="GA191" s="561"/>
      <c r="GB191" s="561"/>
      <c r="GC191" s="561"/>
      <c r="GD191" s="561"/>
      <c r="GE191" s="561"/>
      <c r="GF191" s="561"/>
      <c r="GG191" s="561"/>
      <c r="GH191" s="561"/>
      <c r="GI191" s="561"/>
      <c r="GJ191" s="561"/>
      <c r="GK191" s="561"/>
      <c r="GL191" s="561"/>
      <c r="GM191" s="561"/>
      <c r="GN191" s="561"/>
      <c r="GO191" s="561"/>
      <c r="GP191" s="561"/>
      <c r="GQ191" s="561"/>
      <c r="GR191" s="561"/>
      <c r="GS191" s="561"/>
      <c r="GT191" s="561"/>
      <c r="GU191" s="561"/>
      <c r="GV191" s="561"/>
      <c r="GW191" s="561"/>
      <c r="GX191" s="561"/>
      <c r="GY191" s="561"/>
      <c r="GZ191" s="561"/>
      <c r="HA191" s="561"/>
      <c r="HB191" s="561"/>
      <c r="HC191" s="561"/>
      <c r="HD191" s="561"/>
      <c r="HE191" s="561"/>
      <c r="HF191" s="561"/>
      <c r="HG191" s="561"/>
      <c r="HH191" s="561"/>
      <c r="HI191" s="561"/>
      <c r="HJ191" s="561"/>
      <c r="HK191" s="561"/>
      <c r="HL191" s="561"/>
      <c r="HM191" s="561"/>
      <c r="HN191" s="561"/>
      <c r="HO191" s="561"/>
      <c r="HP191" s="561"/>
      <c r="HQ191" s="561"/>
      <c r="HR191" s="561"/>
      <c r="HS191" s="561"/>
      <c r="HT191" s="561"/>
      <c r="HU191" s="561"/>
      <c r="HV191" s="561"/>
      <c r="HW191" s="561"/>
      <c r="HX191" s="561"/>
      <c r="HY191" s="561"/>
      <c r="HZ191" s="561"/>
      <c r="IA191" s="561"/>
      <c r="IB191" s="561"/>
      <c r="IC191" s="561"/>
      <c r="ID191" s="561"/>
      <c r="IE191" s="561"/>
      <c r="IF191" s="561"/>
      <c r="IG191" s="561"/>
      <c r="IH191" s="561"/>
      <c r="II191" s="561"/>
      <c r="IJ191" s="561"/>
      <c r="IK191" s="561"/>
      <c r="IL191" s="561"/>
      <c r="IM191" s="561"/>
      <c r="IN191" s="561"/>
      <c r="IO191" s="561"/>
      <c r="IP191" s="561"/>
      <c r="IQ191" s="561"/>
      <c r="IR191" s="561"/>
      <c r="IS191" s="561"/>
      <c r="IT191" s="561"/>
      <c r="IU191" s="561"/>
      <c r="IV191" s="561"/>
      <c r="IW191" s="561"/>
    </row>
    <row r="192" spans="1:257" x14ac:dyDescent="0.3">
      <c r="A192" s="436" t="s">
        <v>226</v>
      </c>
      <c r="B192" s="436" t="s">
        <v>266</v>
      </c>
      <c r="C192" s="436" t="s">
        <v>187</v>
      </c>
      <c r="D192" s="436" t="s">
        <v>488</v>
      </c>
      <c r="E192" s="436" t="s">
        <v>497</v>
      </c>
      <c r="F192" s="480"/>
      <c r="G192" s="436"/>
      <c r="H192" s="438"/>
      <c r="I192" s="438"/>
      <c r="J192" s="436"/>
      <c r="K192" s="439" t="s">
        <v>498</v>
      </c>
      <c r="L192" s="439"/>
      <c r="M192" s="440"/>
      <c r="N192" s="439"/>
      <c r="O192" s="439"/>
      <c r="P192" s="439"/>
      <c r="Q192" s="440"/>
      <c r="R192" s="440"/>
      <c r="S192" s="440"/>
      <c r="T192" s="440"/>
      <c r="U192" s="439"/>
      <c r="V192" s="440"/>
      <c r="W192" s="440"/>
      <c r="X192" s="440"/>
      <c r="Y192" s="441"/>
      <c r="Z192" s="440"/>
      <c r="AA192" s="440"/>
      <c r="AB192" s="440"/>
      <c r="AC192" s="440"/>
      <c r="AD192" s="440"/>
      <c r="AE192" s="430">
        <f t="shared" si="23"/>
        <v>0</v>
      </c>
      <c r="AF192" s="411"/>
      <c r="AG192" s="411"/>
      <c r="AH192" s="411"/>
      <c r="AI192" s="411"/>
      <c r="AJ192" s="411"/>
      <c r="AK192" s="411"/>
      <c r="AL192" s="411"/>
      <c r="AM192" s="411"/>
      <c r="AN192" s="411"/>
      <c r="AO192" s="411"/>
      <c r="AP192" s="411"/>
      <c r="AQ192" s="411"/>
      <c r="AR192" s="411"/>
      <c r="AS192" s="411"/>
      <c r="AT192" s="411"/>
      <c r="AU192" s="411"/>
      <c r="AV192" s="411"/>
      <c r="AW192" s="411"/>
      <c r="AX192" s="411"/>
      <c r="AY192" s="411"/>
      <c r="AZ192" s="411"/>
      <c r="BA192" s="411"/>
      <c r="BB192" s="411"/>
      <c r="BC192" s="411"/>
      <c r="BD192" s="411"/>
      <c r="BE192" s="411"/>
      <c r="BF192" s="411"/>
      <c r="BG192" s="411"/>
      <c r="BH192" s="411"/>
      <c r="BI192" s="411"/>
      <c r="BJ192" s="411"/>
      <c r="BK192" s="411"/>
      <c r="BL192" s="411"/>
      <c r="BM192" s="411"/>
      <c r="BN192" s="411"/>
      <c r="BO192" s="411"/>
      <c r="BP192" s="411"/>
      <c r="BQ192" s="411"/>
      <c r="BR192" s="411"/>
      <c r="BS192" s="411"/>
      <c r="BT192" s="411"/>
      <c r="BU192" s="411"/>
      <c r="BV192" s="411"/>
      <c r="BW192" s="411"/>
      <c r="BX192" s="411"/>
      <c r="BY192" s="411"/>
      <c r="BZ192" s="411"/>
      <c r="CA192" s="411"/>
      <c r="CB192" s="411"/>
      <c r="CC192" s="411"/>
      <c r="CD192" s="411"/>
      <c r="CE192" s="411"/>
      <c r="CF192" s="411"/>
      <c r="CG192" s="411"/>
      <c r="CH192" s="411"/>
      <c r="CI192" s="411"/>
      <c r="CJ192" s="411"/>
      <c r="CK192" s="411"/>
      <c r="CL192" s="411"/>
      <c r="CM192" s="411"/>
      <c r="CN192" s="411"/>
      <c r="CO192" s="411"/>
      <c r="CP192" s="411"/>
      <c r="CQ192" s="411"/>
      <c r="CR192" s="411"/>
      <c r="CS192" s="411"/>
      <c r="CT192" s="411"/>
      <c r="CU192" s="411"/>
      <c r="CV192" s="411"/>
      <c r="CW192" s="411"/>
      <c r="CX192" s="411"/>
      <c r="CY192" s="411"/>
      <c r="CZ192" s="411"/>
      <c r="DA192" s="411"/>
      <c r="DB192" s="411"/>
      <c r="DC192" s="411"/>
      <c r="DD192" s="411"/>
      <c r="DE192" s="411"/>
      <c r="DF192" s="411"/>
      <c r="DG192" s="411"/>
      <c r="DH192" s="411"/>
      <c r="DI192" s="411"/>
      <c r="DJ192" s="411"/>
      <c r="DK192" s="411"/>
      <c r="DL192" s="414"/>
      <c r="DM192" s="414"/>
      <c r="DN192" s="414"/>
      <c r="DO192" s="414"/>
      <c r="DP192" s="414"/>
      <c r="DQ192" s="414"/>
      <c r="DR192" s="414"/>
      <c r="DS192" s="414"/>
      <c r="DT192" s="414"/>
      <c r="DU192" s="414"/>
      <c r="DV192" s="414"/>
      <c r="DW192" s="414"/>
      <c r="DX192" s="414"/>
      <c r="DY192" s="414"/>
      <c r="DZ192" s="414"/>
      <c r="EA192" s="414"/>
      <c r="EB192" s="414"/>
      <c r="EC192" s="414"/>
      <c r="ED192" s="414"/>
      <c r="EE192" s="414"/>
      <c r="EF192" s="414"/>
      <c r="EG192" s="414"/>
      <c r="EH192" s="414"/>
      <c r="EI192" s="414"/>
      <c r="EJ192" s="414"/>
      <c r="EK192" s="414"/>
      <c r="EL192" s="414"/>
      <c r="EM192" s="414"/>
      <c r="EN192" s="414"/>
      <c r="EO192" s="414"/>
      <c r="EP192" s="414"/>
      <c r="EQ192" s="414"/>
      <c r="ER192" s="414"/>
      <c r="ES192" s="414"/>
      <c r="ET192" s="414"/>
      <c r="EU192" s="414"/>
      <c r="EV192" s="414"/>
      <c r="EW192" s="414"/>
      <c r="EX192" s="414"/>
      <c r="EY192" s="414"/>
      <c r="EZ192" s="414"/>
      <c r="FA192" s="414"/>
      <c r="FB192" s="414"/>
      <c r="FC192" s="414"/>
      <c r="FD192" s="414"/>
      <c r="FE192" s="414"/>
      <c r="FF192" s="414"/>
      <c r="FG192" s="414"/>
      <c r="FH192" s="414"/>
      <c r="FI192" s="414"/>
      <c r="FJ192" s="414"/>
      <c r="FK192" s="414"/>
      <c r="FL192" s="414"/>
      <c r="FM192" s="414"/>
      <c r="FN192" s="414"/>
      <c r="FO192" s="414"/>
      <c r="FP192" s="414"/>
      <c r="FQ192" s="414"/>
      <c r="FR192" s="414"/>
      <c r="FS192" s="414"/>
      <c r="FT192" s="414"/>
      <c r="FU192" s="414"/>
      <c r="FV192" s="414"/>
      <c r="FW192" s="414"/>
      <c r="FX192" s="414"/>
      <c r="FY192" s="414"/>
      <c r="FZ192" s="414"/>
      <c r="GA192" s="414"/>
      <c r="GB192" s="414"/>
      <c r="GC192" s="414"/>
      <c r="GD192" s="414"/>
      <c r="GE192" s="414"/>
      <c r="GF192" s="414"/>
      <c r="GG192" s="414"/>
      <c r="GH192" s="414"/>
      <c r="GI192" s="414"/>
      <c r="GJ192" s="414"/>
      <c r="GK192" s="414"/>
      <c r="GL192" s="414"/>
      <c r="GM192" s="414"/>
      <c r="GN192" s="414"/>
      <c r="GO192" s="414"/>
      <c r="GP192" s="414"/>
      <c r="GQ192" s="414"/>
      <c r="GR192" s="414"/>
      <c r="GS192" s="414"/>
      <c r="GT192" s="414"/>
      <c r="GU192" s="414"/>
      <c r="GV192" s="414"/>
      <c r="GW192" s="414"/>
      <c r="GX192" s="414"/>
      <c r="GY192" s="414"/>
      <c r="GZ192" s="414"/>
      <c r="HA192" s="414"/>
      <c r="HB192" s="414"/>
      <c r="HC192" s="414"/>
      <c r="HD192" s="414"/>
      <c r="HE192" s="414"/>
      <c r="HF192" s="414"/>
      <c r="HG192" s="414"/>
      <c r="HH192" s="414"/>
      <c r="HI192" s="414"/>
      <c r="HJ192" s="414"/>
      <c r="HK192" s="414"/>
      <c r="HL192" s="414"/>
      <c r="HM192" s="414"/>
      <c r="HN192" s="414"/>
      <c r="HO192" s="414"/>
      <c r="HP192" s="414"/>
      <c r="HQ192" s="414"/>
      <c r="HR192" s="414"/>
      <c r="HS192" s="414"/>
      <c r="HT192" s="414"/>
      <c r="HU192" s="414"/>
      <c r="HV192" s="414"/>
      <c r="HW192" s="414"/>
      <c r="HX192" s="414"/>
      <c r="HY192" s="414"/>
      <c r="HZ192" s="414"/>
      <c r="IA192" s="414"/>
      <c r="IB192" s="414"/>
      <c r="IC192" s="414"/>
      <c r="ID192" s="414"/>
      <c r="IE192" s="414"/>
      <c r="IF192" s="414"/>
      <c r="IG192" s="414"/>
      <c r="IH192" s="414"/>
      <c r="II192" s="414"/>
      <c r="IJ192" s="414"/>
      <c r="IK192" s="414"/>
      <c r="IL192" s="414"/>
      <c r="IM192" s="414"/>
      <c r="IN192" s="414"/>
      <c r="IO192" s="414"/>
      <c r="IP192" s="414"/>
    </row>
    <row r="193" spans="1:257" ht="40.799999999999997" x14ac:dyDescent="0.3">
      <c r="A193" s="380" t="s">
        <v>226</v>
      </c>
      <c r="B193" s="380" t="s">
        <v>266</v>
      </c>
      <c r="C193" s="380" t="s">
        <v>187</v>
      </c>
      <c r="D193" s="380" t="s">
        <v>488</v>
      </c>
      <c r="E193" s="380" t="s">
        <v>497</v>
      </c>
      <c r="F193" s="448" t="s">
        <v>502</v>
      </c>
      <c r="G193" s="380" t="s">
        <v>246</v>
      </c>
      <c r="H193" s="377" t="s">
        <v>504</v>
      </c>
      <c r="I193" s="514" t="s">
        <v>208</v>
      </c>
      <c r="J193" s="515" t="s">
        <v>505</v>
      </c>
      <c r="K193" s="516" t="s">
        <v>506</v>
      </c>
      <c r="L193" s="375" t="s">
        <v>1751</v>
      </c>
      <c r="M193" s="383" t="s">
        <v>1950</v>
      </c>
      <c r="N193" s="375" t="s">
        <v>2397</v>
      </c>
      <c r="O193" s="375" t="s">
        <v>2398</v>
      </c>
      <c r="P193" s="375" t="s">
        <v>2399</v>
      </c>
      <c r="Q193" s="383" t="s">
        <v>505</v>
      </c>
      <c r="R193" s="383" t="s">
        <v>2400</v>
      </c>
      <c r="S193" s="383">
        <v>6</v>
      </c>
      <c r="T193" s="383">
        <v>10</v>
      </c>
      <c r="U193" s="375" t="s">
        <v>2401</v>
      </c>
      <c r="V193" s="383" t="s">
        <v>2402</v>
      </c>
      <c r="W193" s="383"/>
      <c r="X193" s="530">
        <v>43465</v>
      </c>
      <c r="Y193" s="469">
        <f>+AF193</f>
        <v>300000000</v>
      </c>
      <c r="Z193" s="383" t="s">
        <v>2339</v>
      </c>
      <c r="AA193" s="383" t="s">
        <v>1483</v>
      </c>
      <c r="AB193" s="383" t="s">
        <v>2339</v>
      </c>
      <c r="AC193" s="383" t="s">
        <v>2341</v>
      </c>
      <c r="AD193" s="383"/>
      <c r="AE193" s="430">
        <f t="shared" si="23"/>
        <v>300000000</v>
      </c>
      <c r="AF193" s="411">
        <f>AG193</f>
        <v>300000000</v>
      </c>
      <c r="AG193" s="411">
        <f>SUM(AH193:DK193)</f>
        <v>300000000</v>
      </c>
      <c r="AH193" s="411">
        <v>300000000</v>
      </c>
      <c r="AI193" s="411"/>
      <c r="AJ193" s="411"/>
      <c r="AK193" s="411"/>
      <c r="AL193" s="411"/>
      <c r="AM193" s="411"/>
      <c r="AN193" s="411"/>
      <c r="AO193" s="411"/>
      <c r="AP193" s="411"/>
      <c r="AQ193" s="411"/>
      <c r="AR193" s="411"/>
      <c r="AS193" s="411"/>
      <c r="AT193" s="411"/>
      <c r="AU193" s="411"/>
      <c r="AV193" s="411"/>
      <c r="AW193" s="411"/>
      <c r="AX193" s="411"/>
      <c r="AY193" s="411"/>
      <c r="AZ193" s="411"/>
      <c r="BA193" s="411"/>
      <c r="BB193" s="411"/>
      <c r="BC193" s="411"/>
      <c r="BD193" s="411"/>
      <c r="BE193" s="411"/>
      <c r="BF193" s="411"/>
      <c r="BG193" s="411"/>
      <c r="BH193" s="411"/>
      <c r="BI193" s="411"/>
      <c r="BJ193" s="411"/>
      <c r="BK193" s="411"/>
      <c r="BL193" s="411"/>
      <c r="BM193" s="411"/>
      <c r="BN193" s="411"/>
      <c r="BO193" s="411"/>
      <c r="BP193" s="411"/>
      <c r="BQ193" s="411"/>
      <c r="BR193" s="411"/>
      <c r="BS193" s="411"/>
      <c r="BT193" s="411"/>
      <c r="BU193" s="411"/>
      <c r="BV193" s="411"/>
      <c r="BW193" s="411"/>
      <c r="BX193" s="411"/>
      <c r="BY193" s="411"/>
      <c r="BZ193" s="411"/>
      <c r="CA193" s="411"/>
      <c r="CB193" s="411"/>
      <c r="CC193" s="411"/>
      <c r="CD193" s="411"/>
      <c r="CE193" s="411"/>
      <c r="CF193" s="411"/>
      <c r="CG193" s="411"/>
      <c r="CH193" s="411"/>
      <c r="CI193" s="411"/>
      <c r="CJ193" s="411"/>
      <c r="CK193" s="411"/>
      <c r="CL193" s="411"/>
      <c r="CM193" s="411"/>
      <c r="CN193" s="411"/>
      <c r="CO193" s="411"/>
      <c r="CP193" s="411"/>
      <c r="CQ193" s="411"/>
      <c r="CR193" s="411"/>
      <c r="CS193" s="411"/>
      <c r="CT193" s="411"/>
      <c r="CU193" s="411"/>
      <c r="CV193" s="411"/>
      <c r="CW193" s="411"/>
      <c r="CX193" s="411"/>
      <c r="CY193" s="411"/>
      <c r="CZ193" s="411"/>
      <c r="DA193" s="411"/>
      <c r="DB193" s="411"/>
      <c r="DC193" s="411"/>
      <c r="DD193" s="411"/>
      <c r="DE193" s="411"/>
      <c r="DF193" s="411"/>
      <c r="DG193" s="411"/>
      <c r="DH193" s="411"/>
      <c r="DI193" s="411"/>
      <c r="DJ193" s="411"/>
      <c r="DK193" s="411"/>
      <c r="DL193" s="414"/>
      <c r="DM193" s="414"/>
      <c r="DN193" s="414"/>
      <c r="DO193" s="414"/>
      <c r="DP193" s="414"/>
      <c r="DQ193" s="414"/>
      <c r="DR193" s="414"/>
      <c r="DS193" s="414"/>
      <c r="DT193" s="414"/>
      <c r="DU193" s="414"/>
      <c r="DV193" s="414"/>
      <c r="DW193" s="414"/>
      <c r="DX193" s="414"/>
      <c r="DY193" s="414"/>
      <c r="DZ193" s="414"/>
      <c r="EA193" s="414"/>
      <c r="EB193" s="414"/>
      <c r="EC193" s="414"/>
      <c r="ED193" s="414"/>
      <c r="EE193" s="414"/>
      <c r="EF193" s="414"/>
      <c r="EG193" s="414"/>
      <c r="EH193" s="414"/>
      <c r="EI193" s="414"/>
      <c r="EJ193" s="414"/>
      <c r="EK193" s="414"/>
      <c r="EL193" s="414"/>
      <c r="EM193" s="414"/>
      <c r="EN193" s="414"/>
      <c r="EO193" s="414"/>
      <c r="EP193" s="414"/>
      <c r="EQ193" s="414"/>
      <c r="ER193" s="414"/>
      <c r="ES193" s="414"/>
      <c r="ET193" s="414"/>
      <c r="EU193" s="414"/>
      <c r="EV193" s="414"/>
      <c r="EW193" s="414"/>
      <c r="EX193" s="414"/>
      <c r="EY193" s="414"/>
      <c r="EZ193" s="414"/>
      <c r="FA193" s="414"/>
      <c r="FB193" s="414"/>
      <c r="FC193" s="414"/>
      <c r="FD193" s="414"/>
      <c r="FE193" s="414"/>
      <c r="FF193" s="414"/>
      <c r="FG193" s="414"/>
      <c r="FH193" s="414"/>
      <c r="FI193" s="414"/>
      <c r="FJ193" s="414"/>
      <c r="FK193" s="414"/>
      <c r="FL193" s="414"/>
      <c r="FM193" s="414"/>
      <c r="FN193" s="414"/>
      <c r="FO193" s="414"/>
      <c r="FP193" s="414"/>
      <c r="FQ193" s="414"/>
      <c r="FR193" s="414"/>
      <c r="FS193" s="414"/>
      <c r="FT193" s="414"/>
      <c r="FU193" s="414"/>
      <c r="FV193" s="414"/>
      <c r="FW193" s="414"/>
      <c r="FX193" s="414"/>
      <c r="FY193" s="414"/>
      <c r="FZ193" s="414"/>
      <c r="GA193" s="414"/>
      <c r="GB193" s="414"/>
      <c r="GC193" s="414"/>
      <c r="GD193" s="414"/>
      <c r="GE193" s="414"/>
      <c r="GF193" s="414"/>
      <c r="GG193" s="414"/>
      <c r="GH193" s="414"/>
      <c r="GI193" s="414"/>
      <c r="GJ193" s="414"/>
      <c r="GK193" s="414"/>
      <c r="GL193" s="414"/>
      <c r="GM193" s="414"/>
      <c r="GN193" s="414"/>
      <c r="GO193" s="414"/>
      <c r="GP193" s="414"/>
      <c r="GQ193" s="414"/>
      <c r="GR193" s="414"/>
      <c r="GS193" s="414"/>
      <c r="GT193" s="414"/>
      <c r="GU193" s="414"/>
      <c r="GV193" s="414"/>
      <c r="GW193" s="414"/>
      <c r="GX193" s="414"/>
      <c r="GY193" s="414"/>
      <c r="GZ193" s="414"/>
      <c r="HA193" s="414"/>
      <c r="HB193" s="414"/>
      <c r="HC193" s="414"/>
      <c r="HD193" s="414"/>
      <c r="HE193" s="414"/>
      <c r="HF193" s="414"/>
      <c r="HG193" s="414"/>
      <c r="HH193" s="414"/>
      <c r="HI193" s="414"/>
      <c r="HJ193" s="414"/>
      <c r="HK193" s="414"/>
      <c r="HL193" s="414"/>
      <c r="HM193" s="414"/>
      <c r="HN193" s="414"/>
      <c r="HO193" s="414"/>
      <c r="HP193" s="414"/>
      <c r="HQ193" s="414"/>
      <c r="HR193" s="414"/>
      <c r="HS193" s="414"/>
      <c r="HT193" s="414"/>
      <c r="HU193" s="414"/>
      <c r="HV193" s="414"/>
      <c r="HW193" s="414"/>
      <c r="HX193" s="414"/>
      <c r="HY193" s="414"/>
      <c r="HZ193" s="414"/>
      <c r="IA193" s="414"/>
      <c r="IB193" s="414"/>
      <c r="IC193" s="414"/>
      <c r="ID193" s="414"/>
      <c r="IE193" s="414"/>
      <c r="IF193" s="414"/>
      <c r="IG193" s="414"/>
      <c r="IH193" s="414"/>
      <c r="II193" s="414"/>
      <c r="IJ193" s="414"/>
      <c r="IK193" s="414"/>
      <c r="IL193" s="414"/>
      <c r="IM193" s="414"/>
      <c r="IN193" s="414"/>
      <c r="IO193" s="414"/>
      <c r="IP193" s="414"/>
    </row>
    <row r="194" spans="1:257" ht="40.799999999999997" x14ac:dyDescent="0.3">
      <c r="A194" s="380" t="s">
        <v>226</v>
      </c>
      <c r="B194" s="380" t="s">
        <v>266</v>
      </c>
      <c r="C194" s="380" t="s">
        <v>187</v>
      </c>
      <c r="D194" s="380" t="s">
        <v>488</v>
      </c>
      <c r="E194" s="380" t="s">
        <v>497</v>
      </c>
      <c r="F194" s="448">
        <v>2017005810428</v>
      </c>
      <c r="G194" s="380"/>
      <c r="H194" s="514" t="s">
        <v>708</v>
      </c>
      <c r="I194" s="514" t="s">
        <v>208</v>
      </c>
      <c r="J194" s="515" t="s">
        <v>1231</v>
      </c>
      <c r="K194" s="458" t="s">
        <v>632</v>
      </c>
      <c r="L194" s="375" t="s">
        <v>1751</v>
      </c>
      <c r="M194" s="383" t="s">
        <v>1950</v>
      </c>
      <c r="N194" s="375" t="s">
        <v>2333</v>
      </c>
      <c r="O194" s="375" t="s">
        <v>2403</v>
      </c>
      <c r="P194" s="375" t="s">
        <v>2404</v>
      </c>
      <c r="Q194" s="588">
        <v>38130</v>
      </c>
      <c r="R194" s="383" t="s">
        <v>2405</v>
      </c>
      <c r="S194" s="383">
        <v>1</v>
      </c>
      <c r="T194" s="383">
        <v>2</v>
      </c>
      <c r="U194" s="375" t="s">
        <v>632</v>
      </c>
      <c r="V194" s="383" t="s">
        <v>2374</v>
      </c>
      <c r="W194" s="383"/>
      <c r="X194" s="530">
        <v>43465</v>
      </c>
      <c r="Y194" s="469">
        <f>+AF194</f>
        <v>500000000</v>
      </c>
      <c r="Z194" s="383" t="s">
        <v>2339</v>
      </c>
      <c r="AA194" s="383" t="s">
        <v>1483</v>
      </c>
      <c r="AB194" s="383" t="s">
        <v>2339</v>
      </c>
      <c r="AC194" s="383" t="s">
        <v>2341</v>
      </c>
      <c r="AD194" s="383"/>
      <c r="AE194" s="430">
        <f t="shared" si="23"/>
        <v>500000000</v>
      </c>
      <c r="AF194" s="411">
        <f>AG194</f>
        <v>500000000</v>
      </c>
      <c r="AG194" s="411">
        <f>SUM(AH194:DK194)</f>
        <v>500000000</v>
      </c>
      <c r="AH194" s="411"/>
      <c r="AI194" s="411"/>
      <c r="AJ194" s="411"/>
      <c r="AK194" s="411"/>
      <c r="AL194" s="411">
        <v>500000000</v>
      </c>
      <c r="AM194" s="411"/>
      <c r="AN194" s="411"/>
      <c r="AO194" s="411"/>
      <c r="AP194" s="411"/>
      <c r="AQ194" s="411"/>
      <c r="AR194" s="411"/>
      <c r="AS194" s="411"/>
      <c r="AT194" s="411"/>
      <c r="AU194" s="411"/>
      <c r="AV194" s="411"/>
      <c r="AW194" s="411"/>
      <c r="AX194" s="411"/>
      <c r="AY194" s="411"/>
      <c r="AZ194" s="411"/>
      <c r="BA194" s="411"/>
      <c r="BB194" s="411"/>
      <c r="BC194" s="411"/>
      <c r="BD194" s="411"/>
      <c r="BE194" s="411"/>
      <c r="BF194" s="411"/>
      <c r="BG194" s="411"/>
      <c r="BH194" s="411"/>
      <c r="BI194" s="411"/>
      <c r="BJ194" s="411"/>
      <c r="BK194" s="411"/>
      <c r="BL194" s="411"/>
      <c r="BM194" s="411"/>
      <c r="BN194" s="411"/>
      <c r="BO194" s="411"/>
      <c r="BP194" s="411"/>
      <c r="BQ194" s="411"/>
      <c r="BR194" s="411"/>
      <c r="BS194" s="411"/>
      <c r="BT194" s="411"/>
      <c r="BU194" s="411"/>
      <c r="BV194" s="411"/>
      <c r="BW194" s="411"/>
      <c r="BX194" s="411"/>
      <c r="BY194" s="411"/>
      <c r="BZ194" s="411"/>
      <c r="CA194" s="411"/>
      <c r="CB194" s="411"/>
      <c r="CC194" s="411"/>
      <c r="CD194" s="411"/>
      <c r="CE194" s="411"/>
      <c r="CF194" s="411"/>
      <c r="CG194" s="411"/>
      <c r="CH194" s="411"/>
      <c r="CI194" s="411"/>
      <c r="CJ194" s="411"/>
      <c r="CK194" s="411"/>
      <c r="CL194" s="411"/>
      <c r="CM194" s="411"/>
      <c r="CN194" s="411"/>
      <c r="CO194" s="411"/>
      <c r="CP194" s="411"/>
      <c r="CQ194" s="411"/>
      <c r="CR194" s="411"/>
      <c r="CS194" s="411"/>
      <c r="CT194" s="411"/>
      <c r="CU194" s="411"/>
      <c r="CV194" s="411"/>
      <c r="CW194" s="411"/>
      <c r="CX194" s="411"/>
      <c r="CY194" s="411"/>
      <c r="CZ194" s="411"/>
      <c r="DA194" s="411"/>
      <c r="DB194" s="411"/>
      <c r="DC194" s="411"/>
      <c r="DD194" s="411"/>
      <c r="DE194" s="411"/>
      <c r="DF194" s="411"/>
      <c r="DG194" s="411"/>
      <c r="DH194" s="411"/>
      <c r="DI194" s="411"/>
      <c r="DJ194" s="411"/>
      <c r="DK194" s="411"/>
      <c r="DL194" s="414"/>
      <c r="DM194" s="414"/>
      <c r="DN194" s="414"/>
      <c r="DO194" s="414"/>
      <c r="DP194" s="414"/>
      <c r="DQ194" s="414"/>
      <c r="DR194" s="414"/>
      <c r="DS194" s="414"/>
      <c r="DT194" s="414"/>
      <c r="DU194" s="414"/>
      <c r="DV194" s="414"/>
      <c r="DW194" s="414"/>
      <c r="DX194" s="414"/>
      <c r="DY194" s="414"/>
      <c r="DZ194" s="414"/>
      <c r="EA194" s="414"/>
      <c r="EB194" s="414"/>
      <c r="EC194" s="414"/>
      <c r="ED194" s="414"/>
      <c r="EE194" s="414"/>
      <c r="EF194" s="414"/>
      <c r="EG194" s="414"/>
      <c r="EH194" s="414"/>
      <c r="EI194" s="414"/>
      <c r="EJ194" s="414"/>
      <c r="EK194" s="414"/>
      <c r="EL194" s="414"/>
      <c r="EM194" s="414"/>
      <c r="EN194" s="414"/>
      <c r="EO194" s="414"/>
      <c r="EP194" s="414"/>
      <c r="EQ194" s="414"/>
      <c r="ER194" s="414"/>
      <c r="ES194" s="414"/>
      <c r="ET194" s="414"/>
      <c r="EU194" s="414"/>
      <c r="EV194" s="414"/>
      <c r="EW194" s="414"/>
      <c r="EX194" s="414"/>
      <c r="EY194" s="414"/>
      <c r="EZ194" s="414"/>
      <c r="FA194" s="414"/>
      <c r="FB194" s="414"/>
      <c r="FC194" s="414"/>
      <c r="FD194" s="414"/>
      <c r="FE194" s="414"/>
      <c r="FF194" s="414"/>
      <c r="FG194" s="414"/>
      <c r="FH194" s="414"/>
      <c r="FI194" s="414"/>
      <c r="FJ194" s="414"/>
      <c r="FK194" s="414"/>
      <c r="FL194" s="414"/>
      <c r="FM194" s="414"/>
      <c r="FN194" s="414"/>
      <c r="FO194" s="414"/>
      <c r="FP194" s="414"/>
      <c r="FQ194" s="414"/>
      <c r="FR194" s="414"/>
      <c r="FS194" s="414"/>
      <c r="FT194" s="414"/>
      <c r="FU194" s="414"/>
      <c r="FV194" s="414"/>
      <c r="FW194" s="414"/>
      <c r="FX194" s="414"/>
      <c r="FY194" s="414"/>
      <c r="FZ194" s="414"/>
      <c r="GA194" s="414"/>
      <c r="GB194" s="414"/>
      <c r="GC194" s="414"/>
      <c r="GD194" s="414"/>
      <c r="GE194" s="414"/>
      <c r="GF194" s="414"/>
      <c r="GG194" s="414"/>
      <c r="GH194" s="414"/>
      <c r="GI194" s="414"/>
      <c r="GJ194" s="414"/>
      <c r="GK194" s="414"/>
      <c r="GL194" s="414"/>
      <c r="GM194" s="414"/>
      <c r="GN194" s="414"/>
      <c r="GO194" s="414"/>
      <c r="GP194" s="414"/>
      <c r="GQ194" s="414"/>
      <c r="GR194" s="414"/>
      <c r="GS194" s="414"/>
      <c r="GT194" s="414"/>
      <c r="GU194" s="414"/>
      <c r="GV194" s="414"/>
      <c r="GW194" s="414"/>
      <c r="GX194" s="414"/>
      <c r="GY194" s="414"/>
      <c r="GZ194" s="414"/>
      <c r="HA194" s="414"/>
      <c r="HB194" s="414"/>
      <c r="HC194" s="414"/>
      <c r="HD194" s="414"/>
      <c r="HE194" s="414"/>
      <c r="HF194" s="414"/>
      <c r="HG194" s="414"/>
      <c r="HH194" s="414"/>
      <c r="HI194" s="414"/>
      <c r="HJ194" s="414"/>
      <c r="HK194" s="414"/>
      <c r="HL194" s="414"/>
      <c r="HM194" s="414"/>
      <c r="HN194" s="414"/>
      <c r="HO194" s="414"/>
      <c r="HP194" s="414"/>
      <c r="HQ194" s="414"/>
      <c r="HR194" s="414"/>
      <c r="HS194" s="414"/>
      <c r="HT194" s="414"/>
      <c r="HU194" s="414"/>
      <c r="HV194" s="414"/>
      <c r="HW194" s="414"/>
      <c r="HX194" s="414"/>
      <c r="HY194" s="414"/>
      <c r="HZ194" s="414"/>
      <c r="IA194" s="414"/>
      <c r="IB194" s="414"/>
      <c r="IC194" s="414"/>
      <c r="ID194" s="414"/>
      <c r="IE194" s="414"/>
      <c r="IF194" s="414"/>
      <c r="IG194" s="414"/>
      <c r="IH194" s="414"/>
      <c r="II194" s="414"/>
      <c r="IJ194" s="414"/>
      <c r="IK194" s="414"/>
      <c r="IL194" s="414"/>
      <c r="IM194" s="414"/>
      <c r="IN194" s="414"/>
      <c r="IO194" s="414"/>
      <c r="IP194" s="414"/>
    </row>
    <row r="195" spans="1:257" s="562" customFormat="1" ht="40.799999999999997" x14ac:dyDescent="0.3">
      <c r="A195" s="382" t="s">
        <v>226</v>
      </c>
      <c r="B195" s="382" t="s">
        <v>266</v>
      </c>
      <c r="C195" s="382" t="s">
        <v>187</v>
      </c>
      <c r="D195" s="382" t="s">
        <v>488</v>
      </c>
      <c r="E195" s="382" t="s">
        <v>497</v>
      </c>
      <c r="F195" s="384" t="s">
        <v>637</v>
      </c>
      <c r="G195" s="382" t="s">
        <v>578</v>
      </c>
      <c r="H195" s="382" t="s">
        <v>745</v>
      </c>
      <c r="I195" s="382" t="s">
        <v>208</v>
      </c>
      <c r="J195" s="551" t="s">
        <v>1232</v>
      </c>
      <c r="K195" s="549" t="s">
        <v>639</v>
      </c>
      <c r="L195" s="549" t="s">
        <v>1751</v>
      </c>
      <c r="M195" s="382" t="s">
        <v>1732</v>
      </c>
      <c r="N195" s="572" t="s">
        <v>1752</v>
      </c>
      <c r="O195" s="572" t="s">
        <v>1753</v>
      </c>
      <c r="P195" s="572" t="s">
        <v>1754</v>
      </c>
      <c r="Q195" s="573" t="s">
        <v>1708</v>
      </c>
      <c r="R195" s="589" t="s">
        <v>1755</v>
      </c>
      <c r="S195" s="382" t="s">
        <v>940</v>
      </c>
      <c r="T195" s="382"/>
      <c r="U195" s="572" t="s">
        <v>1752</v>
      </c>
      <c r="V195" s="573" t="s">
        <v>1754</v>
      </c>
      <c r="W195" s="530">
        <v>43228</v>
      </c>
      <c r="X195" s="530">
        <v>43259</v>
      </c>
      <c r="Y195" s="469"/>
      <c r="Z195" s="564" t="s">
        <v>1701</v>
      </c>
      <c r="AA195" s="565" t="s">
        <v>1702</v>
      </c>
      <c r="AB195" s="383" t="s">
        <v>1703</v>
      </c>
      <c r="AC195" s="383" t="s">
        <v>1704</v>
      </c>
      <c r="AD195" s="382"/>
      <c r="AE195" s="560">
        <f t="shared" si="23"/>
        <v>100000000</v>
      </c>
      <c r="AF195" s="560">
        <f>AG195</f>
        <v>100000000</v>
      </c>
      <c r="AG195" s="560">
        <f>SUM(AH195:DK195)</f>
        <v>100000000</v>
      </c>
      <c r="AH195" s="560"/>
      <c r="AI195" s="560"/>
      <c r="AJ195" s="560"/>
      <c r="AK195" s="560"/>
      <c r="AL195" s="560"/>
      <c r="AM195" s="560"/>
      <c r="AN195" s="560"/>
      <c r="AO195" s="560"/>
      <c r="AP195" s="560"/>
      <c r="AQ195" s="560"/>
      <c r="AR195" s="560"/>
      <c r="AS195" s="560"/>
      <c r="AT195" s="560"/>
      <c r="AU195" s="560"/>
      <c r="AV195" s="560"/>
      <c r="AW195" s="560"/>
      <c r="AX195" s="560"/>
      <c r="AY195" s="560"/>
      <c r="AZ195" s="560"/>
      <c r="BA195" s="560"/>
      <c r="BB195" s="560"/>
      <c r="BC195" s="560"/>
      <c r="BD195" s="560"/>
      <c r="BE195" s="560"/>
      <c r="BF195" s="560"/>
      <c r="BG195" s="560"/>
      <c r="BH195" s="560"/>
      <c r="BI195" s="560"/>
      <c r="BJ195" s="560"/>
      <c r="BK195" s="560"/>
      <c r="BL195" s="560"/>
      <c r="BM195" s="560"/>
      <c r="BN195" s="560"/>
      <c r="BO195" s="560"/>
      <c r="BP195" s="560"/>
      <c r="BQ195" s="560"/>
      <c r="BR195" s="560"/>
      <c r="BS195" s="560"/>
      <c r="BT195" s="560"/>
      <c r="BU195" s="560"/>
      <c r="BV195" s="560"/>
      <c r="BW195" s="560"/>
      <c r="BX195" s="560"/>
      <c r="BY195" s="560"/>
      <c r="BZ195" s="560"/>
      <c r="CA195" s="560">
        <v>100000000</v>
      </c>
      <c r="CB195" s="560"/>
      <c r="CC195" s="560"/>
      <c r="CD195" s="560"/>
      <c r="CE195" s="560"/>
      <c r="CF195" s="560"/>
      <c r="CG195" s="560"/>
      <c r="CH195" s="560"/>
      <c r="CI195" s="560"/>
      <c r="CJ195" s="560"/>
      <c r="CK195" s="560"/>
      <c r="CL195" s="560"/>
      <c r="CM195" s="560"/>
      <c r="CN195" s="560"/>
      <c r="CO195" s="560"/>
      <c r="CP195" s="560"/>
      <c r="CQ195" s="560"/>
      <c r="CR195" s="560"/>
      <c r="CS195" s="560"/>
      <c r="CT195" s="560"/>
      <c r="CU195" s="560"/>
      <c r="CV195" s="560"/>
      <c r="CW195" s="560"/>
      <c r="CX195" s="560"/>
      <c r="CY195" s="560"/>
      <c r="CZ195" s="560"/>
      <c r="DA195" s="560"/>
      <c r="DB195" s="560"/>
      <c r="DC195" s="560"/>
      <c r="DD195" s="560"/>
      <c r="DE195" s="560"/>
      <c r="DF195" s="560"/>
      <c r="DG195" s="560"/>
      <c r="DH195" s="560"/>
      <c r="DI195" s="560"/>
      <c r="DJ195" s="560"/>
      <c r="DK195" s="560"/>
      <c r="DL195" s="561"/>
      <c r="DM195" s="561"/>
      <c r="DN195" s="561"/>
      <c r="DO195" s="561"/>
      <c r="DP195" s="561"/>
      <c r="DQ195" s="561"/>
      <c r="DR195" s="561"/>
      <c r="DS195" s="561"/>
      <c r="DT195" s="561"/>
      <c r="DU195" s="561"/>
      <c r="DV195" s="561"/>
      <c r="DW195" s="561"/>
      <c r="DX195" s="561"/>
      <c r="DY195" s="561"/>
      <c r="DZ195" s="561"/>
      <c r="EA195" s="561"/>
      <c r="EB195" s="561"/>
      <c r="EC195" s="561"/>
      <c r="ED195" s="561"/>
      <c r="EE195" s="561"/>
      <c r="EF195" s="561"/>
      <c r="EG195" s="561"/>
      <c r="EH195" s="561"/>
      <c r="EI195" s="561"/>
      <c r="EJ195" s="561"/>
      <c r="EK195" s="561"/>
      <c r="EL195" s="561"/>
      <c r="EM195" s="561"/>
      <c r="EN195" s="561"/>
      <c r="EO195" s="561"/>
      <c r="EP195" s="561"/>
      <c r="EQ195" s="561"/>
      <c r="ER195" s="561"/>
      <c r="ES195" s="561"/>
      <c r="ET195" s="561"/>
      <c r="EU195" s="561"/>
      <c r="EV195" s="561"/>
      <c r="EW195" s="561"/>
      <c r="EX195" s="561"/>
      <c r="EY195" s="561"/>
      <c r="EZ195" s="561"/>
      <c r="FA195" s="561"/>
      <c r="FB195" s="561"/>
      <c r="FC195" s="561"/>
      <c r="FD195" s="561"/>
      <c r="FE195" s="561"/>
      <c r="FF195" s="561"/>
      <c r="FG195" s="561"/>
      <c r="FH195" s="561"/>
      <c r="FI195" s="561"/>
      <c r="FJ195" s="561"/>
      <c r="FK195" s="561"/>
      <c r="FL195" s="561"/>
      <c r="FM195" s="561"/>
      <c r="FN195" s="561"/>
      <c r="FO195" s="561"/>
      <c r="FP195" s="561"/>
      <c r="FQ195" s="561"/>
      <c r="FR195" s="561"/>
      <c r="FS195" s="561"/>
      <c r="FT195" s="561"/>
      <c r="FU195" s="561"/>
      <c r="FV195" s="561"/>
      <c r="FW195" s="561"/>
      <c r="FX195" s="561"/>
      <c r="FY195" s="561"/>
      <c r="FZ195" s="561"/>
      <c r="GA195" s="561"/>
      <c r="GB195" s="561"/>
      <c r="GC195" s="561"/>
      <c r="GD195" s="561"/>
      <c r="GE195" s="561"/>
      <c r="GF195" s="561"/>
      <c r="GG195" s="561"/>
      <c r="GH195" s="561"/>
      <c r="GI195" s="561"/>
      <c r="GJ195" s="561"/>
      <c r="GK195" s="561"/>
      <c r="GL195" s="561"/>
      <c r="GM195" s="561"/>
      <c r="GN195" s="561"/>
      <c r="GO195" s="561"/>
      <c r="GP195" s="561"/>
      <c r="GQ195" s="561"/>
      <c r="GR195" s="561"/>
      <c r="GS195" s="561"/>
      <c r="GT195" s="561"/>
      <c r="GU195" s="561"/>
      <c r="GV195" s="561"/>
      <c r="GW195" s="561"/>
      <c r="GX195" s="561"/>
      <c r="GY195" s="561"/>
      <c r="GZ195" s="561"/>
      <c r="HA195" s="561"/>
      <c r="HB195" s="561"/>
      <c r="HC195" s="561"/>
      <c r="HD195" s="561"/>
      <c r="HE195" s="561"/>
      <c r="HF195" s="561"/>
      <c r="HG195" s="561"/>
      <c r="HH195" s="561"/>
      <c r="HI195" s="561"/>
      <c r="HJ195" s="561"/>
      <c r="HK195" s="561"/>
      <c r="HL195" s="561"/>
      <c r="HM195" s="561"/>
      <c r="HN195" s="561"/>
      <c r="HO195" s="561"/>
      <c r="HP195" s="561"/>
      <c r="HQ195" s="561"/>
      <c r="HR195" s="561"/>
      <c r="HS195" s="561"/>
      <c r="HT195" s="561"/>
      <c r="HU195" s="561"/>
      <c r="HV195" s="561"/>
      <c r="HW195" s="561"/>
      <c r="HX195" s="561"/>
      <c r="HY195" s="561"/>
      <c r="HZ195" s="561"/>
      <c r="IA195" s="561"/>
      <c r="IB195" s="561"/>
      <c r="IC195" s="561"/>
      <c r="ID195" s="561"/>
      <c r="IE195" s="561"/>
      <c r="IF195" s="561"/>
      <c r="IG195" s="561"/>
      <c r="IH195" s="561"/>
      <c r="II195" s="561"/>
      <c r="IJ195" s="561"/>
      <c r="IK195" s="561"/>
      <c r="IL195" s="561"/>
      <c r="IM195" s="561"/>
      <c r="IN195" s="561"/>
      <c r="IO195" s="561"/>
      <c r="IP195" s="561"/>
      <c r="IQ195" s="561"/>
      <c r="IR195" s="561"/>
      <c r="IS195" s="561"/>
      <c r="IT195" s="561"/>
      <c r="IU195" s="561"/>
      <c r="IV195" s="561"/>
      <c r="IW195" s="561"/>
    </row>
    <row r="196" spans="1:257" x14ac:dyDescent="0.3">
      <c r="A196" s="415" t="s">
        <v>282</v>
      </c>
      <c r="B196" s="415"/>
      <c r="C196" s="415"/>
      <c r="D196" s="415"/>
      <c r="E196" s="415"/>
      <c r="F196" s="484"/>
      <c r="G196" s="417" t="s">
        <v>282</v>
      </c>
      <c r="H196" s="417"/>
      <c r="I196" s="417"/>
      <c r="J196" s="415"/>
      <c r="K196" s="418" t="s">
        <v>508</v>
      </c>
      <c r="L196" s="418"/>
      <c r="M196" s="419"/>
      <c r="N196" s="418"/>
      <c r="O196" s="418"/>
      <c r="P196" s="418"/>
      <c r="Q196" s="419"/>
      <c r="R196" s="419"/>
      <c r="S196" s="419"/>
      <c r="T196" s="419"/>
      <c r="U196" s="418"/>
      <c r="V196" s="419"/>
      <c r="W196" s="419"/>
      <c r="X196" s="419"/>
      <c r="Y196" s="420"/>
      <c r="Z196" s="419"/>
      <c r="AA196" s="419"/>
      <c r="AB196" s="419"/>
      <c r="AC196" s="419"/>
      <c r="AD196" s="419"/>
      <c r="AE196" s="430">
        <f t="shared" si="23"/>
        <v>0</v>
      </c>
      <c r="AF196" s="411"/>
      <c r="AG196" s="411"/>
      <c r="AH196" s="430"/>
      <c r="AI196" s="430"/>
      <c r="AJ196" s="430"/>
      <c r="AK196" s="430"/>
      <c r="AL196" s="430"/>
      <c r="AM196" s="430"/>
      <c r="AN196" s="430"/>
      <c r="AO196" s="430"/>
      <c r="AP196" s="430"/>
      <c r="AQ196" s="430"/>
      <c r="AR196" s="430"/>
      <c r="AS196" s="430"/>
      <c r="AT196" s="430"/>
      <c r="AU196" s="430"/>
      <c r="AV196" s="430"/>
      <c r="AW196" s="430"/>
      <c r="AX196" s="430"/>
      <c r="AY196" s="430"/>
      <c r="AZ196" s="430"/>
      <c r="BA196" s="430"/>
      <c r="BB196" s="430"/>
      <c r="BC196" s="430"/>
      <c r="BD196" s="430"/>
      <c r="BE196" s="430"/>
      <c r="BF196" s="430"/>
      <c r="BG196" s="430"/>
      <c r="BH196" s="430"/>
      <c r="BI196" s="430"/>
      <c r="BJ196" s="430"/>
      <c r="BK196" s="430"/>
      <c r="BL196" s="430"/>
      <c r="BM196" s="430"/>
      <c r="BN196" s="430"/>
      <c r="BO196" s="430"/>
      <c r="BP196" s="430"/>
      <c r="BQ196" s="430"/>
      <c r="BR196" s="430"/>
      <c r="BS196" s="430"/>
      <c r="BT196" s="430"/>
      <c r="BU196" s="430"/>
      <c r="BV196" s="430"/>
      <c r="BW196" s="430"/>
      <c r="BX196" s="430"/>
      <c r="BY196" s="430"/>
      <c r="BZ196" s="430"/>
      <c r="CA196" s="430"/>
      <c r="CB196" s="430"/>
      <c r="CC196" s="430"/>
      <c r="CD196" s="430"/>
      <c r="CE196" s="430"/>
      <c r="CF196" s="430"/>
      <c r="CG196" s="430"/>
      <c r="CH196" s="430"/>
      <c r="CI196" s="430"/>
      <c r="CJ196" s="430"/>
      <c r="CK196" s="430"/>
      <c r="CL196" s="430"/>
      <c r="CM196" s="430"/>
      <c r="CN196" s="430"/>
      <c r="CO196" s="430"/>
      <c r="CP196" s="430"/>
      <c r="CQ196" s="430"/>
      <c r="CR196" s="430"/>
      <c r="CS196" s="430"/>
      <c r="CT196" s="430"/>
      <c r="CU196" s="430"/>
      <c r="CV196" s="430"/>
      <c r="CW196" s="430"/>
      <c r="CX196" s="430"/>
      <c r="CY196" s="430"/>
      <c r="CZ196" s="430"/>
      <c r="DA196" s="430"/>
      <c r="DB196" s="430"/>
      <c r="DC196" s="430"/>
      <c r="DD196" s="430"/>
      <c r="DE196" s="430"/>
      <c r="DF196" s="430"/>
      <c r="DG196" s="430"/>
      <c r="DH196" s="430"/>
      <c r="DI196" s="430"/>
      <c r="DJ196" s="430"/>
      <c r="DK196" s="430"/>
    </row>
    <row r="197" spans="1:257" x14ac:dyDescent="0.3">
      <c r="A197" s="424" t="s">
        <v>282</v>
      </c>
      <c r="B197" s="424" t="s">
        <v>266</v>
      </c>
      <c r="C197" s="424"/>
      <c r="D197" s="424"/>
      <c r="E197" s="424"/>
      <c r="F197" s="425"/>
      <c r="G197" s="426"/>
      <c r="H197" s="426"/>
      <c r="I197" s="426"/>
      <c r="J197" s="424"/>
      <c r="K197" s="427" t="s">
        <v>267</v>
      </c>
      <c r="L197" s="427"/>
      <c r="M197" s="428"/>
      <c r="N197" s="427"/>
      <c r="O197" s="427"/>
      <c r="P197" s="427"/>
      <c r="Q197" s="428"/>
      <c r="R197" s="428"/>
      <c r="S197" s="428"/>
      <c r="T197" s="428"/>
      <c r="U197" s="427"/>
      <c r="V197" s="428"/>
      <c r="W197" s="428"/>
      <c r="X197" s="428"/>
      <c r="Y197" s="429"/>
      <c r="Z197" s="428"/>
      <c r="AA197" s="428"/>
      <c r="AB197" s="428"/>
      <c r="AC197" s="428"/>
      <c r="AD197" s="428"/>
      <c r="AE197" s="430">
        <f t="shared" si="23"/>
        <v>0</v>
      </c>
      <c r="AF197" s="411"/>
      <c r="AG197" s="411"/>
      <c r="AH197" s="430"/>
      <c r="AI197" s="430"/>
      <c r="AJ197" s="430"/>
      <c r="AK197" s="430"/>
      <c r="AL197" s="430"/>
      <c r="AM197" s="430"/>
      <c r="AN197" s="430"/>
      <c r="AO197" s="430"/>
      <c r="AP197" s="430"/>
      <c r="AQ197" s="430"/>
      <c r="AR197" s="430"/>
      <c r="AS197" s="430"/>
      <c r="AT197" s="430"/>
      <c r="AU197" s="430"/>
      <c r="AV197" s="430"/>
      <c r="AW197" s="430"/>
      <c r="AX197" s="430"/>
      <c r="AY197" s="430"/>
      <c r="AZ197" s="430"/>
      <c r="BA197" s="430"/>
      <c r="BB197" s="430"/>
      <c r="BC197" s="430"/>
      <c r="BD197" s="430"/>
      <c r="BE197" s="430"/>
      <c r="BF197" s="430"/>
      <c r="BG197" s="430"/>
      <c r="BH197" s="430"/>
      <c r="BI197" s="430"/>
      <c r="BJ197" s="430"/>
      <c r="BK197" s="430"/>
      <c r="BL197" s="430"/>
      <c r="BM197" s="430"/>
      <c r="BN197" s="430"/>
      <c r="BO197" s="430"/>
      <c r="BP197" s="430"/>
      <c r="BQ197" s="430"/>
      <c r="BR197" s="430"/>
      <c r="BS197" s="430"/>
      <c r="BT197" s="430"/>
      <c r="BU197" s="430"/>
      <c r="BV197" s="430"/>
      <c r="BW197" s="430"/>
      <c r="BX197" s="430"/>
      <c r="BY197" s="430"/>
      <c r="BZ197" s="430"/>
      <c r="CA197" s="430"/>
      <c r="CB197" s="430"/>
      <c r="CC197" s="430"/>
      <c r="CD197" s="430"/>
      <c r="CE197" s="430"/>
      <c r="CF197" s="430"/>
      <c r="CG197" s="430"/>
      <c r="CH197" s="430"/>
      <c r="CI197" s="430"/>
      <c r="CJ197" s="430"/>
      <c r="CK197" s="430"/>
      <c r="CL197" s="430"/>
      <c r="CM197" s="430"/>
      <c r="CN197" s="430"/>
      <c r="CO197" s="430"/>
      <c r="CP197" s="430"/>
      <c r="CQ197" s="430"/>
      <c r="CR197" s="430"/>
      <c r="CS197" s="430"/>
      <c r="CT197" s="430"/>
      <c r="CU197" s="430"/>
      <c r="CV197" s="430"/>
      <c r="CW197" s="430"/>
      <c r="CX197" s="430"/>
      <c r="CY197" s="430"/>
      <c r="CZ197" s="430"/>
      <c r="DA197" s="430"/>
      <c r="DB197" s="430"/>
      <c r="DC197" s="430"/>
      <c r="DD197" s="430"/>
      <c r="DE197" s="430"/>
      <c r="DF197" s="430"/>
      <c r="DG197" s="430"/>
      <c r="DH197" s="430"/>
      <c r="DI197" s="430"/>
      <c r="DJ197" s="430"/>
      <c r="DK197" s="430"/>
    </row>
    <row r="198" spans="1:257" x14ac:dyDescent="0.3">
      <c r="A198" s="431" t="s">
        <v>282</v>
      </c>
      <c r="B198" s="431" t="s">
        <v>266</v>
      </c>
      <c r="C198" s="431" t="s">
        <v>187</v>
      </c>
      <c r="D198" s="431"/>
      <c r="E198" s="431"/>
      <c r="F198" s="432"/>
      <c r="G198" s="431"/>
      <c r="H198" s="431"/>
      <c r="I198" s="433"/>
      <c r="J198" s="431"/>
      <c r="K198" s="434" t="s">
        <v>268</v>
      </c>
      <c r="L198" s="434"/>
      <c r="M198" s="431"/>
      <c r="N198" s="434"/>
      <c r="O198" s="434"/>
      <c r="P198" s="434"/>
      <c r="Q198" s="431"/>
      <c r="R198" s="431"/>
      <c r="S198" s="431"/>
      <c r="T198" s="431"/>
      <c r="U198" s="434"/>
      <c r="V198" s="431"/>
      <c r="W198" s="431"/>
      <c r="X198" s="431"/>
      <c r="Y198" s="435"/>
      <c r="Z198" s="431"/>
      <c r="AA198" s="431"/>
      <c r="AB198" s="431"/>
      <c r="AC198" s="431"/>
      <c r="AD198" s="431"/>
      <c r="AE198" s="430">
        <f t="shared" si="23"/>
        <v>0</v>
      </c>
      <c r="AF198" s="411"/>
      <c r="AG198" s="411"/>
      <c r="AH198" s="430"/>
      <c r="AI198" s="430"/>
      <c r="AJ198" s="430"/>
      <c r="AK198" s="430"/>
      <c r="AL198" s="430"/>
      <c r="AM198" s="430"/>
      <c r="AN198" s="430"/>
      <c r="AO198" s="430"/>
      <c r="AP198" s="430"/>
      <c r="AQ198" s="430"/>
      <c r="AR198" s="430"/>
      <c r="AS198" s="430"/>
      <c r="AT198" s="430"/>
      <c r="AU198" s="430"/>
      <c r="AV198" s="430"/>
      <c r="AW198" s="430"/>
      <c r="AX198" s="430"/>
      <c r="AY198" s="430"/>
      <c r="AZ198" s="430"/>
      <c r="BA198" s="430"/>
      <c r="BB198" s="430"/>
      <c r="BC198" s="430"/>
      <c r="BD198" s="430"/>
      <c r="BE198" s="430"/>
      <c r="BF198" s="430"/>
      <c r="BG198" s="430"/>
      <c r="BH198" s="430"/>
      <c r="BI198" s="430"/>
      <c r="BJ198" s="430"/>
      <c r="BK198" s="430"/>
      <c r="BL198" s="430"/>
      <c r="BM198" s="430"/>
      <c r="BN198" s="430"/>
      <c r="BO198" s="430"/>
      <c r="BP198" s="430"/>
      <c r="BQ198" s="430"/>
      <c r="BR198" s="430"/>
      <c r="BS198" s="430"/>
      <c r="BT198" s="430"/>
      <c r="BU198" s="430"/>
      <c r="BV198" s="430"/>
      <c r="BW198" s="430"/>
      <c r="BX198" s="430"/>
      <c r="BY198" s="430"/>
      <c r="BZ198" s="430"/>
      <c r="CA198" s="430"/>
      <c r="CB198" s="430"/>
      <c r="CC198" s="430"/>
      <c r="CD198" s="430"/>
      <c r="CE198" s="430"/>
      <c r="CF198" s="430"/>
      <c r="CG198" s="430"/>
      <c r="CH198" s="430"/>
      <c r="CI198" s="430"/>
      <c r="CJ198" s="430"/>
      <c r="CK198" s="430"/>
      <c r="CL198" s="430"/>
      <c r="CM198" s="430"/>
      <c r="CN198" s="430"/>
      <c r="CO198" s="430"/>
      <c r="CP198" s="430"/>
      <c r="CQ198" s="430"/>
      <c r="CR198" s="430"/>
      <c r="CS198" s="430"/>
      <c r="CT198" s="430"/>
      <c r="CU198" s="430"/>
      <c r="CV198" s="430"/>
      <c r="CW198" s="430"/>
      <c r="CX198" s="430"/>
      <c r="CY198" s="430"/>
      <c r="CZ198" s="430"/>
      <c r="DA198" s="430"/>
      <c r="DB198" s="430"/>
      <c r="DC198" s="430"/>
      <c r="DD198" s="430"/>
      <c r="DE198" s="430"/>
      <c r="DF198" s="430"/>
      <c r="DG198" s="430"/>
      <c r="DH198" s="430"/>
      <c r="DI198" s="430"/>
      <c r="DJ198" s="430"/>
      <c r="DK198" s="430"/>
    </row>
    <row r="199" spans="1:257" x14ac:dyDescent="0.3">
      <c r="A199" s="442" t="s">
        <v>282</v>
      </c>
      <c r="B199" s="442" t="s">
        <v>266</v>
      </c>
      <c r="C199" s="442" t="s">
        <v>187</v>
      </c>
      <c r="D199" s="442" t="s">
        <v>488</v>
      </c>
      <c r="E199" s="442"/>
      <c r="F199" s="479"/>
      <c r="G199" s="442"/>
      <c r="H199" s="444"/>
      <c r="I199" s="444"/>
      <c r="J199" s="442"/>
      <c r="K199" s="445" t="s">
        <v>609</v>
      </c>
      <c r="L199" s="445"/>
      <c r="M199" s="446"/>
      <c r="N199" s="445"/>
      <c r="O199" s="445"/>
      <c r="P199" s="445"/>
      <c r="Q199" s="446"/>
      <c r="R199" s="446"/>
      <c r="S199" s="446"/>
      <c r="T199" s="446"/>
      <c r="U199" s="445"/>
      <c r="V199" s="446"/>
      <c r="W199" s="446"/>
      <c r="X199" s="446"/>
      <c r="Y199" s="447"/>
      <c r="Z199" s="446"/>
      <c r="AA199" s="446"/>
      <c r="AB199" s="446"/>
      <c r="AC199" s="446"/>
      <c r="AD199" s="446"/>
      <c r="AE199" s="430">
        <f t="shared" si="23"/>
        <v>0</v>
      </c>
      <c r="AF199" s="411"/>
      <c r="AG199" s="411"/>
      <c r="AH199" s="430"/>
      <c r="AI199" s="430"/>
      <c r="AJ199" s="430"/>
      <c r="AK199" s="430"/>
      <c r="AL199" s="430"/>
      <c r="AM199" s="430"/>
      <c r="AN199" s="430"/>
      <c r="AO199" s="430"/>
      <c r="AP199" s="430"/>
      <c r="AQ199" s="430"/>
      <c r="AR199" s="430"/>
      <c r="AS199" s="430"/>
      <c r="AT199" s="430"/>
      <c r="AU199" s="430"/>
      <c r="AV199" s="430"/>
      <c r="AW199" s="430"/>
      <c r="AX199" s="430"/>
      <c r="AY199" s="430"/>
      <c r="AZ199" s="430"/>
      <c r="BA199" s="430"/>
      <c r="BB199" s="430"/>
      <c r="BC199" s="430"/>
      <c r="BD199" s="430"/>
      <c r="BE199" s="430"/>
      <c r="BF199" s="430"/>
      <c r="BG199" s="430"/>
      <c r="BH199" s="430"/>
      <c r="BI199" s="430"/>
      <c r="BJ199" s="430"/>
      <c r="BK199" s="430"/>
      <c r="BL199" s="430"/>
      <c r="BM199" s="430"/>
      <c r="BN199" s="430"/>
      <c r="BO199" s="430"/>
      <c r="BP199" s="430"/>
      <c r="BQ199" s="430"/>
      <c r="BR199" s="430"/>
      <c r="BS199" s="430"/>
      <c r="BT199" s="430"/>
      <c r="BU199" s="430"/>
      <c r="BV199" s="430"/>
      <c r="BW199" s="430"/>
      <c r="BX199" s="430"/>
      <c r="BY199" s="430"/>
      <c r="BZ199" s="430"/>
      <c r="CA199" s="430"/>
      <c r="CB199" s="430"/>
      <c r="CC199" s="430"/>
      <c r="CD199" s="430"/>
      <c r="CE199" s="430"/>
      <c r="CF199" s="430"/>
      <c r="CG199" s="430"/>
      <c r="CH199" s="430"/>
      <c r="CI199" s="430"/>
      <c r="CJ199" s="430"/>
      <c r="CK199" s="430"/>
      <c r="CL199" s="430"/>
      <c r="CM199" s="430"/>
      <c r="CN199" s="430"/>
      <c r="CO199" s="430"/>
      <c r="CP199" s="430"/>
      <c r="CQ199" s="430"/>
      <c r="CR199" s="430"/>
      <c r="CS199" s="430"/>
      <c r="CT199" s="430"/>
      <c r="CU199" s="430"/>
      <c r="CV199" s="430"/>
      <c r="CW199" s="430"/>
      <c r="CX199" s="430"/>
      <c r="CY199" s="430"/>
      <c r="CZ199" s="430"/>
      <c r="DA199" s="430"/>
      <c r="DB199" s="430"/>
      <c r="DC199" s="430"/>
      <c r="DD199" s="430"/>
      <c r="DE199" s="430"/>
      <c r="DF199" s="430"/>
      <c r="DG199" s="430"/>
      <c r="DH199" s="430"/>
      <c r="DI199" s="430"/>
      <c r="DJ199" s="430"/>
      <c r="DK199" s="430"/>
    </row>
    <row r="200" spans="1:257" x14ac:dyDescent="0.3">
      <c r="A200" s="436" t="s">
        <v>282</v>
      </c>
      <c r="B200" s="436" t="s">
        <v>266</v>
      </c>
      <c r="C200" s="436" t="s">
        <v>187</v>
      </c>
      <c r="D200" s="436" t="s">
        <v>488</v>
      </c>
      <c r="E200" s="436" t="s">
        <v>497</v>
      </c>
      <c r="F200" s="480"/>
      <c r="G200" s="436"/>
      <c r="H200" s="438"/>
      <c r="I200" s="438"/>
      <c r="J200" s="436"/>
      <c r="K200" s="439" t="s">
        <v>498</v>
      </c>
      <c r="L200" s="439"/>
      <c r="M200" s="440"/>
      <c r="N200" s="439"/>
      <c r="O200" s="439"/>
      <c r="P200" s="439"/>
      <c r="Q200" s="440"/>
      <c r="R200" s="440"/>
      <c r="S200" s="440"/>
      <c r="T200" s="440"/>
      <c r="U200" s="439"/>
      <c r="V200" s="440"/>
      <c r="W200" s="440"/>
      <c r="X200" s="440"/>
      <c r="Y200" s="441"/>
      <c r="Z200" s="440"/>
      <c r="AA200" s="440"/>
      <c r="AB200" s="440"/>
      <c r="AC200" s="440"/>
      <c r="AD200" s="440"/>
      <c r="AE200" s="430">
        <f t="shared" si="23"/>
        <v>0</v>
      </c>
      <c r="AF200" s="411"/>
      <c r="AG200" s="411"/>
      <c r="AH200" s="430"/>
      <c r="AI200" s="430"/>
      <c r="AJ200" s="430"/>
      <c r="AK200" s="430"/>
      <c r="AL200" s="430"/>
      <c r="AM200" s="430"/>
      <c r="AN200" s="430"/>
      <c r="AO200" s="430"/>
      <c r="AP200" s="430"/>
      <c r="AQ200" s="430"/>
      <c r="AR200" s="430"/>
      <c r="AS200" s="430"/>
      <c r="AT200" s="430"/>
      <c r="AU200" s="430"/>
      <c r="AV200" s="430"/>
      <c r="AW200" s="430"/>
      <c r="AX200" s="430"/>
      <c r="AY200" s="430"/>
      <c r="AZ200" s="430"/>
      <c r="BA200" s="430"/>
      <c r="BB200" s="430"/>
      <c r="BC200" s="430"/>
      <c r="BD200" s="430"/>
      <c r="BE200" s="430"/>
      <c r="BF200" s="430"/>
      <c r="BG200" s="430"/>
      <c r="BH200" s="430"/>
      <c r="BI200" s="430"/>
      <c r="BJ200" s="430"/>
      <c r="BK200" s="430"/>
      <c r="BL200" s="430"/>
      <c r="BM200" s="430"/>
      <c r="BN200" s="430"/>
      <c r="BO200" s="430"/>
      <c r="BP200" s="430"/>
      <c r="BQ200" s="430"/>
      <c r="BR200" s="430"/>
      <c r="BS200" s="430"/>
      <c r="BT200" s="430"/>
      <c r="BU200" s="430"/>
      <c r="BV200" s="430"/>
      <c r="BW200" s="430"/>
      <c r="BX200" s="430"/>
      <c r="BY200" s="430"/>
      <c r="BZ200" s="430"/>
      <c r="CA200" s="430"/>
      <c r="CB200" s="430"/>
      <c r="CC200" s="430"/>
      <c r="CD200" s="430"/>
      <c r="CE200" s="430"/>
      <c r="CF200" s="430"/>
      <c r="CG200" s="430"/>
      <c r="CH200" s="430"/>
      <c r="CI200" s="430"/>
      <c r="CJ200" s="430"/>
      <c r="CK200" s="430"/>
      <c r="CL200" s="430"/>
      <c r="CM200" s="430"/>
      <c r="CN200" s="430"/>
      <c r="CO200" s="430"/>
      <c r="CP200" s="430"/>
      <c r="CQ200" s="430"/>
      <c r="CR200" s="430"/>
      <c r="CS200" s="430"/>
      <c r="CT200" s="430"/>
      <c r="CU200" s="430"/>
      <c r="CV200" s="430"/>
      <c r="CW200" s="430"/>
      <c r="CX200" s="430"/>
      <c r="CY200" s="430"/>
      <c r="CZ200" s="430"/>
      <c r="DA200" s="430"/>
      <c r="DB200" s="430"/>
      <c r="DC200" s="430"/>
      <c r="DD200" s="430"/>
      <c r="DE200" s="430"/>
      <c r="DF200" s="430"/>
      <c r="DG200" s="430"/>
      <c r="DH200" s="430"/>
      <c r="DI200" s="430"/>
      <c r="DJ200" s="430"/>
      <c r="DK200" s="430"/>
    </row>
    <row r="201" spans="1:257" ht="40.799999999999997" x14ac:dyDescent="0.3">
      <c r="A201" s="449" t="s">
        <v>282</v>
      </c>
      <c r="B201" s="449" t="s">
        <v>266</v>
      </c>
      <c r="C201" s="449" t="s">
        <v>187</v>
      </c>
      <c r="D201" s="449" t="s">
        <v>488</v>
      </c>
      <c r="E201" s="449" t="s">
        <v>497</v>
      </c>
      <c r="F201" s="457" t="s">
        <v>660</v>
      </c>
      <c r="G201" s="449"/>
      <c r="H201" s="449" t="s">
        <v>751</v>
      </c>
      <c r="I201" s="449" t="s">
        <v>208</v>
      </c>
      <c r="J201" s="381" t="s">
        <v>661</v>
      </c>
      <c r="K201" s="458" t="s">
        <v>662</v>
      </c>
      <c r="L201" s="373" t="s">
        <v>1949</v>
      </c>
      <c r="M201" s="374" t="s">
        <v>1950</v>
      </c>
      <c r="N201" s="458" t="s">
        <v>2284</v>
      </c>
      <c r="O201" s="373" t="s">
        <v>2282</v>
      </c>
      <c r="P201" s="375" t="s">
        <v>2281</v>
      </c>
      <c r="Q201" s="383" t="s">
        <v>2283</v>
      </c>
      <c r="R201" s="383" t="s">
        <v>2283</v>
      </c>
      <c r="S201" s="383" t="s">
        <v>2287</v>
      </c>
      <c r="T201" s="383">
        <v>1</v>
      </c>
      <c r="U201" s="375" t="s">
        <v>2285</v>
      </c>
      <c r="V201" s="383" t="s">
        <v>2281</v>
      </c>
      <c r="W201" s="530">
        <v>43174</v>
      </c>
      <c r="X201" s="559">
        <v>43464</v>
      </c>
      <c r="Y201" s="463">
        <v>350000000</v>
      </c>
      <c r="Z201" s="374" t="s">
        <v>1482</v>
      </c>
      <c r="AA201" s="374" t="s">
        <v>1483</v>
      </c>
      <c r="AB201" s="453" t="s">
        <v>2162</v>
      </c>
      <c r="AC201" s="453" t="s">
        <v>2163</v>
      </c>
      <c r="AD201" s="460"/>
      <c r="AE201" s="430">
        <f t="shared" si="23"/>
        <v>350000000</v>
      </c>
      <c r="AF201" s="411">
        <f>AG201</f>
        <v>350000000</v>
      </c>
      <c r="AG201" s="411">
        <f>SUM(AH201:DK201)</f>
        <v>350000000</v>
      </c>
      <c r="AH201" s="430">
        <v>350000000</v>
      </c>
      <c r="AI201" s="430"/>
      <c r="AJ201" s="430"/>
      <c r="AK201" s="430"/>
      <c r="AL201" s="430"/>
      <c r="AM201" s="430"/>
      <c r="AN201" s="430"/>
      <c r="AO201" s="430"/>
      <c r="AP201" s="430"/>
      <c r="AQ201" s="430"/>
      <c r="AR201" s="430"/>
      <c r="AS201" s="430"/>
      <c r="AT201" s="430"/>
      <c r="AU201" s="430"/>
      <c r="AV201" s="430"/>
      <c r="AW201" s="430"/>
      <c r="AX201" s="430"/>
      <c r="AY201" s="430"/>
      <c r="AZ201" s="430"/>
      <c r="BA201" s="430"/>
      <c r="BB201" s="430"/>
      <c r="BC201" s="430"/>
      <c r="BD201" s="430"/>
      <c r="BE201" s="430"/>
      <c r="BF201" s="430"/>
      <c r="BG201" s="430"/>
      <c r="BH201" s="430"/>
      <c r="BI201" s="430"/>
      <c r="BJ201" s="430"/>
      <c r="BK201" s="430"/>
      <c r="BL201" s="430"/>
      <c r="BM201" s="430"/>
      <c r="BN201" s="430"/>
      <c r="BO201" s="430"/>
      <c r="BP201" s="430"/>
      <c r="BQ201" s="430"/>
      <c r="BR201" s="430"/>
      <c r="BS201" s="430"/>
      <c r="BT201" s="430"/>
      <c r="BU201" s="430"/>
      <c r="BV201" s="430"/>
      <c r="BW201" s="430"/>
      <c r="BX201" s="430"/>
      <c r="BY201" s="430"/>
      <c r="BZ201" s="430"/>
      <c r="CA201" s="430"/>
      <c r="CB201" s="430"/>
      <c r="CC201" s="430"/>
      <c r="CD201" s="430"/>
      <c r="CE201" s="430"/>
      <c r="CF201" s="430"/>
      <c r="CG201" s="430"/>
      <c r="CH201" s="430"/>
      <c r="CI201" s="430"/>
      <c r="CJ201" s="430"/>
      <c r="CK201" s="430"/>
      <c r="CL201" s="430"/>
      <c r="CM201" s="430"/>
      <c r="CN201" s="430"/>
      <c r="CO201" s="430"/>
      <c r="CP201" s="430"/>
      <c r="CQ201" s="430"/>
      <c r="CR201" s="430"/>
      <c r="CS201" s="430"/>
      <c r="CT201" s="430"/>
      <c r="CU201" s="430"/>
      <c r="CV201" s="430"/>
      <c r="CW201" s="430"/>
      <c r="CX201" s="430"/>
      <c r="CY201" s="430"/>
      <c r="CZ201" s="430"/>
      <c r="DA201" s="430"/>
      <c r="DB201" s="430"/>
      <c r="DC201" s="430"/>
      <c r="DD201" s="430"/>
      <c r="DE201" s="430"/>
      <c r="DF201" s="430"/>
      <c r="DG201" s="430"/>
      <c r="DH201" s="430"/>
      <c r="DI201" s="430"/>
      <c r="DJ201" s="430"/>
      <c r="DK201" s="430"/>
    </row>
    <row r="202" spans="1:257" x14ac:dyDescent="0.3">
      <c r="A202" s="424" t="s">
        <v>282</v>
      </c>
      <c r="B202" s="424" t="s">
        <v>187</v>
      </c>
      <c r="C202" s="424"/>
      <c r="D202" s="424"/>
      <c r="E202" s="424"/>
      <c r="F202" s="425"/>
      <c r="G202" s="426"/>
      <c r="H202" s="426"/>
      <c r="I202" s="426"/>
      <c r="J202" s="424"/>
      <c r="K202" s="427" t="s">
        <v>339</v>
      </c>
      <c r="L202" s="427"/>
      <c r="M202" s="428"/>
      <c r="N202" s="427"/>
      <c r="O202" s="427"/>
      <c r="P202" s="427"/>
      <c r="Q202" s="428"/>
      <c r="R202" s="428"/>
      <c r="S202" s="428"/>
      <c r="T202" s="428"/>
      <c r="U202" s="427"/>
      <c r="V202" s="428"/>
      <c r="W202" s="428"/>
      <c r="X202" s="428"/>
      <c r="Y202" s="429"/>
      <c r="Z202" s="428"/>
      <c r="AA202" s="428"/>
      <c r="AB202" s="428"/>
      <c r="AC202" s="428"/>
      <c r="AD202" s="428"/>
      <c r="AE202" s="430">
        <f t="shared" si="23"/>
        <v>0</v>
      </c>
      <c r="AF202" s="411"/>
      <c r="AG202" s="411"/>
      <c r="AH202" s="430"/>
      <c r="AI202" s="430"/>
      <c r="AJ202" s="430"/>
      <c r="AK202" s="430"/>
      <c r="AL202" s="430"/>
      <c r="AM202" s="430"/>
      <c r="AN202" s="430"/>
      <c r="AO202" s="430"/>
      <c r="AP202" s="430"/>
      <c r="AQ202" s="430"/>
      <c r="AR202" s="430"/>
      <c r="AS202" s="430"/>
      <c r="AT202" s="430"/>
      <c r="AU202" s="430"/>
      <c r="AV202" s="430"/>
      <c r="AW202" s="430"/>
      <c r="AX202" s="430"/>
      <c r="AY202" s="430"/>
      <c r="AZ202" s="430"/>
      <c r="BA202" s="430"/>
      <c r="BB202" s="430"/>
      <c r="BC202" s="430"/>
      <c r="BD202" s="430"/>
      <c r="BE202" s="430"/>
      <c r="BF202" s="430"/>
      <c r="BG202" s="430"/>
      <c r="BH202" s="430"/>
      <c r="BI202" s="430"/>
      <c r="BJ202" s="430"/>
      <c r="BK202" s="430"/>
      <c r="BL202" s="430"/>
      <c r="BM202" s="430"/>
      <c r="BN202" s="430"/>
      <c r="BO202" s="430"/>
      <c r="BP202" s="430"/>
      <c r="BQ202" s="430"/>
      <c r="BR202" s="430"/>
      <c r="BS202" s="430"/>
      <c r="BT202" s="430"/>
      <c r="BU202" s="430"/>
      <c r="BV202" s="430"/>
      <c r="BW202" s="430"/>
      <c r="BX202" s="430"/>
      <c r="BY202" s="430"/>
      <c r="BZ202" s="430"/>
      <c r="CA202" s="430"/>
      <c r="CB202" s="430"/>
      <c r="CC202" s="430"/>
      <c r="CD202" s="430"/>
      <c r="CE202" s="430"/>
      <c r="CF202" s="430"/>
      <c r="CG202" s="430"/>
      <c r="CH202" s="430"/>
      <c r="CI202" s="430"/>
      <c r="CJ202" s="430"/>
      <c r="CK202" s="430"/>
      <c r="CL202" s="430"/>
      <c r="CM202" s="430"/>
      <c r="CN202" s="430"/>
      <c r="CO202" s="430"/>
      <c r="CP202" s="430"/>
      <c r="CQ202" s="430"/>
      <c r="CR202" s="430"/>
      <c r="CS202" s="430"/>
      <c r="CT202" s="430"/>
      <c r="CU202" s="430"/>
      <c r="CV202" s="430"/>
      <c r="CW202" s="430"/>
      <c r="CX202" s="430"/>
      <c r="CY202" s="430"/>
      <c r="CZ202" s="430"/>
      <c r="DA202" s="430"/>
      <c r="DB202" s="430"/>
      <c r="DC202" s="430"/>
      <c r="DD202" s="430"/>
      <c r="DE202" s="430"/>
      <c r="DF202" s="430"/>
      <c r="DG202" s="430"/>
      <c r="DH202" s="430"/>
      <c r="DI202" s="430"/>
      <c r="DJ202" s="430"/>
      <c r="DK202" s="430"/>
    </row>
    <row r="203" spans="1:257" x14ac:dyDescent="0.3">
      <c r="A203" s="431" t="s">
        <v>282</v>
      </c>
      <c r="B203" s="431" t="s">
        <v>187</v>
      </c>
      <c r="C203" s="431" t="s">
        <v>189</v>
      </c>
      <c r="D203" s="431"/>
      <c r="E203" s="431"/>
      <c r="F203" s="432"/>
      <c r="G203" s="431"/>
      <c r="H203" s="431"/>
      <c r="I203" s="433"/>
      <c r="J203" s="431"/>
      <c r="K203" s="434" t="s">
        <v>340</v>
      </c>
      <c r="L203" s="434"/>
      <c r="M203" s="431"/>
      <c r="N203" s="434"/>
      <c r="O203" s="434"/>
      <c r="P203" s="434"/>
      <c r="Q203" s="431"/>
      <c r="R203" s="431"/>
      <c r="S203" s="431"/>
      <c r="T203" s="431"/>
      <c r="U203" s="434"/>
      <c r="V203" s="431"/>
      <c r="W203" s="431"/>
      <c r="X203" s="431"/>
      <c r="Y203" s="435"/>
      <c r="Z203" s="431"/>
      <c r="AA203" s="431"/>
      <c r="AB203" s="431"/>
      <c r="AC203" s="431"/>
      <c r="AD203" s="431"/>
      <c r="AE203" s="430">
        <f t="shared" si="23"/>
        <v>0</v>
      </c>
      <c r="AF203" s="411"/>
      <c r="AG203" s="411"/>
      <c r="AH203" s="430"/>
      <c r="AI203" s="430"/>
      <c r="AJ203" s="430"/>
      <c r="AK203" s="430"/>
      <c r="AL203" s="430"/>
      <c r="AM203" s="430"/>
      <c r="AN203" s="430"/>
      <c r="AO203" s="430"/>
      <c r="AP203" s="430"/>
      <c r="AQ203" s="430"/>
      <c r="AR203" s="430"/>
      <c r="AS203" s="430"/>
      <c r="AT203" s="430"/>
      <c r="AU203" s="430"/>
      <c r="AV203" s="430"/>
      <c r="AW203" s="430"/>
      <c r="AX203" s="430"/>
      <c r="AY203" s="430"/>
      <c r="AZ203" s="430"/>
      <c r="BA203" s="430"/>
      <c r="BB203" s="430"/>
      <c r="BC203" s="430"/>
      <c r="BD203" s="430"/>
      <c r="BE203" s="430"/>
      <c r="BF203" s="430"/>
      <c r="BG203" s="430"/>
      <c r="BH203" s="430"/>
      <c r="BI203" s="430"/>
      <c r="BJ203" s="430"/>
      <c r="BK203" s="430"/>
      <c r="BL203" s="430"/>
      <c r="BM203" s="430"/>
      <c r="BN203" s="430"/>
      <c r="BO203" s="430"/>
      <c r="BP203" s="430"/>
      <c r="BQ203" s="430"/>
      <c r="BR203" s="430"/>
      <c r="BS203" s="430"/>
      <c r="BT203" s="430"/>
      <c r="BU203" s="430"/>
      <c r="BV203" s="430"/>
      <c r="BW203" s="430"/>
      <c r="BX203" s="430"/>
      <c r="BY203" s="430"/>
      <c r="BZ203" s="430"/>
      <c r="CA203" s="430"/>
      <c r="CB203" s="430"/>
      <c r="CC203" s="430"/>
      <c r="CD203" s="430"/>
      <c r="CE203" s="430"/>
      <c r="CF203" s="430"/>
      <c r="CG203" s="430"/>
      <c r="CH203" s="430"/>
      <c r="CI203" s="430"/>
      <c r="CJ203" s="430"/>
      <c r="CK203" s="430"/>
      <c r="CL203" s="430"/>
      <c r="CM203" s="430"/>
      <c r="CN203" s="430"/>
      <c r="CO203" s="430"/>
      <c r="CP203" s="430"/>
      <c r="CQ203" s="430"/>
      <c r="CR203" s="430"/>
      <c r="CS203" s="430"/>
      <c r="CT203" s="430"/>
      <c r="CU203" s="430"/>
      <c r="CV203" s="430"/>
      <c r="CW203" s="430"/>
      <c r="CX203" s="430"/>
      <c r="CY203" s="430"/>
      <c r="CZ203" s="430"/>
      <c r="DA203" s="430"/>
      <c r="DB203" s="430"/>
      <c r="DC203" s="430"/>
      <c r="DD203" s="430"/>
      <c r="DE203" s="430"/>
      <c r="DF203" s="430"/>
      <c r="DG203" s="430"/>
      <c r="DH203" s="430"/>
      <c r="DI203" s="430"/>
      <c r="DJ203" s="430"/>
      <c r="DK203" s="430"/>
    </row>
    <row r="204" spans="1:257" x14ac:dyDescent="0.3">
      <c r="A204" s="442" t="s">
        <v>282</v>
      </c>
      <c r="B204" s="442" t="s">
        <v>187</v>
      </c>
      <c r="C204" s="442" t="s">
        <v>189</v>
      </c>
      <c r="D204" s="442" t="s">
        <v>509</v>
      </c>
      <c r="E204" s="442"/>
      <c r="F204" s="443"/>
      <c r="G204" s="444"/>
      <c r="H204" s="444"/>
      <c r="I204" s="444"/>
      <c r="J204" s="442"/>
      <c r="K204" s="445" t="s">
        <v>510</v>
      </c>
      <c r="L204" s="445"/>
      <c r="M204" s="446"/>
      <c r="N204" s="445"/>
      <c r="O204" s="445"/>
      <c r="P204" s="445"/>
      <c r="Q204" s="446"/>
      <c r="R204" s="446"/>
      <c r="S204" s="446"/>
      <c r="T204" s="446"/>
      <c r="U204" s="445"/>
      <c r="V204" s="446"/>
      <c r="W204" s="446"/>
      <c r="X204" s="446"/>
      <c r="Y204" s="447"/>
      <c r="Z204" s="446"/>
      <c r="AA204" s="446"/>
      <c r="AB204" s="446"/>
      <c r="AC204" s="446"/>
      <c r="AD204" s="446"/>
      <c r="AE204" s="430">
        <f t="shared" si="23"/>
        <v>0</v>
      </c>
      <c r="AF204" s="411"/>
      <c r="AG204" s="411"/>
      <c r="AH204" s="430"/>
      <c r="AI204" s="430"/>
      <c r="AJ204" s="430"/>
      <c r="AK204" s="430"/>
      <c r="AL204" s="430"/>
      <c r="AM204" s="430"/>
      <c r="AN204" s="430"/>
      <c r="AO204" s="430"/>
      <c r="AP204" s="430"/>
      <c r="AQ204" s="430"/>
      <c r="AR204" s="430"/>
      <c r="AS204" s="430"/>
      <c r="AT204" s="430"/>
      <c r="AU204" s="430"/>
      <c r="AV204" s="430"/>
      <c r="AW204" s="430"/>
      <c r="AX204" s="430"/>
      <c r="AY204" s="430"/>
      <c r="AZ204" s="430"/>
      <c r="BA204" s="430"/>
      <c r="BB204" s="430"/>
      <c r="BC204" s="430"/>
      <c r="BD204" s="430"/>
      <c r="BE204" s="430"/>
      <c r="BF204" s="430"/>
      <c r="BG204" s="430"/>
      <c r="BH204" s="430"/>
      <c r="BI204" s="430"/>
      <c r="BJ204" s="430"/>
      <c r="BK204" s="430"/>
      <c r="BL204" s="430"/>
      <c r="BM204" s="430"/>
      <c r="BN204" s="430"/>
      <c r="BO204" s="430"/>
      <c r="BP204" s="430"/>
      <c r="BQ204" s="430"/>
      <c r="BR204" s="430"/>
      <c r="BS204" s="430"/>
      <c r="BT204" s="430"/>
      <c r="BU204" s="430"/>
      <c r="BV204" s="430"/>
      <c r="BW204" s="430"/>
      <c r="BX204" s="430"/>
      <c r="BY204" s="430"/>
      <c r="BZ204" s="430"/>
      <c r="CA204" s="430"/>
      <c r="CB204" s="430"/>
      <c r="CC204" s="430"/>
      <c r="CD204" s="430"/>
      <c r="CE204" s="430"/>
      <c r="CF204" s="430"/>
      <c r="CG204" s="430"/>
      <c r="CH204" s="430"/>
      <c r="CI204" s="430"/>
      <c r="CJ204" s="430"/>
      <c r="CK204" s="430"/>
      <c r="CL204" s="430"/>
      <c r="CM204" s="430"/>
      <c r="CN204" s="430"/>
      <c r="CO204" s="430"/>
      <c r="CP204" s="430"/>
      <c r="CQ204" s="430"/>
      <c r="CR204" s="430"/>
      <c r="CS204" s="430"/>
      <c r="CT204" s="430"/>
      <c r="CU204" s="430"/>
      <c r="CV204" s="430"/>
      <c r="CW204" s="430"/>
      <c r="CX204" s="430"/>
      <c r="CY204" s="430"/>
      <c r="CZ204" s="430"/>
      <c r="DA204" s="430"/>
      <c r="DB204" s="430"/>
      <c r="DC204" s="430"/>
      <c r="DD204" s="430"/>
      <c r="DE204" s="430"/>
      <c r="DF204" s="430"/>
      <c r="DG204" s="430"/>
      <c r="DH204" s="430"/>
      <c r="DI204" s="430"/>
      <c r="DJ204" s="430"/>
      <c r="DK204" s="430"/>
    </row>
    <row r="205" spans="1:257" x14ac:dyDescent="0.3">
      <c r="A205" s="436" t="s">
        <v>282</v>
      </c>
      <c r="B205" s="436" t="s">
        <v>187</v>
      </c>
      <c r="C205" s="436" t="s">
        <v>189</v>
      </c>
      <c r="D205" s="436" t="s">
        <v>509</v>
      </c>
      <c r="E205" s="436" t="s">
        <v>516</v>
      </c>
      <c r="F205" s="480"/>
      <c r="G205" s="436"/>
      <c r="H205" s="438"/>
      <c r="I205" s="438"/>
      <c r="J205" s="436"/>
      <c r="K205" s="439" t="s">
        <v>517</v>
      </c>
      <c r="L205" s="439"/>
      <c r="M205" s="440"/>
      <c r="N205" s="439"/>
      <c r="O205" s="439"/>
      <c r="P205" s="439"/>
      <c r="Q205" s="440"/>
      <c r="R205" s="440"/>
      <c r="S205" s="440"/>
      <c r="T205" s="440"/>
      <c r="U205" s="439"/>
      <c r="V205" s="440"/>
      <c r="W205" s="440"/>
      <c r="X205" s="440"/>
      <c r="Y205" s="441"/>
      <c r="Z205" s="440"/>
      <c r="AA205" s="440"/>
      <c r="AB205" s="440"/>
      <c r="AC205" s="440"/>
      <c r="AD205" s="440"/>
      <c r="AE205" s="430">
        <f t="shared" si="23"/>
        <v>0</v>
      </c>
      <c r="AF205" s="411"/>
      <c r="AG205" s="411"/>
      <c r="AH205" s="430"/>
      <c r="AI205" s="430"/>
      <c r="AJ205" s="430"/>
      <c r="AK205" s="430"/>
      <c r="AL205" s="430"/>
      <c r="AM205" s="430"/>
      <c r="AN205" s="430"/>
      <c r="AO205" s="430"/>
      <c r="AP205" s="430"/>
      <c r="AQ205" s="430"/>
      <c r="AR205" s="430"/>
      <c r="AS205" s="430"/>
      <c r="AT205" s="430"/>
      <c r="AU205" s="430"/>
      <c r="AV205" s="430"/>
      <c r="AW205" s="430"/>
      <c r="AX205" s="430"/>
      <c r="AY205" s="430"/>
      <c r="AZ205" s="430"/>
      <c r="BA205" s="430"/>
      <c r="BB205" s="430"/>
      <c r="BC205" s="430"/>
      <c r="BD205" s="430"/>
      <c r="BE205" s="430"/>
      <c r="BF205" s="430"/>
      <c r="BG205" s="430"/>
      <c r="BH205" s="430"/>
      <c r="BI205" s="430"/>
      <c r="BJ205" s="430"/>
      <c r="BK205" s="430"/>
      <c r="BL205" s="430"/>
      <c r="BM205" s="430"/>
      <c r="BN205" s="430"/>
      <c r="BO205" s="430"/>
      <c r="BP205" s="430"/>
      <c r="BQ205" s="430"/>
      <c r="BR205" s="430"/>
      <c r="BS205" s="430"/>
      <c r="BT205" s="430"/>
      <c r="BU205" s="430"/>
      <c r="BV205" s="430"/>
      <c r="BW205" s="430"/>
      <c r="BX205" s="430"/>
      <c r="BY205" s="430"/>
      <c r="BZ205" s="430"/>
      <c r="CA205" s="430"/>
      <c r="CB205" s="430"/>
      <c r="CC205" s="430"/>
      <c r="CD205" s="430"/>
      <c r="CE205" s="430"/>
      <c r="CF205" s="430"/>
      <c r="CG205" s="430"/>
      <c r="CH205" s="430"/>
      <c r="CI205" s="430"/>
      <c r="CJ205" s="430"/>
      <c r="CK205" s="430"/>
      <c r="CL205" s="430"/>
      <c r="CM205" s="430"/>
      <c r="CN205" s="430"/>
      <c r="CO205" s="430"/>
      <c r="CP205" s="430"/>
      <c r="CQ205" s="430"/>
      <c r="CR205" s="430"/>
      <c r="CS205" s="430"/>
      <c r="CT205" s="430"/>
      <c r="CU205" s="430"/>
      <c r="CV205" s="430"/>
      <c r="CW205" s="430"/>
      <c r="CX205" s="430"/>
      <c r="CY205" s="430"/>
      <c r="CZ205" s="430"/>
      <c r="DA205" s="430"/>
      <c r="DB205" s="430"/>
      <c r="DC205" s="430"/>
      <c r="DD205" s="430"/>
      <c r="DE205" s="430"/>
      <c r="DF205" s="430"/>
      <c r="DG205" s="430"/>
      <c r="DH205" s="430"/>
      <c r="DI205" s="430"/>
      <c r="DJ205" s="430"/>
      <c r="DK205" s="430"/>
    </row>
    <row r="206" spans="1:257" ht="81.599999999999994" x14ac:dyDescent="0.3">
      <c r="A206" s="380" t="s">
        <v>282</v>
      </c>
      <c r="B206" s="380" t="s">
        <v>187</v>
      </c>
      <c r="C206" s="380" t="s">
        <v>189</v>
      </c>
      <c r="D206" s="380" t="s">
        <v>509</v>
      </c>
      <c r="E206" s="380" t="s">
        <v>516</v>
      </c>
      <c r="F206" s="448" t="s">
        <v>520</v>
      </c>
      <c r="G206" s="382" t="s">
        <v>2289</v>
      </c>
      <c r="H206" s="382" t="s">
        <v>2290</v>
      </c>
      <c r="I206" s="514" t="s">
        <v>229</v>
      </c>
      <c r="J206" s="515" t="s">
        <v>523</v>
      </c>
      <c r="K206" s="450" t="s">
        <v>524</v>
      </c>
      <c r="L206" s="450" t="s">
        <v>2153</v>
      </c>
      <c r="M206" s="453" t="s">
        <v>2154</v>
      </c>
      <c r="N206" s="375" t="s">
        <v>2155</v>
      </c>
      <c r="O206" s="375" t="s">
        <v>2156</v>
      </c>
      <c r="P206" s="375" t="s">
        <v>2157</v>
      </c>
      <c r="Q206" s="490">
        <v>36922</v>
      </c>
      <c r="R206" s="374" t="s">
        <v>2286</v>
      </c>
      <c r="S206" s="453">
        <v>4</v>
      </c>
      <c r="T206" s="453">
        <v>3</v>
      </c>
      <c r="U206" s="375" t="s">
        <v>2158</v>
      </c>
      <c r="V206" s="383" t="s">
        <v>2159</v>
      </c>
      <c r="W206" s="383" t="s">
        <v>2160</v>
      </c>
      <c r="X206" s="590" t="s">
        <v>2161</v>
      </c>
      <c r="Y206" s="531">
        <v>560000000</v>
      </c>
      <c r="Z206" s="453" t="s">
        <v>1930</v>
      </c>
      <c r="AA206" s="453" t="s">
        <v>1931</v>
      </c>
      <c r="AB206" s="453" t="s">
        <v>2162</v>
      </c>
      <c r="AC206" s="453" t="s">
        <v>2163</v>
      </c>
      <c r="AD206" s="453"/>
      <c r="AE206" s="430">
        <f t="shared" si="23"/>
        <v>560000000</v>
      </c>
      <c r="AF206" s="411">
        <f>AG206</f>
        <v>560000000</v>
      </c>
      <c r="AG206" s="411">
        <f>SUM(AH206:DK206)</f>
        <v>560000000</v>
      </c>
      <c r="AH206" s="411">
        <v>560000000</v>
      </c>
      <c r="AI206" s="411"/>
      <c r="AJ206" s="411"/>
      <c r="AK206" s="411"/>
      <c r="AL206" s="411"/>
      <c r="AM206" s="411"/>
      <c r="AN206" s="411"/>
      <c r="AO206" s="411"/>
      <c r="AP206" s="411"/>
      <c r="AQ206" s="411"/>
      <c r="AR206" s="411"/>
      <c r="AS206" s="411"/>
      <c r="AT206" s="411"/>
      <c r="AU206" s="411"/>
      <c r="AV206" s="411"/>
      <c r="AW206" s="411"/>
      <c r="AX206" s="411"/>
      <c r="AY206" s="411"/>
      <c r="AZ206" s="411"/>
      <c r="BA206" s="411"/>
      <c r="BB206" s="411"/>
      <c r="BC206" s="411"/>
      <c r="BD206" s="411"/>
      <c r="BE206" s="411"/>
      <c r="BF206" s="411"/>
      <c r="BG206" s="411"/>
      <c r="BH206" s="411"/>
      <c r="BI206" s="411"/>
      <c r="BJ206" s="411"/>
      <c r="BK206" s="411"/>
      <c r="BL206" s="411"/>
      <c r="BM206" s="411"/>
      <c r="BN206" s="411"/>
      <c r="BO206" s="411"/>
      <c r="BP206" s="411"/>
      <c r="BQ206" s="411"/>
      <c r="BR206" s="411"/>
      <c r="BS206" s="411"/>
      <c r="BT206" s="411"/>
      <c r="BU206" s="411"/>
      <c r="BV206" s="411"/>
      <c r="BW206" s="411"/>
      <c r="BX206" s="411"/>
      <c r="BY206" s="411"/>
      <c r="BZ206" s="411"/>
      <c r="CA206" s="411"/>
      <c r="CB206" s="411"/>
      <c r="CC206" s="411"/>
      <c r="CD206" s="411"/>
      <c r="CE206" s="411"/>
      <c r="CF206" s="411"/>
      <c r="CG206" s="411"/>
      <c r="CH206" s="411"/>
      <c r="CI206" s="411"/>
      <c r="CJ206" s="411"/>
      <c r="CK206" s="411"/>
      <c r="CL206" s="411"/>
      <c r="CM206" s="411"/>
      <c r="CN206" s="411"/>
      <c r="CO206" s="411"/>
      <c r="CP206" s="411"/>
      <c r="CQ206" s="411"/>
      <c r="CR206" s="411"/>
      <c r="CS206" s="411"/>
      <c r="CT206" s="411"/>
      <c r="CU206" s="411"/>
      <c r="CV206" s="411"/>
      <c r="CW206" s="411"/>
      <c r="CX206" s="411"/>
      <c r="CY206" s="411"/>
      <c r="CZ206" s="411"/>
      <c r="DA206" s="411"/>
      <c r="DB206" s="411"/>
      <c r="DC206" s="411"/>
      <c r="DD206" s="411"/>
      <c r="DE206" s="411"/>
      <c r="DF206" s="411"/>
      <c r="DG206" s="411"/>
      <c r="DH206" s="411"/>
      <c r="DI206" s="411"/>
      <c r="DJ206" s="411"/>
      <c r="DK206" s="411"/>
      <c r="DL206" s="414"/>
      <c r="DM206" s="414"/>
      <c r="DN206" s="414"/>
      <c r="DO206" s="414"/>
      <c r="DP206" s="414"/>
      <c r="DQ206" s="414"/>
      <c r="DR206" s="414"/>
      <c r="DS206" s="414"/>
      <c r="DT206" s="414"/>
      <c r="DU206" s="414"/>
      <c r="DV206" s="414"/>
      <c r="DW206" s="414"/>
      <c r="DX206" s="414"/>
      <c r="DY206" s="414"/>
      <c r="DZ206" s="414"/>
      <c r="EA206" s="414"/>
      <c r="EB206" s="414"/>
      <c r="EC206" s="414"/>
      <c r="ED206" s="414"/>
      <c r="EE206" s="414"/>
      <c r="EF206" s="414"/>
      <c r="EG206" s="414"/>
      <c r="EH206" s="414"/>
      <c r="EI206" s="414"/>
      <c r="EJ206" s="414"/>
      <c r="EK206" s="414"/>
      <c r="EL206" s="414"/>
      <c r="EM206" s="414"/>
      <c r="EN206" s="414"/>
      <c r="EO206" s="414"/>
      <c r="EP206" s="414"/>
      <c r="EQ206" s="414"/>
      <c r="ER206" s="414"/>
      <c r="ES206" s="414"/>
      <c r="ET206" s="414"/>
      <c r="EU206" s="414"/>
      <c r="EV206" s="414"/>
      <c r="EW206" s="414"/>
      <c r="EX206" s="414"/>
      <c r="EY206" s="414"/>
      <c r="EZ206" s="414"/>
      <c r="FA206" s="414"/>
      <c r="FB206" s="414"/>
      <c r="FC206" s="414"/>
      <c r="FD206" s="414"/>
      <c r="FE206" s="414"/>
      <c r="FF206" s="414"/>
      <c r="FG206" s="414"/>
      <c r="FH206" s="414"/>
      <c r="FI206" s="414"/>
      <c r="FJ206" s="414"/>
      <c r="FK206" s="414"/>
      <c r="FL206" s="414"/>
      <c r="FM206" s="414"/>
      <c r="FN206" s="414"/>
      <c r="FO206" s="414"/>
      <c r="FP206" s="414"/>
      <c r="FQ206" s="414"/>
      <c r="FR206" s="414"/>
      <c r="FS206" s="414"/>
      <c r="FT206" s="414"/>
      <c r="FU206" s="414"/>
      <c r="FV206" s="414"/>
      <c r="FW206" s="414"/>
      <c r="FX206" s="414"/>
      <c r="FY206" s="414"/>
      <c r="FZ206" s="414"/>
      <c r="GA206" s="414"/>
      <c r="GB206" s="414"/>
      <c r="GC206" s="414"/>
      <c r="GD206" s="414"/>
      <c r="GE206" s="414"/>
      <c r="GF206" s="414"/>
      <c r="GG206" s="414"/>
      <c r="GH206" s="414"/>
      <c r="GI206" s="414"/>
      <c r="GJ206" s="414"/>
      <c r="GK206" s="414"/>
      <c r="GL206" s="414"/>
      <c r="GM206" s="414"/>
      <c r="GN206" s="414"/>
      <c r="GO206" s="414"/>
      <c r="GP206" s="414"/>
      <c r="GQ206" s="414"/>
      <c r="GR206" s="414"/>
      <c r="GS206" s="414"/>
      <c r="GT206" s="414"/>
      <c r="GU206" s="414"/>
      <c r="GV206" s="414"/>
      <c r="GW206" s="414"/>
      <c r="GX206" s="414"/>
      <c r="GY206" s="414"/>
      <c r="GZ206" s="414"/>
      <c r="HA206" s="414"/>
      <c r="HB206" s="414"/>
      <c r="HC206" s="414"/>
      <c r="HD206" s="414"/>
      <c r="HE206" s="414"/>
      <c r="HF206" s="414"/>
      <c r="HG206" s="414"/>
      <c r="HH206" s="414"/>
      <c r="HI206" s="414"/>
      <c r="HJ206" s="414"/>
      <c r="HK206" s="414"/>
      <c r="HL206" s="414"/>
      <c r="HM206" s="414"/>
      <c r="HN206" s="414"/>
      <c r="HO206" s="414"/>
      <c r="HP206" s="414"/>
      <c r="HQ206" s="414"/>
      <c r="HR206" s="414"/>
      <c r="HS206" s="414"/>
      <c r="HT206" s="414"/>
      <c r="HU206" s="414"/>
      <c r="HV206" s="414"/>
      <c r="HW206" s="414"/>
      <c r="HX206" s="414"/>
      <c r="HY206" s="414"/>
      <c r="HZ206" s="414"/>
      <c r="IA206" s="414"/>
      <c r="IB206" s="414"/>
      <c r="IC206" s="414"/>
      <c r="ID206" s="414"/>
      <c r="IE206" s="414"/>
      <c r="IF206" s="414"/>
      <c r="IG206" s="414"/>
      <c r="IH206" s="414"/>
      <c r="II206" s="414"/>
      <c r="IJ206" s="414"/>
      <c r="IK206" s="414"/>
      <c r="IL206" s="414"/>
      <c r="IM206" s="414"/>
      <c r="IN206" s="414"/>
      <c r="IO206" s="414"/>
      <c r="IP206" s="414"/>
    </row>
    <row r="207" spans="1:257" ht="51" x14ac:dyDescent="0.3">
      <c r="A207" s="380" t="s">
        <v>282</v>
      </c>
      <c r="B207" s="380" t="s">
        <v>187</v>
      </c>
      <c r="C207" s="380" t="s">
        <v>189</v>
      </c>
      <c r="D207" s="380" t="s">
        <v>509</v>
      </c>
      <c r="E207" s="380" t="s">
        <v>516</v>
      </c>
      <c r="F207" s="448" t="s">
        <v>525</v>
      </c>
      <c r="G207" s="380" t="s">
        <v>206</v>
      </c>
      <c r="H207" s="377" t="s">
        <v>526</v>
      </c>
      <c r="I207" s="514" t="s">
        <v>208</v>
      </c>
      <c r="J207" s="515" t="s">
        <v>523</v>
      </c>
      <c r="K207" s="450" t="s">
        <v>527</v>
      </c>
      <c r="L207" s="450" t="s">
        <v>2164</v>
      </c>
      <c r="M207" s="453" t="s">
        <v>2154</v>
      </c>
      <c r="N207" s="375" t="s">
        <v>2165</v>
      </c>
      <c r="O207" s="375" t="s">
        <v>2156</v>
      </c>
      <c r="P207" s="375" t="s">
        <v>2157</v>
      </c>
      <c r="Q207" s="490">
        <v>36922</v>
      </c>
      <c r="R207" s="374" t="s">
        <v>2286</v>
      </c>
      <c r="S207" s="453">
        <v>4</v>
      </c>
      <c r="T207" s="380">
        <v>1</v>
      </c>
      <c r="U207" s="375" t="s">
        <v>2166</v>
      </c>
      <c r="V207" s="383" t="s">
        <v>2159</v>
      </c>
      <c r="W207" s="383" t="s">
        <v>2160</v>
      </c>
      <c r="X207" s="590" t="s">
        <v>2161</v>
      </c>
      <c r="Y207" s="531">
        <v>250000000</v>
      </c>
      <c r="Z207" s="453" t="s">
        <v>1930</v>
      </c>
      <c r="AA207" s="453" t="s">
        <v>1931</v>
      </c>
      <c r="AB207" s="453" t="s">
        <v>2162</v>
      </c>
      <c r="AC207" s="453" t="s">
        <v>2163</v>
      </c>
      <c r="AD207" s="453"/>
      <c r="AE207" s="430">
        <f t="shared" si="23"/>
        <v>250000000</v>
      </c>
      <c r="AF207" s="411">
        <f>AG207</f>
        <v>250000000</v>
      </c>
      <c r="AG207" s="411">
        <f>SUM(AH207:DK207)</f>
        <v>250000000</v>
      </c>
      <c r="AH207" s="411">
        <v>250000000</v>
      </c>
      <c r="AI207" s="411"/>
      <c r="AJ207" s="411"/>
      <c r="AK207" s="411"/>
      <c r="AL207" s="411"/>
      <c r="AM207" s="411"/>
      <c r="AN207" s="411"/>
      <c r="AO207" s="411"/>
      <c r="AP207" s="411"/>
      <c r="AQ207" s="411"/>
      <c r="AR207" s="411"/>
      <c r="AS207" s="411"/>
      <c r="AT207" s="411"/>
      <c r="AU207" s="411"/>
      <c r="AV207" s="411"/>
      <c r="AW207" s="411"/>
      <c r="AX207" s="411"/>
      <c r="AY207" s="411"/>
      <c r="AZ207" s="411"/>
      <c r="BA207" s="411"/>
      <c r="BB207" s="411"/>
      <c r="BC207" s="411"/>
      <c r="BD207" s="411"/>
      <c r="BE207" s="411"/>
      <c r="BF207" s="411"/>
      <c r="BG207" s="411"/>
      <c r="BH207" s="411"/>
      <c r="BI207" s="411"/>
      <c r="BJ207" s="411"/>
      <c r="BK207" s="411"/>
      <c r="BL207" s="411"/>
      <c r="BM207" s="411"/>
      <c r="BN207" s="411"/>
      <c r="BO207" s="411"/>
      <c r="BP207" s="411"/>
      <c r="BQ207" s="411"/>
      <c r="BR207" s="411"/>
      <c r="BS207" s="411"/>
      <c r="BT207" s="411"/>
      <c r="BU207" s="411"/>
      <c r="BV207" s="411"/>
      <c r="BW207" s="411"/>
      <c r="BX207" s="411"/>
      <c r="BY207" s="411"/>
      <c r="BZ207" s="411"/>
      <c r="CA207" s="411"/>
      <c r="CB207" s="411"/>
      <c r="CC207" s="411"/>
      <c r="CD207" s="411"/>
      <c r="CE207" s="411"/>
      <c r="CF207" s="411"/>
      <c r="CG207" s="411"/>
      <c r="CH207" s="411"/>
      <c r="CI207" s="411"/>
      <c r="CJ207" s="411"/>
      <c r="CK207" s="411"/>
      <c r="CL207" s="411"/>
      <c r="CM207" s="411"/>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c r="DL207" s="414"/>
      <c r="DM207" s="414"/>
      <c r="DN207" s="414"/>
      <c r="DO207" s="414"/>
      <c r="DP207" s="414"/>
      <c r="DQ207" s="414"/>
      <c r="DR207" s="414"/>
      <c r="DS207" s="414"/>
      <c r="DT207" s="414"/>
      <c r="DU207" s="414"/>
      <c r="DV207" s="414"/>
      <c r="DW207" s="414"/>
      <c r="DX207" s="414"/>
      <c r="DY207" s="414"/>
      <c r="DZ207" s="414"/>
      <c r="EA207" s="414"/>
      <c r="EB207" s="414"/>
      <c r="EC207" s="414"/>
      <c r="ED207" s="414"/>
      <c r="EE207" s="414"/>
      <c r="EF207" s="414"/>
      <c r="EG207" s="414"/>
      <c r="EH207" s="414"/>
      <c r="EI207" s="414"/>
      <c r="EJ207" s="414"/>
      <c r="EK207" s="414"/>
      <c r="EL207" s="414"/>
      <c r="EM207" s="414"/>
      <c r="EN207" s="414"/>
      <c r="EO207" s="414"/>
      <c r="EP207" s="414"/>
      <c r="EQ207" s="414"/>
      <c r="ER207" s="414"/>
      <c r="ES207" s="414"/>
      <c r="ET207" s="414"/>
      <c r="EU207" s="414"/>
      <c r="EV207" s="414"/>
      <c r="EW207" s="414"/>
      <c r="EX207" s="414"/>
      <c r="EY207" s="414"/>
      <c r="EZ207" s="414"/>
      <c r="FA207" s="414"/>
      <c r="FB207" s="414"/>
      <c r="FC207" s="414"/>
      <c r="FD207" s="414"/>
      <c r="FE207" s="414"/>
      <c r="FF207" s="414"/>
      <c r="FG207" s="414"/>
      <c r="FH207" s="414"/>
      <c r="FI207" s="414"/>
      <c r="FJ207" s="414"/>
      <c r="FK207" s="414"/>
      <c r="FL207" s="414"/>
      <c r="FM207" s="414"/>
      <c r="FN207" s="414"/>
      <c r="FO207" s="414"/>
      <c r="FP207" s="414"/>
      <c r="FQ207" s="414"/>
      <c r="FR207" s="414"/>
      <c r="FS207" s="414"/>
      <c r="FT207" s="414"/>
      <c r="FU207" s="414"/>
      <c r="FV207" s="414"/>
      <c r="FW207" s="414"/>
      <c r="FX207" s="414"/>
      <c r="FY207" s="414"/>
      <c r="FZ207" s="414"/>
      <c r="GA207" s="414"/>
      <c r="GB207" s="414"/>
      <c r="GC207" s="414"/>
      <c r="GD207" s="414"/>
      <c r="GE207" s="414"/>
      <c r="GF207" s="414"/>
      <c r="GG207" s="414"/>
      <c r="GH207" s="414"/>
      <c r="GI207" s="414"/>
      <c r="GJ207" s="414"/>
      <c r="GK207" s="414"/>
      <c r="GL207" s="414"/>
      <c r="GM207" s="414"/>
      <c r="GN207" s="414"/>
      <c r="GO207" s="414"/>
      <c r="GP207" s="414"/>
      <c r="GQ207" s="414"/>
      <c r="GR207" s="414"/>
      <c r="GS207" s="414"/>
      <c r="GT207" s="414"/>
      <c r="GU207" s="414"/>
      <c r="GV207" s="414"/>
      <c r="GW207" s="414"/>
      <c r="GX207" s="414"/>
      <c r="GY207" s="414"/>
      <c r="GZ207" s="414"/>
      <c r="HA207" s="414"/>
      <c r="HB207" s="414"/>
      <c r="HC207" s="414"/>
      <c r="HD207" s="414"/>
      <c r="HE207" s="414"/>
      <c r="HF207" s="414"/>
      <c r="HG207" s="414"/>
      <c r="HH207" s="414"/>
      <c r="HI207" s="414"/>
      <c r="HJ207" s="414"/>
      <c r="HK207" s="414"/>
      <c r="HL207" s="414"/>
      <c r="HM207" s="414"/>
      <c r="HN207" s="414"/>
      <c r="HO207" s="414"/>
      <c r="HP207" s="414"/>
      <c r="HQ207" s="414"/>
      <c r="HR207" s="414"/>
      <c r="HS207" s="414"/>
      <c r="HT207" s="414"/>
      <c r="HU207" s="414"/>
      <c r="HV207" s="414"/>
      <c r="HW207" s="414"/>
      <c r="HX207" s="414"/>
      <c r="HY207" s="414"/>
      <c r="HZ207" s="414"/>
      <c r="IA207" s="414"/>
      <c r="IB207" s="414"/>
      <c r="IC207" s="414"/>
      <c r="ID207" s="414"/>
      <c r="IE207" s="414"/>
      <c r="IF207" s="414"/>
      <c r="IG207" s="414"/>
      <c r="IH207" s="414"/>
      <c r="II207" s="414"/>
      <c r="IJ207" s="414"/>
      <c r="IK207" s="414"/>
      <c r="IL207" s="414"/>
      <c r="IM207" s="414"/>
      <c r="IN207" s="414"/>
      <c r="IO207" s="414"/>
      <c r="IP207" s="414"/>
    </row>
    <row r="208" spans="1:257" ht="30.6" x14ac:dyDescent="0.3">
      <c r="A208" s="380" t="s">
        <v>282</v>
      </c>
      <c r="B208" s="380" t="s">
        <v>187</v>
      </c>
      <c r="C208" s="380" t="s">
        <v>189</v>
      </c>
      <c r="D208" s="380" t="s">
        <v>509</v>
      </c>
      <c r="E208" s="380" t="s">
        <v>516</v>
      </c>
      <c r="F208" s="448">
        <v>2017005810369</v>
      </c>
      <c r="G208" s="380"/>
      <c r="H208" s="591" t="s">
        <v>754</v>
      </c>
      <c r="I208" s="514" t="s">
        <v>229</v>
      </c>
      <c r="J208" s="515" t="s">
        <v>1233</v>
      </c>
      <c r="K208" s="458" t="s">
        <v>1186</v>
      </c>
      <c r="L208" s="450" t="s">
        <v>2164</v>
      </c>
      <c r="M208" s="453" t="s">
        <v>2154</v>
      </c>
      <c r="N208" s="375" t="s">
        <v>2165</v>
      </c>
      <c r="O208" s="375" t="s">
        <v>2156</v>
      </c>
      <c r="P208" s="375" t="s">
        <v>2157</v>
      </c>
      <c r="Q208" s="490">
        <v>36922</v>
      </c>
      <c r="R208" s="374" t="s">
        <v>2286</v>
      </c>
      <c r="S208" s="453">
        <v>4</v>
      </c>
      <c r="T208" s="460">
        <v>1</v>
      </c>
      <c r="U208" s="458" t="s">
        <v>2288</v>
      </c>
      <c r="V208" s="383" t="s">
        <v>2157</v>
      </c>
      <c r="W208" s="383" t="s">
        <v>2160</v>
      </c>
      <c r="X208" s="383" t="s">
        <v>2170</v>
      </c>
      <c r="Y208" s="463">
        <v>380000000</v>
      </c>
      <c r="Z208" s="453" t="s">
        <v>1930</v>
      </c>
      <c r="AA208" s="453" t="s">
        <v>1931</v>
      </c>
      <c r="AB208" s="453" t="s">
        <v>2162</v>
      </c>
      <c r="AC208" s="453" t="s">
        <v>2163</v>
      </c>
      <c r="AD208" s="460"/>
      <c r="AE208" s="430">
        <f t="shared" si="23"/>
        <v>380000000</v>
      </c>
      <c r="AF208" s="411">
        <f>AG208</f>
        <v>380000000</v>
      </c>
      <c r="AG208" s="411">
        <f>SUM(AH208:DK208)</f>
        <v>380000000</v>
      </c>
      <c r="AH208" s="411"/>
      <c r="AI208" s="411"/>
      <c r="AJ208" s="411"/>
      <c r="AK208" s="411"/>
      <c r="AL208" s="411">
        <v>380000000</v>
      </c>
      <c r="AM208" s="411"/>
      <c r="AN208" s="411"/>
      <c r="AO208" s="411"/>
      <c r="AP208" s="411"/>
      <c r="AQ208" s="411"/>
      <c r="AR208" s="411"/>
      <c r="AS208" s="411"/>
      <c r="AT208" s="411"/>
      <c r="AU208" s="411"/>
      <c r="AV208" s="411"/>
      <c r="AW208" s="411"/>
      <c r="AX208" s="411"/>
      <c r="AY208" s="411"/>
      <c r="AZ208" s="411"/>
      <c r="BA208" s="411"/>
      <c r="BB208" s="411"/>
      <c r="BC208" s="411"/>
      <c r="BD208" s="411"/>
      <c r="BE208" s="411"/>
      <c r="BF208" s="411"/>
      <c r="BG208" s="411"/>
      <c r="BH208" s="411"/>
      <c r="BI208" s="411"/>
      <c r="BJ208" s="411"/>
      <c r="BK208" s="411"/>
      <c r="BL208" s="411"/>
      <c r="BM208" s="411"/>
      <c r="BN208" s="411"/>
      <c r="BO208" s="411"/>
      <c r="BP208" s="411"/>
      <c r="BQ208" s="411"/>
      <c r="BR208" s="411"/>
      <c r="BS208" s="411"/>
      <c r="BT208" s="411"/>
      <c r="BU208" s="411"/>
      <c r="BV208" s="411"/>
      <c r="BW208" s="411"/>
      <c r="BX208" s="411"/>
      <c r="BY208" s="411"/>
      <c r="BZ208" s="411"/>
      <c r="CA208" s="411"/>
      <c r="CB208" s="411"/>
      <c r="CC208" s="411"/>
      <c r="CD208" s="411"/>
      <c r="CE208" s="411"/>
      <c r="CF208" s="411"/>
      <c r="CG208" s="411"/>
      <c r="CH208" s="411"/>
      <c r="CI208" s="411"/>
      <c r="CJ208" s="411"/>
      <c r="CK208" s="411"/>
      <c r="CL208" s="411"/>
      <c r="CM208" s="411"/>
      <c r="CN208" s="411"/>
      <c r="CO208" s="411"/>
      <c r="CP208" s="411"/>
      <c r="CQ208" s="411"/>
      <c r="CR208" s="411"/>
      <c r="CS208" s="411"/>
      <c r="CT208" s="411"/>
      <c r="CU208" s="411"/>
      <c r="CV208" s="411"/>
      <c r="CW208" s="411"/>
      <c r="CX208" s="411"/>
      <c r="CY208" s="411"/>
      <c r="CZ208" s="411"/>
      <c r="DA208" s="411"/>
      <c r="DB208" s="411"/>
      <c r="DC208" s="411"/>
      <c r="DD208" s="411"/>
      <c r="DE208" s="411"/>
      <c r="DF208" s="411"/>
      <c r="DG208" s="411"/>
      <c r="DH208" s="411"/>
      <c r="DI208" s="411"/>
      <c r="DJ208" s="411"/>
      <c r="DK208" s="411"/>
      <c r="DL208" s="414"/>
      <c r="DM208" s="414"/>
      <c r="DN208" s="414"/>
      <c r="DO208" s="414"/>
      <c r="DP208" s="414"/>
      <c r="DQ208" s="414"/>
      <c r="DR208" s="414"/>
      <c r="DS208" s="414"/>
      <c r="DT208" s="414"/>
      <c r="DU208" s="414"/>
      <c r="DV208" s="414"/>
      <c r="DW208" s="414"/>
      <c r="DX208" s="414"/>
      <c r="DY208" s="414"/>
      <c r="DZ208" s="414"/>
      <c r="EA208" s="414"/>
      <c r="EB208" s="414"/>
      <c r="EC208" s="414"/>
      <c r="ED208" s="414"/>
      <c r="EE208" s="414"/>
      <c r="EF208" s="414"/>
      <c r="EG208" s="414"/>
      <c r="EH208" s="414"/>
      <c r="EI208" s="414"/>
      <c r="EJ208" s="414"/>
      <c r="EK208" s="414"/>
      <c r="EL208" s="414"/>
      <c r="EM208" s="414"/>
      <c r="EN208" s="414"/>
      <c r="EO208" s="414"/>
      <c r="EP208" s="414"/>
      <c r="EQ208" s="414"/>
      <c r="ER208" s="414"/>
      <c r="ES208" s="414"/>
      <c r="ET208" s="414"/>
      <c r="EU208" s="414"/>
      <c r="EV208" s="414"/>
      <c r="EW208" s="414"/>
      <c r="EX208" s="414"/>
      <c r="EY208" s="414"/>
      <c r="EZ208" s="414"/>
      <c r="FA208" s="414"/>
      <c r="FB208" s="414"/>
      <c r="FC208" s="414"/>
      <c r="FD208" s="414"/>
      <c r="FE208" s="414"/>
      <c r="FF208" s="414"/>
      <c r="FG208" s="414"/>
      <c r="FH208" s="414"/>
      <c r="FI208" s="414"/>
      <c r="FJ208" s="414"/>
      <c r="FK208" s="414"/>
      <c r="FL208" s="414"/>
      <c r="FM208" s="414"/>
      <c r="FN208" s="414"/>
      <c r="FO208" s="414"/>
      <c r="FP208" s="414"/>
      <c r="FQ208" s="414"/>
      <c r="FR208" s="414"/>
      <c r="FS208" s="414"/>
      <c r="FT208" s="414"/>
      <c r="FU208" s="414"/>
      <c r="FV208" s="414"/>
      <c r="FW208" s="414"/>
      <c r="FX208" s="414"/>
      <c r="FY208" s="414"/>
      <c r="FZ208" s="414"/>
      <c r="GA208" s="414"/>
      <c r="GB208" s="414"/>
      <c r="GC208" s="414"/>
      <c r="GD208" s="414"/>
      <c r="GE208" s="414"/>
      <c r="GF208" s="414"/>
      <c r="GG208" s="414"/>
      <c r="GH208" s="414"/>
      <c r="GI208" s="414"/>
      <c r="GJ208" s="414"/>
      <c r="GK208" s="414"/>
      <c r="GL208" s="414"/>
      <c r="GM208" s="414"/>
      <c r="GN208" s="414"/>
      <c r="GO208" s="414"/>
      <c r="GP208" s="414"/>
      <c r="GQ208" s="414"/>
      <c r="GR208" s="414"/>
      <c r="GS208" s="414"/>
      <c r="GT208" s="414"/>
      <c r="GU208" s="414"/>
      <c r="GV208" s="414"/>
      <c r="GW208" s="414"/>
      <c r="GX208" s="414"/>
      <c r="GY208" s="414"/>
      <c r="GZ208" s="414"/>
      <c r="HA208" s="414"/>
      <c r="HB208" s="414"/>
      <c r="HC208" s="414"/>
      <c r="HD208" s="414"/>
      <c r="HE208" s="414"/>
      <c r="HF208" s="414"/>
      <c r="HG208" s="414"/>
      <c r="HH208" s="414"/>
      <c r="HI208" s="414"/>
      <c r="HJ208" s="414"/>
      <c r="HK208" s="414"/>
      <c r="HL208" s="414"/>
      <c r="HM208" s="414"/>
      <c r="HN208" s="414"/>
      <c r="HO208" s="414"/>
      <c r="HP208" s="414"/>
      <c r="HQ208" s="414"/>
      <c r="HR208" s="414"/>
      <c r="HS208" s="414"/>
      <c r="HT208" s="414"/>
      <c r="HU208" s="414"/>
      <c r="HV208" s="414"/>
      <c r="HW208" s="414"/>
      <c r="HX208" s="414"/>
      <c r="HY208" s="414"/>
      <c r="HZ208" s="414"/>
      <c r="IA208" s="414"/>
      <c r="IB208" s="414"/>
      <c r="IC208" s="414"/>
      <c r="ID208" s="414"/>
      <c r="IE208" s="414"/>
      <c r="IF208" s="414"/>
      <c r="IG208" s="414"/>
      <c r="IH208" s="414"/>
      <c r="II208" s="414"/>
      <c r="IJ208" s="414"/>
      <c r="IK208" s="414"/>
      <c r="IL208" s="414"/>
      <c r="IM208" s="414"/>
      <c r="IN208" s="414"/>
      <c r="IO208" s="414"/>
      <c r="IP208" s="414"/>
    </row>
    <row r="209" spans="1:250" ht="30.6" x14ac:dyDescent="0.3">
      <c r="A209" s="380" t="s">
        <v>282</v>
      </c>
      <c r="B209" s="380" t="s">
        <v>187</v>
      </c>
      <c r="C209" s="380" t="s">
        <v>189</v>
      </c>
      <c r="D209" s="380" t="s">
        <v>509</v>
      </c>
      <c r="E209" s="380" t="s">
        <v>516</v>
      </c>
      <c r="F209" s="448" t="s">
        <v>530</v>
      </c>
      <c r="G209" s="380" t="s">
        <v>246</v>
      </c>
      <c r="H209" s="377" t="s">
        <v>531</v>
      </c>
      <c r="I209" s="514" t="s">
        <v>208</v>
      </c>
      <c r="J209" s="515" t="s">
        <v>523</v>
      </c>
      <c r="K209" s="516" t="s">
        <v>532</v>
      </c>
      <c r="L209" s="450" t="s">
        <v>2164</v>
      </c>
      <c r="M209" s="453" t="s">
        <v>2154</v>
      </c>
      <c r="N209" s="375" t="s">
        <v>2167</v>
      </c>
      <c r="O209" s="375" t="s">
        <v>2156</v>
      </c>
      <c r="P209" s="375" t="s">
        <v>2157</v>
      </c>
      <c r="Q209" s="517"/>
      <c r="R209" s="490">
        <v>36922</v>
      </c>
      <c r="S209" s="517">
        <v>4</v>
      </c>
      <c r="T209" s="517">
        <v>1</v>
      </c>
      <c r="U209" s="375" t="s">
        <v>2168</v>
      </c>
      <c r="V209" s="383" t="s">
        <v>2159</v>
      </c>
      <c r="W209" s="383" t="s">
        <v>2169</v>
      </c>
      <c r="X209" s="383" t="s">
        <v>2170</v>
      </c>
      <c r="Y209" s="483">
        <v>3400000000</v>
      </c>
      <c r="Z209" s="453" t="s">
        <v>1930</v>
      </c>
      <c r="AA209" s="453" t="s">
        <v>1931</v>
      </c>
      <c r="AB209" s="453" t="s">
        <v>2162</v>
      </c>
      <c r="AC209" s="453" t="s">
        <v>2163</v>
      </c>
      <c r="AD209" s="517"/>
      <c r="AE209" s="430">
        <f t="shared" si="23"/>
        <v>3400000000</v>
      </c>
      <c r="AF209" s="411">
        <f>AG209</f>
        <v>3400000000</v>
      </c>
      <c r="AG209" s="411">
        <f>SUM(AH209:DK209)</f>
        <v>3400000000</v>
      </c>
      <c r="AH209" s="411">
        <v>3400000000</v>
      </c>
      <c r="AI209" s="411"/>
      <c r="AJ209" s="411"/>
      <c r="AK209" s="411"/>
      <c r="AL209" s="411"/>
      <c r="AM209" s="411"/>
      <c r="AN209" s="411"/>
      <c r="AO209" s="411"/>
      <c r="AP209" s="411"/>
      <c r="AQ209" s="411"/>
      <c r="AR209" s="411"/>
      <c r="AS209" s="411"/>
      <c r="AT209" s="411"/>
      <c r="AU209" s="411"/>
      <c r="AV209" s="411"/>
      <c r="AW209" s="411"/>
      <c r="AX209" s="411"/>
      <c r="AY209" s="411"/>
      <c r="AZ209" s="411"/>
      <c r="BA209" s="411"/>
      <c r="BB209" s="411"/>
      <c r="BC209" s="411"/>
      <c r="BD209" s="411"/>
      <c r="BE209" s="411"/>
      <c r="BF209" s="411"/>
      <c r="BG209" s="411"/>
      <c r="BH209" s="411"/>
      <c r="BI209" s="411"/>
      <c r="BJ209" s="411"/>
      <c r="BK209" s="411"/>
      <c r="BL209" s="411"/>
      <c r="BM209" s="411"/>
      <c r="BN209" s="411"/>
      <c r="BO209" s="411"/>
      <c r="BP209" s="411"/>
      <c r="BQ209" s="411"/>
      <c r="BR209" s="411"/>
      <c r="BS209" s="411"/>
      <c r="BT209" s="411"/>
      <c r="BU209" s="411"/>
      <c r="BV209" s="411"/>
      <c r="BW209" s="411"/>
      <c r="BX209" s="411"/>
      <c r="BY209" s="411"/>
      <c r="BZ209" s="411"/>
      <c r="CA209" s="411"/>
      <c r="CB209" s="411"/>
      <c r="CC209" s="411"/>
      <c r="CD209" s="411"/>
      <c r="CE209" s="411"/>
      <c r="CF209" s="411"/>
      <c r="CG209" s="411"/>
      <c r="CH209" s="411"/>
      <c r="CI209" s="411"/>
      <c r="CJ209" s="411"/>
      <c r="CK209" s="411"/>
      <c r="CL209" s="411"/>
      <c r="CM209" s="411"/>
      <c r="CN209" s="411"/>
      <c r="CO209" s="411"/>
      <c r="CP209" s="411"/>
      <c r="CQ209" s="411"/>
      <c r="CR209" s="411"/>
      <c r="CS209" s="411"/>
      <c r="CT209" s="411"/>
      <c r="CU209" s="411"/>
      <c r="CV209" s="411"/>
      <c r="CW209" s="411"/>
      <c r="CX209" s="411"/>
      <c r="CY209" s="411"/>
      <c r="CZ209" s="411"/>
      <c r="DA209" s="411"/>
      <c r="DB209" s="411"/>
      <c r="DC209" s="411"/>
      <c r="DD209" s="411"/>
      <c r="DE209" s="411"/>
      <c r="DF209" s="411"/>
      <c r="DG209" s="411"/>
      <c r="DH209" s="411"/>
      <c r="DI209" s="411"/>
      <c r="DJ209" s="411"/>
      <c r="DK209" s="411"/>
      <c r="DL209" s="414"/>
      <c r="DM209" s="414"/>
      <c r="DN209" s="414"/>
      <c r="DO209" s="414"/>
      <c r="DP209" s="414"/>
      <c r="DQ209" s="414"/>
      <c r="DR209" s="414"/>
      <c r="DS209" s="414"/>
      <c r="DT209" s="414"/>
      <c r="DU209" s="414"/>
      <c r="DV209" s="414"/>
      <c r="DW209" s="414"/>
      <c r="DX209" s="414"/>
      <c r="DY209" s="414"/>
      <c r="DZ209" s="414"/>
      <c r="EA209" s="414"/>
      <c r="EB209" s="414"/>
      <c r="EC209" s="414"/>
      <c r="ED209" s="414"/>
      <c r="EE209" s="414"/>
      <c r="EF209" s="414"/>
      <c r="EG209" s="414"/>
      <c r="EH209" s="414"/>
      <c r="EI209" s="414"/>
      <c r="EJ209" s="414"/>
      <c r="EK209" s="414"/>
      <c r="EL209" s="414"/>
      <c r="EM209" s="414"/>
      <c r="EN209" s="414"/>
      <c r="EO209" s="414"/>
      <c r="EP209" s="414"/>
      <c r="EQ209" s="414"/>
      <c r="ER209" s="414"/>
      <c r="ES209" s="414"/>
      <c r="ET209" s="414"/>
      <c r="EU209" s="414"/>
      <c r="EV209" s="414"/>
      <c r="EW209" s="414"/>
      <c r="EX209" s="414"/>
      <c r="EY209" s="414"/>
      <c r="EZ209" s="414"/>
      <c r="FA209" s="414"/>
      <c r="FB209" s="414"/>
      <c r="FC209" s="414"/>
      <c r="FD209" s="414"/>
      <c r="FE209" s="414"/>
      <c r="FF209" s="414"/>
      <c r="FG209" s="414"/>
      <c r="FH209" s="414"/>
      <c r="FI209" s="414"/>
      <c r="FJ209" s="414"/>
      <c r="FK209" s="414"/>
      <c r="FL209" s="414"/>
      <c r="FM209" s="414"/>
      <c r="FN209" s="414"/>
      <c r="FO209" s="414"/>
      <c r="FP209" s="414"/>
      <c r="FQ209" s="414"/>
      <c r="FR209" s="414"/>
      <c r="FS209" s="414"/>
      <c r="FT209" s="414"/>
      <c r="FU209" s="414"/>
      <c r="FV209" s="414"/>
      <c r="FW209" s="414"/>
      <c r="FX209" s="414"/>
      <c r="FY209" s="414"/>
      <c r="FZ209" s="414"/>
      <c r="GA209" s="414"/>
      <c r="GB209" s="414"/>
      <c r="GC209" s="414"/>
      <c r="GD209" s="414"/>
      <c r="GE209" s="414"/>
      <c r="GF209" s="414"/>
      <c r="GG209" s="414"/>
      <c r="GH209" s="414"/>
      <c r="GI209" s="414"/>
      <c r="GJ209" s="414"/>
      <c r="GK209" s="414"/>
      <c r="GL209" s="414"/>
      <c r="GM209" s="414"/>
      <c r="GN209" s="414"/>
      <c r="GO209" s="414"/>
      <c r="GP209" s="414"/>
      <c r="GQ209" s="414"/>
      <c r="GR209" s="414"/>
      <c r="GS209" s="414"/>
      <c r="GT209" s="414"/>
      <c r="GU209" s="414"/>
      <c r="GV209" s="414"/>
      <c r="GW209" s="414"/>
      <c r="GX209" s="414"/>
      <c r="GY209" s="414"/>
      <c r="GZ209" s="414"/>
      <c r="HA209" s="414"/>
      <c r="HB209" s="414"/>
      <c r="HC209" s="414"/>
      <c r="HD209" s="414"/>
      <c r="HE209" s="414"/>
      <c r="HF209" s="414"/>
      <c r="HG209" s="414"/>
      <c r="HH209" s="414"/>
      <c r="HI209" s="414"/>
      <c r="HJ209" s="414"/>
      <c r="HK209" s="414"/>
      <c r="HL209" s="414"/>
      <c r="HM209" s="414"/>
      <c r="HN209" s="414"/>
      <c r="HO209" s="414"/>
      <c r="HP209" s="414"/>
      <c r="HQ209" s="414"/>
      <c r="HR209" s="414"/>
      <c r="HS209" s="414"/>
      <c r="HT209" s="414"/>
      <c r="HU209" s="414"/>
      <c r="HV209" s="414"/>
      <c r="HW209" s="414"/>
      <c r="HX209" s="414"/>
      <c r="HY209" s="414"/>
      <c r="HZ209" s="414"/>
      <c r="IA209" s="414"/>
      <c r="IB209" s="414"/>
      <c r="IC209" s="414"/>
      <c r="ID209" s="414"/>
      <c r="IE209" s="414"/>
      <c r="IF209" s="414"/>
      <c r="IG209" s="414"/>
      <c r="IH209" s="414"/>
      <c r="II209" s="414"/>
      <c r="IJ209" s="414"/>
      <c r="IK209" s="414"/>
      <c r="IL209" s="414"/>
      <c r="IM209" s="414"/>
      <c r="IN209" s="414"/>
      <c r="IO209" s="414"/>
      <c r="IP209" s="414"/>
    </row>
    <row r="210" spans="1:250" x14ac:dyDescent="0.3">
      <c r="A210" s="442" t="s">
        <v>282</v>
      </c>
      <c r="B210" s="442" t="s">
        <v>187</v>
      </c>
      <c r="C210" s="442" t="s">
        <v>189</v>
      </c>
      <c r="D210" s="442" t="s">
        <v>534</v>
      </c>
      <c r="E210" s="442"/>
      <c r="F210" s="443"/>
      <c r="G210" s="444"/>
      <c r="H210" s="442"/>
      <c r="I210" s="444"/>
      <c r="J210" s="442"/>
      <c r="K210" s="445" t="s">
        <v>535</v>
      </c>
      <c r="L210" s="445"/>
      <c r="M210" s="446"/>
      <c r="N210" s="445"/>
      <c r="O210" s="445"/>
      <c r="P210" s="445"/>
      <c r="Q210" s="446"/>
      <c r="R210" s="446"/>
      <c r="S210" s="446"/>
      <c r="T210" s="446"/>
      <c r="U210" s="445"/>
      <c r="V210" s="446"/>
      <c r="W210" s="446"/>
      <c r="X210" s="446"/>
      <c r="Y210" s="447"/>
      <c r="Z210" s="446"/>
      <c r="AA210" s="446"/>
      <c r="AB210" s="446"/>
      <c r="AC210" s="446"/>
      <c r="AD210" s="446"/>
      <c r="AE210" s="430">
        <f t="shared" si="23"/>
        <v>0</v>
      </c>
      <c r="AF210" s="411"/>
      <c r="AG210" s="411"/>
      <c r="AH210" s="430"/>
      <c r="AI210" s="430"/>
      <c r="AJ210" s="430"/>
      <c r="AK210" s="430"/>
      <c r="AL210" s="430"/>
      <c r="AM210" s="430"/>
      <c r="AN210" s="430"/>
      <c r="AO210" s="430"/>
      <c r="AP210" s="430"/>
      <c r="AQ210" s="430"/>
      <c r="AR210" s="430"/>
      <c r="AS210" s="430"/>
      <c r="AT210" s="430"/>
      <c r="AU210" s="430"/>
      <c r="AV210" s="430"/>
      <c r="AW210" s="430"/>
      <c r="AX210" s="430"/>
      <c r="AY210" s="430"/>
      <c r="AZ210" s="430"/>
      <c r="BA210" s="430"/>
      <c r="BB210" s="430"/>
      <c r="BC210" s="430"/>
      <c r="BD210" s="430"/>
      <c r="BE210" s="430"/>
      <c r="BF210" s="430"/>
      <c r="BG210" s="430"/>
      <c r="BH210" s="430"/>
      <c r="BI210" s="430"/>
      <c r="BJ210" s="430"/>
      <c r="BK210" s="430"/>
      <c r="BL210" s="430"/>
      <c r="BM210" s="430"/>
      <c r="BN210" s="430"/>
      <c r="BO210" s="430"/>
      <c r="BP210" s="430"/>
      <c r="BQ210" s="430"/>
      <c r="BR210" s="430"/>
      <c r="BS210" s="430"/>
      <c r="BT210" s="430"/>
      <c r="BU210" s="430"/>
      <c r="BV210" s="430"/>
      <c r="BW210" s="430"/>
      <c r="BX210" s="430"/>
      <c r="BY210" s="430"/>
      <c r="BZ210" s="430"/>
      <c r="CA210" s="430"/>
      <c r="CB210" s="430"/>
      <c r="CC210" s="430"/>
      <c r="CD210" s="430"/>
      <c r="CE210" s="430"/>
      <c r="CF210" s="430"/>
      <c r="CG210" s="430"/>
      <c r="CH210" s="430"/>
      <c r="CI210" s="430"/>
      <c r="CJ210" s="430"/>
      <c r="CK210" s="430"/>
      <c r="CL210" s="430"/>
      <c r="CM210" s="430"/>
      <c r="CN210" s="430"/>
      <c r="CO210" s="430"/>
      <c r="CP210" s="430"/>
      <c r="CQ210" s="430"/>
      <c r="CR210" s="430"/>
      <c r="CS210" s="430"/>
      <c r="CT210" s="430"/>
      <c r="CU210" s="430"/>
      <c r="CV210" s="430"/>
      <c r="CW210" s="430"/>
      <c r="CX210" s="430"/>
      <c r="CY210" s="430"/>
      <c r="CZ210" s="430"/>
      <c r="DA210" s="430"/>
      <c r="DB210" s="430"/>
      <c r="DC210" s="430"/>
      <c r="DD210" s="430"/>
      <c r="DE210" s="430"/>
      <c r="DF210" s="430"/>
      <c r="DG210" s="430"/>
      <c r="DH210" s="430"/>
      <c r="DI210" s="430"/>
      <c r="DJ210" s="430"/>
      <c r="DK210" s="430"/>
    </row>
    <row r="211" spans="1:250" x14ac:dyDescent="0.3">
      <c r="A211" s="436" t="s">
        <v>282</v>
      </c>
      <c r="B211" s="436" t="s">
        <v>187</v>
      </c>
      <c r="C211" s="436" t="s">
        <v>189</v>
      </c>
      <c r="D211" s="436" t="s">
        <v>534</v>
      </c>
      <c r="E211" s="436" t="s">
        <v>537</v>
      </c>
      <c r="F211" s="480"/>
      <c r="G211" s="436"/>
      <c r="H211" s="436"/>
      <c r="I211" s="438"/>
      <c r="J211" s="436"/>
      <c r="K211" s="439" t="s">
        <v>538</v>
      </c>
      <c r="L211" s="439"/>
      <c r="M211" s="440"/>
      <c r="N211" s="439"/>
      <c r="O211" s="439"/>
      <c r="P211" s="439"/>
      <c r="Q211" s="440"/>
      <c r="R211" s="440"/>
      <c r="S211" s="440"/>
      <c r="T211" s="440"/>
      <c r="U211" s="439"/>
      <c r="V211" s="440"/>
      <c r="W211" s="440"/>
      <c r="X211" s="440"/>
      <c r="Y211" s="441"/>
      <c r="Z211" s="440"/>
      <c r="AA211" s="440"/>
      <c r="AB211" s="440"/>
      <c r="AC211" s="440"/>
      <c r="AD211" s="440"/>
      <c r="AE211" s="430">
        <f t="shared" si="23"/>
        <v>0</v>
      </c>
      <c r="AF211" s="411"/>
      <c r="AG211" s="411"/>
      <c r="AH211" s="430"/>
      <c r="AI211" s="430"/>
      <c r="AJ211" s="430"/>
      <c r="AK211" s="430"/>
      <c r="AL211" s="430"/>
      <c r="AM211" s="430"/>
      <c r="AN211" s="430"/>
      <c r="AO211" s="430"/>
      <c r="AP211" s="430"/>
      <c r="AQ211" s="430"/>
      <c r="AR211" s="430"/>
      <c r="AS211" s="430"/>
      <c r="AT211" s="430"/>
      <c r="AU211" s="430"/>
      <c r="AV211" s="430"/>
      <c r="AW211" s="430"/>
      <c r="AX211" s="430"/>
      <c r="AY211" s="430"/>
      <c r="AZ211" s="430"/>
      <c r="BA211" s="430"/>
      <c r="BB211" s="430"/>
      <c r="BC211" s="430"/>
      <c r="BD211" s="430"/>
      <c r="BE211" s="430"/>
      <c r="BF211" s="430"/>
      <c r="BG211" s="430"/>
      <c r="BH211" s="430"/>
      <c r="BI211" s="430"/>
      <c r="BJ211" s="430"/>
      <c r="BK211" s="430"/>
      <c r="BL211" s="430"/>
      <c r="BM211" s="430"/>
      <c r="BN211" s="430"/>
      <c r="BO211" s="430"/>
      <c r="BP211" s="430"/>
      <c r="BQ211" s="430"/>
      <c r="BR211" s="430"/>
      <c r="BS211" s="430"/>
      <c r="BT211" s="430"/>
      <c r="BU211" s="430"/>
      <c r="BV211" s="430"/>
      <c r="BW211" s="430"/>
      <c r="BX211" s="430"/>
      <c r="BY211" s="430"/>
      <c r="BZ211" s="430"/>
      <c r="CA211" s="430"/>
      <c r="CB211" s="430"/>
      <c r="CC211" s="430"/>
      <c r="CD211" s="430"/>
      <c r="CE211" s="430"/>
      <c r="CF211" s="430"/>
      <c r="CG211" s="430"/>
      <c r="CH211" s="430"/>
      <c r="CI211" s="430"/>
      <c r="CJ211" s="430"/>
      <c r="CK211" s="430"/>
      <c r="CL211" s="430"/>
      <c r="CM211" s="430"/>
      <c r="CN211" s="430"/>
      <c r="CO211" s="430"/>
      <c r="CP211" s="430"/>
      <c r="CQ211" s="430"/>
      <c r="CR211" s="430"/>
      <c r="CS211" s="430"/>
      <c r="CT211" s="430"/>
      <c r="CU211" s="430"/>
      <c r="CV211" s="430"/>
      <c r="CW211" s="430"/>
      <c r="CX211" s="430"/>
      <c r="CY211" s="430"/>
      <c r="CZ211" s="430"/>
      <c r="DA211" s="430"/>
      <c r="DB211" s="430"/>
      <c r="DC211" s="430"/>
      <c r="DD211" s="430"/>
      <c r="DE211" s="430"/>
      <c r="DF211" s="430"/>
      <c r="DG211" s="430"/>
      <c r="DH211" s="430"/>
      <c r="DI211" s="430"/>
      <c r="DJ211" s="430"/>
      <c r="DK211" s="430"/>
    </row>
    <row r="212" spans="1:250" ht="71.400000000000006" x14ac:dyDescent="0.3">
      <c r="A212" s="449" t="s">
        <v>282</v>
      </c>
      <c r="B212" s="449" t="s">
        <v>187</v>
      </c>
      <c r="C212" s="449" t="s">
        <v>189</v>
      </c>
      <c r="D212" s="449" t="s">
        <v>534</v>
      </c>
      <c r="E212" s="449" t="s">
        <v>537</v>
      </c>
      <c r="F212" s="448" t="s">
        <v>542</v>
      </c>
      <c r="G212" s="380" t="s">
        <v>206</v>
      </c>
      <c r="H212" s="377" t="s">
        <v>543</v>
      </c>
      <c r="I212" s="514" t="s">
        <v>208</v>
      </c>
      <c r="J212" s="515" t="s">
        <v>544</v>
      </c>
      <c r="K212" s="450" t="s">
        <v>731</v>
      </c>
      <c r="L212" s="373" t="s">
        <v>2171</v>
      </c>
      <c r="M212" s="374" t="s">
        <v>2172</v>
      </c>
      <c r="N212" s="375" t="s">
        <v>2173</v>
      </c>
      <c r="O212" s="375" t="s">
        <v>2174</v>
      </c>
      <c r="P212" s="375" t="s">
        <v>2175</v>
      </c>
      <c r="Q212" s="374" t="s">
        <v>2176</v>
      </c>
      <c r="R212" s="374" t="s">
        <v>2177</v>
      </c>
      <c r="S212" s="563">
        <v>3940</v>
      </c>
      <c r="T212" s="383">
        <v>20</v>
      </c>
      <c r="U212" s="375" t="s">
        <v>2178</v>
      </c>
      <c r="V212" s="383" t="s">
        <v>2179</v>
      </c>
      <c r="W212" s="383" t="s">
        <v>2160</v>
      </c>
      <c r="X212" s="383" t="s">
        <v>2180</v>
      </c>
      <c r="Y212" s="531">
        <v>590000000</v>
      </c>
      <c r="Z212" s="374" t="s">
        <v>2181</v>
      </c>
      <c r="AA212" s="374" t="s">
        <v>2182</v>
      </c>
      <c r="AB212" s="453" t="s">
        <v>2162</v>
      </c>
      <c r="AC212" s="453" t="s">
        <v>2163</v>
      </c>
      <c r="AD212" s="453"/>
      <c r="AE212" s="430">
        <f t="shared" si="23"/>
        <v>590000000</v>
      </c>
      <c r="AF212" s="411">
        <f t="shared" ref="AF212:AF223" si="28">AG212</f>
        <v>590000000</v>
      </c>
      <c r="AG212" s="411">
        <f t="shared" ref="AG212:AG224" si="29">SUM(AH212:DK212)</f>
        <v>590000000</v>
      </c>
      <c r="AH212" s="430">
        <v>590000000</v>
      </c>
      <c r="AI212" s="430"/>
      <c r="AJ212" s="430"/>
      <c r="AK212" s="430"/>
      <c r="AL212" s="430"/>
      <c r="AM212" s="430"/>
      <c r="AN212" s="430"/>
      <c r="AO212" s="430"/>
      <c r="AP212" s="430"/>
      <c r="AQ212" s="430"/>
      <c r="AR212" s="430"/>
      <c r="AS212" s="430"/>
      <c r="AT212" s="430"/>
      <c r="AU212" s="430"/>
      <c r="AV212" s="430"/>
      <c r="AW212" s="430"/>
      <c r="AX212" s="430"/>
      <c r="AY212" s="430"/>
      <c r="AZ212" s="430"/>
      <c r="BA212" s="430"/>
      <c r="BB212" s="430"/>
      <c r="BC212" s="430"/>
      <c r="BD212" s="430"/>
      <c r="BE212" s="430"/>
      <c r="BF212" s="430"/>
      <c r="BG212" s="430"/>
      <c r="BH212" s="430"/>
      <c r="BI212" s="430"/>
      <c r="BJ212" s="430"/>
      <c r="BK212" s="430"/>
      <c r="BL212" s="430"/>
      <c r="BM212" s="430"/>
      <c r="BN212" s="430"/>
      <c r="BO212" s="430"/>
      <c r="BP212" s="430"/>
      <c r="BQ212" s="430"/>
      <c r="BR212" s="430"/>
      <c r="BS212" s="430"/>
      <c r="BT212" s="430"/>
      <c r="BU212" s="430"/>
      <c r="BV212" s="430"/>
      <c r="BW212" s="430"/>
      <c r="BX212" s="430"/>
      <c r="BY212" s="430"/>
      <c r="BZ212" s="430"/>
      <c r="CA212" s="430"/>
      <c r="CB212" s="430"/>
      <c r="CC212" s="430"/>
      <c r="CD212" s="430"/>
      <c r="CE212" s="430"/>
      <c r="CF212" s="430"/>
      <c r="CG212" s="430"/>
      <c r="CH212" s="430"/>
      <c r="CI212" s="430"/>
      <c r="CJ212" s="430"/>
      <c r="CK212" s="430"/>
      <c r="CL212" s="430"/>
      <c r="CM212" s="430"/>
      <c r="CN212" s="430"/>
      <c r="CO212" s="430"/>
      <c r="CP212" s="430"/>
      <c r="CQ212" s="430"/>
      <c r="CR212" s="430"/>
      <c r="CS212" s="430"/>
      <c r="CT212" s="430"/>
      <c r="CU212" s="430"/>
      <c r="CV212" s="430"/>
      <c r="CW212" s="430"/>
      <c r="CX212" s="430"/>
      <c r="CY212" s="430"/>
      <c r="CZ212" s="430"/>
      <c r="DA212" s="430"/>
      <c r="DB212" s="430"/>
      <c r="DC212" s="430"/>
      <c r="DD212" s="430"/>
      <c r="DE212" s="430"/>
      <c r="DF212" s="430"/>
      <c r="DG212" s="430"/>
      <c r="DH212" s="430"/>
      <c r="DI212" s="430"/>
      <c r="DJ212" s="430"/>
      <c r="DK212" s="430"/>
    </row>
    <row r="213" spans="1:250" ht="51" x14ac:dyDescent="0.3">
      <c r="A213" s="449" t="s">
        <v>282</v>
      </c>
      <c r="B213" s="449" t="s">
        <v>187</v>
      </c>
      <c r="C213" s="449" t="s">
        <v>189</v>
      </c>
      <c r="D213" s="449" t="s">
        <v>534</v>
      </c>
      <c r="E213" s="449" t="s">
        <v>537</v>
      </c>
      <c r="F213" s="448" t="s">
        <v>550</v>
      </c>
      <c r="G213" s="380" t="s">
        <v>206</v>
      </c>
      <c r="H213" s="377" t="s">
        <v>551</v>
      </c>
      <c r="I213" s="514" t="s">
        <v>208</v>
      </c>
      <c r="J213" s="515" t="s">
        <v>544</v>
      </c>
      <c r="K213" s="450" t="s">
        <v>552</v>
      </c>
      <c r="L213" s="373" t="s">
        <v>2171</v>
      </c>
      <c r="M213" s="374" t="s">
        <v>2172</v>
      </c>
      <c r="N213" s="450" t="s">
        <v>2183</v>
      </c>
      <c r="O213" s="375" t="s">
        <v>2184</v>
      </c>
      <c r="P213" s="375" t="s">
        <v>2185</v>
      </c>
      <c r="Q213" s="453"/>
      <c r="R213" s="383" t="s">
        <v>2186</v>
      </c>
      <c r="S213" s="383">
        <v>400</v>
      </c>
      <c r="T213" s="383">
        <v>45</v>
      </c>
      <c r="U213" s="375" t="s">
        <v>2187</v>
      </c>
      <c r="V213" s="383" t="s">
        <v>2188</v>
      </c>
      <c r="W213" s="383" t="s">
        <v>2160</v>
      </c>
      <c r="X213" s="383" t="s">
        <v>2161</v>
      </c>
      <c r="Y213" s="531">
        <v>300000000</v>
      </c>
      <c r="Z213" s="374" t="s">
        <v>2181</v>
      </c>
      <c r="AA213" s="374" t="s">
        <v>2182</v>
      </c>
      <c r="AB213" s="453" t="s">
        <v>2162</v>
      </c>
      <c r="AC213" s="453" t="s">
        <v>2163</v>
      </c>
      <c r="AD213" s="453"/>
      <c r="AE213" s="430">
        <f t="shared" si="23"/>
        <v>300000000</v>
      </c>
      <c r="AF213" s="411">
        <f t="shared" si="28"/>
        <v>300000000</v>
      </c>
      <c r="AG213" s="411">
        <f t="shared" si="29"/>
        <v>300000000</v>
      </c>
      <c r="AH213" s="430">
        <v>300000000</v>
      </c>
      <c r="AI213" s="430"/>
      <c r="AJ213" s="430"/>
      <c r="AK213" s="430"/>
      <c r="AL213" s="430"/>
      <c r="AM213" s="430"/>
      <c r="AN213" s="430"/>
      <c r="AO213" s="430"/>
      <c r="AP213" s="430"/>
      <c r="AQ213" s="430"/>
      <c r="AR213" s="430"/>
      <c r="AS213" s="430"/>
      <c r="AT213" s="430"/>
      <c r="AU213" s="430"/>
      <c r="AV213" s="430"/>
      <c r="AW213" s="430"/>
      <c r="AX213" s="430"/>
      <c r="AY213" s="430"/>
      <c r="AZ213" s="430"/>
      <c r="BA213" s="430"/>
      <c r="BB213" s="430"/>
      <c r="BC213" s="430"/>
      <c r="BD213" s="430"/>
      <c r="BE213" s="430"/>
      <c r="BF213" s="430"/>
      <c r="BG213" s="430"/>
      <c r="BH213" s="430"/>
      <c r="BI213" s="430"/>
      <c r="BJ213" s="430"/>
      <c r="BK213" s="430"/>
      <c r="BL213" s="430"/>
      <c r="BM213" s="430"/>
      <c r="BN213" s="430"/>
      <c r="BO213" s="430"/>
      <c r="BP213" s="430"/>
      <c r="BQ213" s="430"/>
      <c r="BR213" s="430"/>
      <c r="BS213" s="430"/>
      <c r="BT213" s="430"/>
      <c r="BU213" s="430"/>
      <c r="BV213" s="430"/>
      <c r="BW213" s="430"/>
      <c r="BX213" s="430"/>
      <c r="BY213" s="430"/>
      <c r="BZ213" s="430"/>
      <c r="CA213" s="430"/>
      <c r="CB213" s="430"/>
      <c r="CC213" s="430"/>
      <c r="CD213" s="430"/>
      <c r="CE213" s="430"/>
      <c r="CF213" s="430"/>
      <c r="CG213" s="430"/>
      <c r="CH213" s="430"/>
      <c r="CI213" s="430"/>
      <c r="CJ213" s="430"/>
      <c r="CK213" s="430"/>
      <c r="CL213" s="430"/>
      <c r="CM213" s="430"/>
      <c r="CN213" s="430"/>
      <c r="CO213" s="430"/>
      <c r="CP213" s="430"/>
      <c r="CQ213" s="430"/>
      <c r="CR213" s="430"/>
      <c r="CS213" s="430"/>
      <c r="CT213" s="430"/>
      <c r="CU213" s="430"/>
      <c r="CV213" s="430"/>
      <c r="CW213" s="430"/>
      <c r="CX213" s="430"/>
      <c r="CY213" s="430"/>
      <c r="CZ213" s="430"/>
      <c r="DA213" s="430"/>
      <c r="DB213" s="430"/>
      <c r="DC213" s="430"/>
      <c r="DD213" s="430"/>
      <c r="DE213" s="430"/>
      <c r="DF213" s="430"/>
      <c r="DG213" s="430"/>
      <c r="DH213" s="430"/>
      <c r="DI213" s="430"/>
      <c r="DJ213" s="430"/>
      <c r="DK213" s="430"/>
    </row>
    <row r="214" spans="1:250" ht="51" x14ac:dyDescent="0.3">
      <c r="A214" s="449" t="s">
        <v>282</v>
      </c>
      <c r="B214" s="449" t="s">
        <v>187</v>
      </c>
      <c r="C214" s="449" t="s">
        <v>189</v>
      </c>
      <c r="D214" s="449" t="s">
        <v>534</v>
      </c>
      <c r="E214" s="449" t="s">
        <v>537</v>
      </c>
      <c r="F214" s="457" t="s">
        <v>743</v>
      </c>
      <c r="G214" s="449" t="s">
        <v>744</v>
      </c>
      <c r="H214" s="514" t="s">
        <v>1340</v>
      </c>
      <c r="I214" s="514" t="s">
        <v>229</v>
      </c>
      <c r="J214" s="515" t="s">
        <v>1235</v>
      </c>
      <c r="K214" s="458" t="s">
        <v>747</v>
      </c>
      <c r="L214" s="373" t="s">
        <v>2189</v>
      </c>
      <c r="M214" s="374" t="s">
        <v>2190</v>
      </c>
      <c r="N214" s="375" t="s">
        <v>2191</v>
      </c>
      <c r="O214" s="375" t="s">
        <v>2192</v>
      </c>
      <c r="P214" s="375" t="s">
        <v>2193</v>
      </c>
      <c r="Q214" s="374" t="s">
        <v>2194</v>
      </c>
      <c r="R214" s="374" t="s">
        <v>2195</v>
      </c>
      <c r="S214" s="374">
        <v>250</v>
      </c>
      <c r="T214" s="374">
        <v>500</v>
      </c>
      <c r="U214" s="375" t="s">
        <v>2196</v>
      </c>
      <c r="V214" s="383" t="s">
        <v>2193</v>
      </c>
      <c r="W214" s="383" t="s">
        <v>2280</v>
      </c>
      <c r="X214" s="383" t="s">
        <v>2197</v>
      </c>
      <c r="Y214" s="463">
        <v>346250000</v>
      </c>
      <c r="Z214" s="374" t="s">
        <v>2181</v>
      </c>
      <c r="AA214" s="374" t="s">
        <v>2182</v>
      </c>
      <c r="AB214" s="453" t="s">
        <v>2162</v>
      </c>
      <c r="AC214" s="453" t="s">
        <v>2163</v>
      </c>
      <c r="AD214" s="460"/>
      <c r="AE214" s="430">
        <f t="shared" si="23"/>
        <v>346250000</v>
      </c>
      <c r="AF214" s="411">
        <f t="shared" si="28"/>
        <v>346250000</v>
      </c>
      <c r="AG214" s="411">
        <f t="shared" si="29"/>
        <v>346250000</v>
      </c>
      <c r="AH214" s="430">
        <v>60000000</v>
      </c>
      <c r="AI214" s="430"/>
      <c r="AJ214" s="430"/>
      <c r="AK214" s="430"/>
      <c r="AL214" s="430"/>
      <c r="AM214" s="430"/>
      <c r="AN214" s="430"/>
      <c r="AO214" s="430"/>
      <c r="AP214" s="430"/>
      <c r="AQ214" s="430"/>
      <c r="AR214" s="430"/>
      <c r="AS214" s="430"/>
      <c r="AT214" s="430"/>
      <c r="AU214" s="430"/>
      <c r="AV214" s="430"/>
      <c r="AW214" s="430"/>
      <c r="AX214" s="430"/>
      <c r="AY214" s="430"/>
      <c r="AZ214" s="430"/>
      <c r="BA214" s="430"/>
      <c r="BB214" s="430"/>
      <c r="BC214" s="430"/>
      <c r="BD214" s="430"/>
      <c r="BE214" s="430"/>
      <c r="BF214" s="430"/>
      <c r="BG214" s="430"/>
      <c r="BH214" s="430"/>
      <c r="BI214" s="430"/>
      <c r="BJ214" s="430"/>
      <c r="BK214" s="430"/>
      <c r="BL214" s="430"/>
      <c r="BM214" s="430">
        <v>0</v>
      </c>
      <c r="BN214" s="430"/>
      <c r="BO214" s="430"/>
      <c r="BP214" s="430"/>
      <c r="BQ214" s="430"/>
      <c r="BR214" s="430"/>
      <c r="BS214" s="430"/>
      <c r="BT214" s="430"/>
      <c r="BU214" s="411">
        <v>280000000</v>
      </c>
      <c r="BV214" s="411"/>
      <c r="BW214" s="411">
        <v>6250000</v>
      </c>
      <c r="BX214" s="411"/>
      <c r="BY214" s="430"/>
      <c r="BZ214" s="430"/>
      <c r="CA214" s="430"/>
      <c r="CB214" s="430"/>
      <c r="CC214" s="430"/>
      <c r="CD214" s="430"/>
      <c r="CE214" s="430"/>
      <c r="CF214" s="430"/>
      <c r="CG214" s="430"/>
      <c r="CH214" s="430"/>
      <c r="CI214" s="430"/>
      <c r="CJ214" s="430"/>
      <c r="CK214" s="430"/>
      <c r="CL214" s="430"/>
      <c r="CM214" s="430"/>
      <c r="CN214" s="430"/>
      <c r="CO214" s="430"/>
      <c r="CP214" s="430"/>
      <c r="CQ214" s="430"/>
      <c r="CR214" s="430"/>
      <c r="CS214" s="430"/>
      <c r="CT214" s="430"/>
      <c r="CU214" s="430"/>
      <c r="CV214" s="430"/>
      <c r="CW214" s="430"/>
      <c r="CX214" s="430"/>
      <c r="CY214" s="430"/>
      <c r="CZ214" s="430"/>
      <c r="DA214" s="430"/>
      <c r="DB214" s="430"/>
      <c r="DC214" s="430"/>
      <c r="DD214" s="430"/>
      <c r="DE214" s="430"/>
      <c r="DF214" s="430"/>
      <c r="DG214" s="430"/>
      <c r="DH214" s="430"/>
      <c r="DI214" s="430"/>
      <c r="DJ214" s="430"/>
      <c r="DK214" s="430"/>
    </row>
    <row r="215" spans="1:250" ht="61.2" x14ac:dyDescent="0.3">
      <c r="A215" s="449" t="s">
        <v>282</v>
      </c>
      <c r="B215" s="449" t="s">
        <v>187</v>
      </c>
      <c r="C215" s="449" t="s">
        <v>189</v>
      </c>
      <c r="D215" s="449" t="s">
        <v>534</v>
      </c>
      <c r="E215" s="449" t="s">
        <v>537</v>
      </c>
      <c r="F215" s="457" t="s">
        <v>750</v>
      </c>
      <c r="G215" s="449" t="s">
        <v>499</v>
      </c>
      <c r="H215" s="514" t="s">
        <v>1341</v>
      </c>
      <c r="I215" s="514" t="s">
        <v>229</v>
      </c>
      <c r="J215" s="515" t="s">
        <v>1234</v>
      </c>
      <c r="K215" s="458" t="s">
        <v>752</v>
      </c>
      <c r="L215" s="373" t="s">
        <v>2171</v>
      </c>
      <c r="M215" s="374" t="s">
        <v>2172</v>
      </c>
      <c r="N215" s="375" t="s">
        <v>2198</v>
      </c>
      <c r="O215" s="375" t="s">
        <v>2174</v>
      </c>
      <c r="P215" s="375" t="s">
        <v>2199</v>
      </c>
      <c r="Q215" s="374" t="s">
        <v>2176</v>
      </c>
      <c r="R215" s="374" t="s">
        <v>2177</v>
      </c>
      <c r="S215" s="374">
        <v>1000</v>
      </c>
      <c r="T215" s="460">
        <v>20</v>
      </c>
      <c r="U215" s="375" t="s">
        <v>2200</v>
      </c>
      <c r="V215" s="383" t="s">
        <v>2199</v>
      </c>
      <c r="W215" s="383" t="s">
        <v>2280</v>
      </c>
      <c r="X215" s="383" t="s">
        <v>2197</v>
      </c>
      <c r="Y215" s="463">
        <v>150000000</v>
      </c>
      <c r="Z215" s="374" t="s">
        <v>2181</v>
      </c>
      <c r="AA215" s="374" t="s">
        <v>2182</v>
      </c>
      <c r="AB215" s="453" t="s">
        <v>2162</v>
      </c>
      <c r="AC215" s="453" t="s">
        <v>2163</v>
      </c>
      <c r="AD215" s="460"/>
      <c r="AE215" s="430">
        <f t="shared" si="23"/>
        <v>150000000</v>
      </c>
      <c r="AF215" s="411">
        <f t="shared" si="28"/>
        <v>150000000</v>
      </c>
      <c r="AG215" s="411">
        <f t="shared" si="29"/>
        <v>150000000</v>
      </c>
      <c r="AH215" s="430">
        <v>150000000</v>
      </c>
      <c r="AI215" s="430"/>
      <c r="AJ215" s="430"/>
      <c r="AK215" s="430"/>
      <c r="AL215" s="430"/>
      <c r="AM215" s="430"/>
      <c r="AN215" s="430"/>
      <c r="AO215" s="430"/>
      <c r="AP215" s="430"/>
      <c r="AQ215" s="430"/>
      <c r="AR215" s="430"/>
      <c r="AS215" s="430"/>
      <c r="AT215" s="430"/>
      <c r="AU215" s="430"/>
      <c r="AV215" s="430"/>
      <c r="AW215" s="430"/>
      <c r="AX215" s="430"/>
      <c r="AY215" s="430"/>
      <c r="AZ215" s="430"/>
      <c r="BA215" s="430"/>
      <c r="BB215" s="430"/>
      <c r="BC215" s="430"/>
      <c r="BD215" s="430"/>
      <c r="BE215" s="430"/>
      <c r="BF215" s="430"/>
      <c r="BG215" s="430"/>
      <c r="BH215" s="430"/>
      <c r="BI215" s="430"/>
      <c r="BJ215" s="430"/>
      <c r="BK215" s="430"/>
      <c r="BL215" s="430"/>
      <c r="BM215" s="430"/>
      <c r="BN215" s="430"/>
      <c r="BO215" s="430"/>
      <c r="BP215" s="430"/>
      <c r="BQ215" s="430"/>
      <c r="BR215" s="430"/>
      <c r="BS215" s="430"/>
      <c r="BT215" s="430"/>
      <c r="BU215" s="430"/>
      <c r="BV215" s="430"/>
      <c r="BW215" s="430"/>
      <c r="BX215" s="430"/>
      <c r="BY215" s="430"/>
      <c r="BZ215" s="430"/>
      <c r="CA215" s="430"/>
      <c r="CB215" s="430"/>
      <c r="CC215" s="430"/>
      <c r="CD215" s="430"/>
      <c r="CE215" s="430"/>
      <c r="CF215" s="430"/>
      <c r="CG215" s="430"/>
      <c r="CH215" s="430"/>
      <c r="CI215" s="430"/>
      <c r="CJ215" s="430"/>
      <c r="CK215" s="430"/>
      <c r="CL215" s="430"/>
      <c r="CM215" s="430"/>
      <c r="CN215" s="430"/>
      <c r="CO215" s="430"/>
      <c r="CP215" s="430"/>
      <c r="CQ215" s="430"/>
      <c r="CR215" s="430"/>
      <c r="CS215" s="430"/>
      <c r="CT215" s="430"/>
      <c r="CU215" s="430"/>
      <c r="CV215" s="430"/>
      <c r="CW215" s="430"/>
      <c r="CX215" s="430"/>
      <c r="CY215" s="430"/>
      <c r="CZ215" s="430"/>
      <c r="DA215" s="430"/>
      <c r="DB215" s="430"/>
      <c r="DC215" s="430"/>
      <c r="DD215" s="430"/>
      <c r="DE215" s="430"/>
      <c r="DF215" s="430"/>
      <c r="DG215" s="430"/>
      <c r="DH215" s="430"/>
      <c r="DI215" s="430"/>
      <c r="DJ215" s="430"/>
      <c r="DK215" s="430"/>
    </row>
    <row r="216" spans="1:250" ht="61.2" x14ac:dyDescent="0.3">
      <c r="A216" s="449" t="s">
        <v>282</v>
      </c>
      <c r="B216" s="449" t="s">
        <v>187</v>
      </c>
      <c r="C216" s="449" t="s">
        <v>189</v>
      </c>
      <c r="D216" s="449" t="s">
        <v>534</v>
      </c>
      <c r="E216" s="449" t="s">
        <v>537</v>
      </c>
      <c r="F216" s="457" t="s">
        <v>753</v>
      </c>
      <c r="G216" s="449" t="s">
        <v>499</v>
      </c>
      <c r="H216" s="514" t="s">
        <v>1342</v>
      </c>
      <c r="I216" s="514" t="s">
        <v>229</v>
      </c>
      <c r="J216" s="515" t="s">
        <v>1238</v>
      </c>
      <c r="K216" s="458" t="s">
        <v>755</v>
      </c>
      <c r="L216" s="373" t="s">
        <v>2201</v>
      </c>
      <c r="M216" s="374" t="s">
        <v>2202</v>
      </c>
      <c r="N216" s="375" t="s">
        <v>2203</v>
      </c>
      <c r="O216" s="375" t="s">
        <v>2204</v>
      </c>
      <c r="P216" s="375" t="s">
        <v>2205</v>
      </c>
      <c r="Q216" s="374" t="s">
        <v>544</v>
      </c>
      <c r="R216" s="374" t="s">
        <v>2206</v>
      </c>
      <c r="S216" s="460">
        <v>75</v>
      </c>
      <c r="T216" s="460"/>
      <c r="U216" s="375" t="s">
        <v>2207</v>
      </c>
      <c r="V216" s="383" t="s">
        <v>2205</v>
      </c>
      <c r="W216" s="383" t="s">
        <v>2280</v>
      </c>
      <c r="X216" s="383" t="s">
        <v>2197</v>
      </c>
      <c r="Y216" s="463">
        <v>250000000</v>
      </c>
      <c r="Z216" s="374" t="s">
        <v>2181</v>
      </c>
      <c r="AA216" s="374" t="s">
        <v>2182</v>
      </c>
      <c r="AB216" s="453" t="s">
        <v>2162</v>
      </c>
      <c r="AC216" s="453" t="s">
        <v>2163</v>
      </c>
      <c r="AD216" s="460"/>
      <c r="AE216" s="430">
        <f t="shared" si="23"/>
        <v>250000000</v>
      </c>
      <c r="AF216" s="411">
        <f t="shared" si="28"/>
        <v>250000000</v>
      </c>
      <c r="AG216" s="411">
        <f t="shared" si="29"/>
        <v>250000000</v>
      </c>
      <c r="AH216" s="430">
        <v>250000000</v>
      </c>
      <c r="AI216" s="430"/>
      <c r="AJ216" s="430"/>
      <c r="AK216" s="430"/>
      <c r="AL216" s="430"/>
      <c r="AM216" s="430"/>
      <c r="AN216" s="430"/>
      <c r="AO216" s="430"/>
      <c r="AP216" s="430"/>
      <c r="AQ216" s="430"/>
      <c r="AR216" s="430"/>
      <c r="AS216" s="430"/>
      <c r="AT216" s="430"/>
      <c r="AU216" s="430"/>
      <c r="AV216" s="430"/>
      <c r="AW216" s="430"/>
      <c r="AX216" s="430"/>
      <c r="AY216" s="430"/>
      <c r="AZ216" s="430"/>
      <c r="BA216" s="430"/>
      <c r="BB216" s="430"/>
      <c r="BC216" s="430"/>
      <c r="BD216" s="430"/>
      <c r="BE216" s="430"/>
      <c r="BF216" s="430"/>
      <c r="BG216" s="430"/>
      <c r="BH216" s="430"/>
      <c r="BI216" s="430"/>
      <c r="BJ216" s="430"/>
      <c r="BK216" s="430"/>
      <c r="BL216" s="430"/>
      <c r="BM216" s="430"/>
      <c r="BN216" s="430"/>
      <c r="BO216" s="430"/>
      <c r="BP216" s="430"/>
      <c r="BQ216" s="430"/>
      <c r="BR216" s="430"/>
      <c r="BS216" s="430"/>
      <c r="BT216" s="430"/>
      <c r="BU216" s="430"/>
      <c r="BV216" s="430"/>
      <c r="BW216" s="430"/>
      <c r="BX216" s="430"/>
      <c r="BY216" s="430"/>
      <c r="BZ216" s="430"/>
      <c r="CA216" s="430"/>
      <c r="CB216" s="430"/>
      <c r="CC216" s="430"/>
      <c r="CD216" s="430"/>
      <c r="CE216" s="430"/>
      <c r="CF216" s="430"/>
      <c r="CG216" s="430"/>
      <c r="CH216" s="430"/>
      <c r="CI216" s="430"/>
      <c r="CJ216" s="430"/>
      <c r="CK216" s="430"/>
      <c r="CL216" s="430"/>
      <c r="CM216" s="430"/>
      <c r="CN216" s="430"/>
      <c r="CO216" s="430"/>
      <c r="CP216" s="430"/>
      <c r="CQ216" s="430"/>
      <c r="CR216" s="430"/>
      <c r="CS216" s="430"/>
      <c r="CT216" s="430"/>
      <c r="CU216" s="430"/>
      <c r="CV216" s="430"/>
      <c r="CW216" s="430"/>
      <c r="CX216" s="430"/>
      <c r="CY216" s="430"/>
      <c r="CZ216" s="430"/>
      <c r="DA216" s="430"/>
      <c r="DB216" s="430"/>
      <c r="DC216" s="430"/>
      <c r="DD216" s="430"/>
      <c r="DE216" s="430"/>
      <c r="DF216" s="430"/>
      <c r="DG216" s="430"/>
      <c r="DH216" s="430"/>
      <c r="DI216" s="430"/>
      <c r="DJ216" s="430"/>
      <c r="DK216" s="430"/>
    </row>
    <row r="217" spans="1:250" ht="51" x14ac:dyDescent="0.3">
      <c r="A217" s="449" t="s">
        <v>282</v>
      </c>
      <c r="B217" s="449" t="s">
        <v>187</v>
      </c>
      <c r="C217" s="449" t="s">
        <v>189</v>
      </c>
      <c r="D217" s="449" t="s">
        <v>534</v>
      </c>
      <c r="E217" s="449" t="s">
        <v>537</v>
      </c>
      <c r="F217" s="457" t="s">
        <v>759</v>
      </c>
      <c r="G217" s="449"/>
      <c r="H217" s="514" t="s">
        <v>1343</v>
      </c>
      <c r="I217" s="514" t="s">
        <v>229</v>
      </c>
      <c r="J217" s="515" t="s">
        <v>1237</v>
      </c>
      <c r="K217" s="458" t="s">
        <v>760</v>
      </c>
      <c r="L217" s="375" t="s">
        <v>2171</v>
      </c>
      <c r="M217" s="383" t="s">
        <v>2172</v>
      </c>
      <c r="N217" s="375" t="s">
        <v>2498</v>
      </c>
      <c r="O217" s="375" t="s">
        <v>2184</v>
      </c>
      <c r="P217" s="375" t="s">
        <v>2185</v>
      </c>
      <c r="Q217" s="383" t="s">
        <v>2186</v>
      </c>
      <c r="R217" s="383" t="s">
        <v>2291</v>
      </c>
      <c r="S217" s="383">
        <v>400</v>
      </c>
      <c r="T217" s="383">
        <v>1</v>
      </c>
      <c r="U217" s="375" t="s">
        <v>2499</v>
      </c>
      <c r="V217" s="383" t="s">
        <v>2500</v>
      </c>
      <c r="W217" s="383" t="s">
        <v>2280</v>
      </c>
      <c r="X217" s="383" t="s">
        <v>2197</v>
      </c>
      <c r="Y217" s="463">
        <v>450000000</v>
      </c>
      <c r="Z217" s="374" t="s">
        <v>2181</v>
      </c>
      <c r="AA217" s="374" t="s">
        <v>2182</v>
      </c>
      <c r="AB217" s="453" t="s">
        <v>2162</v>
      </c>
      <c r="AC217" s="453" t="s">
        <v>2163</v>
      </c>
      <c r="AD217" s="460"/>
      <c r="AE217" s="430">
        <f t="shared" si="23"/>
        <v>450000000</v>
      </c>
      <c r="AF217" s="411">
        <f t="shared" si="28"/>
        <v>450000000</v>
      </c>
      <c r="AG217" s="411">
        <f t="shared" si="29"/>
        <v>450000000</v>
      </c>
      <c r="AH217" s="430">
        <v>450000000</v>
      </c>
      <c r="AI217" s="430"/>
      <c r="AJ217" s="430"/>
      <c r="AK217" s="430"/>
      <c r="AL217" s="430"/>
      <c r="AM217" s="430"/>
      <c r="AN217" s="430"/>
      <c r="AO217" s="430"/>
      <c r="AP217" s="430"/>
      <c r="AQ217" s="430"/>
      <c r="AR217" s="430"/>
      <c r="AS217" s="430"/>
      <c r="AT217" s="430"/>
      <c r="AU217" s="430"/>
      <c r="AV217" s="430"/>
      <c r="AW217" s="430"/>
      <c r="AX217" s="430"/>
      <c r="AY217" s="430"/>
      <c r="AZ217" s="430"/>
      <c r="BA217" s="430"/>
      <c r="BB217" s="430"/>
      <c r="BC217" s="430"/>
      <c r="BD217" s="430"/>
      <c r="BE217" s="430"/>
      <c r="BF217" s="430"/>
      <c r="BG217" s="430"/>
      <c r="BH217" s="430"/>
      <c r="BI217" s="430"/>
      <c r="BJ217" s="430"/>
      <c r="BK217" s="430"/>
      <c r="BL217" s="430"/>
      <c r="BM217" s="430"/>
      <c r="BN217" s="430"/>
      <c r="BO217" s="430"/>
      <c r="BP217" s="430"/>
      <c r="BQ217" s="430"/>
      <c r="BR217" s="430"/>
      <c r="BS217" s="430"/>
      <c r="BT217" s="430"/>
      <c r="BU217" s="430"/>
      <c r="BV217" s="430"/>
      <c r="BW217" s="430"/>
      <c r="BX217" s="430"/>
      <c r="BY217" s="430"/>
      <c r="BZ217" s="430"/>
      <c r="CA217" s="430"/>
      <c r="CB217" s="430"/>
      <c r="CC217" s="430"/>
      <c r="CD217" s="430"/>
      <c r="CE217" s="430"/>
      <c r="CF217" s="430"/>
      <c r="CG217" s="430"/>
      <c r="CH217" s="430"/>
      <c r="CI217" s="430"/>
      <c r="CJ217" s="430"/>
      <c r="CK217" s="430"/>
      <c r="CL217" s="430"/>
      <c r="CM217" s="430"/>
      <c r="CN217" s="430"/>
      <c r="CO217" s="430"/>
      <c r="CP217" s="430"/>
      <c r="CQ217" s="430"/>
      <c r="CR217" s="430"/>
      <c r="CS217" s="430"/>
      <c r="CT217" s="430"/>
      <c r="CU217" s="430"/>
      <c r="CV217" s="430"/>
      <c r="CW217" s="430"/>
      <c r="CX217" s="430"/>
      <c r="CY217" s="430"/>
      <c r="CZ217" s="430"/>
      <c r="DA217" s="430"/>
      <c r="DB217" s="430"/>
      <c r="DC217" s="430"/>
      <c r="DD217" s="430"/>
      <c r="DE217" s="430"/>
      <c r="DF217" s="430"/>
      <c r="DG217" s="430"/>
      <c r="DH217" s="430"/>
      <c r="DI217" s="430"/>
      <c r="DJ217" s="430"/>
      <c r="DK217" s="430"/>
    </row>
    <row r="218" spans="1:250" ht="51" x14ac:dyDescent="0.3">
      <c r="A218" s="449" t="s">
        <v>282</v>
      </c>
      <c r="B218" s="449" t="s">
        <v>187</v>
      </c>
      <c r="C218" s="449" t="s">
        <v>189</v>
      </c>
      <c r="D218" s="449" t="s">
        <v>534</v>
      </c>
      <c r="E218" s="449" t="s">
        <v>537</v>
      </c>
      <c r="F218" s="457">
        <v>2017005810468</v>
      </c>
      <c r="G218" s="449" t="s">
        <v>499</v>
      </c>
      <c r="H218" s="514" t="s">
        <v>1344</v>
      </c>
      <c r="I218" s="514" t="s">
        <v>229</v>
      </c>
      <c r="J218" s="515" t="s">
        <v>1236</v>
      </c>
      <c r="K218" s="458" t="s">
        <v>1188</v>
      </c>
      <c r="L218" s="373" t="s">
        <v>2171</v>
      </c>
      <c r="M218" s="374" t="s">
        <v>2172</v>
      </c>
      <c r="N218" s="375" t="s">
        <v>2208</v>
      </c>
      <c r="O218" s="373" t="s">
        <v>2184</v>
      </c>
      <c r="P218" s="458" t="s">
        <v>2209</v>
      </c>
      <c r="Q218" s="374" t="s">
        <v>2210</v>
      </c>
      <c r="R218" s="374" t="s">
        <v>2211</v>
      </c>
      <c r="S218" s="460">
        <v>500</v>
      </c>
      <c r="T218" s="383"/>
      <c r="U218" s="375" t="s">
        <v>2207</v>
      </c>
      <c r="V218" s="383" t="s">
        <v>2205</v>
      </c>
      <c r="W218" s="383" t="s">
        <v>2280</v>
      </c>
      <c r="X218" s="383" t="s">
        <v>2197</v>
      </c>
      <c r="Y218" s="463">
        <v>152468511</v>
      </c>
      <c r="Z218" s="374" t="s">
        <v>2181</v>
      </c>
      <c r="AA218" s="374" t="s">
        <v>2182</v>
      </c>
      <c r="AB218" s="453" t="s">
        <v>2162</v>
      </c>
      <c r="AC218" s="453" t="s">
        <v>2163</v>
      </c>
      <c r="AD218" s="460"/>
      <c r="AE218" s="430">
        <f>AF218</f>
        <v>152468511</v>
      </c>
      <c r="AF218" s="411">
        <f>AG218</f>
        <v>152468511</v>
      </c>
      <c r="AG218" s="411">
        <f t="shared" si="29"/>
        <v>152468511</v>
      </c>
      <c r="AH218" s="430">
        <v>80000000</v>
      </c>
      <c r="AI218" s="430"/>
      <c r="AJ218" s="430">
        <v>71968511</v>
      </c>
      <c r="AK218" s="430"/>
      <c r="AL218" s="430"/>
      <c r="AM218" s="430"/>
      <c r="AN218" s="430"/>
      <c r="AO218" s="430"/>
      <c r="AP218" s="430"/>
      <c r="AQ218" s="430"/>
      <c r="AR218" s="430">
        <v>500000</v>
      </c>
      <c r="AS218" s="430"/>
      <c r="AT218" s="430"/>
      <c r="AU218" s="430"/>
      <c r="AV218" s="430"/>
      <c r="AW218" s="430"/>
      <c r="AX218" s="430"/>
      <c r="AY218" s="430"/>
      <c r="AZ218" s="430"/>
      <c r="BA218" s="430"/>
      <c r="BB218" s="430"/>
      <c r="BC218" s="430"/>
      <c r="BD218" s="430"/>
      <c r="BE218" s="430"/>
      <c r="BF218" s="430"/>
      <c r="BG218" s="430"/>
      <c r="BH218" s="430"/>
      <c r="BI218" s="430"/>
      <c r="BJ218" s="430"/>
      <c r="BK218" s="430"/>
      <c r="BL218" s="430"/>
      <c r="BM218" s="430">
        <v>0</v>
      </c>
      <c r="BN218" s="430"/>
      <c r="BO218" s="430"/>
      <c r="BP218" s="430"/>
      <c r="BQ218" s="430"/>
      <c r="BR218" s="430"/>
      <c r="BS218" s="430"/>
      <c r="BT218" s="430"/>
      <c r="BU218" s="430"/>
      <c r="BV218" s="430"/>
      <c r="BW218" s="430"/>
      <c r="BX218" s="430"/>
      <c r="BY218" s="430"/>
      <c r="BZ218" s="430"/>
      <c r="CA218" s="430"/>
      <c r="CB218" s="430"/>
      <c r="CC218" s="430"/>
      <c r="CD218" s="430"/>
      <c r="CE218" s="430"/>
      <c r="CF218" s="430"/>
      <c r="CG218" s="430"/>
      <c r="CH218" s="430"/>
      <c r="CI218" s="430"/>
      <c r="CJ218" s="430"/>
      <c r="CK218" s="430"/>
      <c r="CL218" s="430"/>
      <c r="CM218" s="430"/>
      <c r="CN218" s="430"/>
      <c r="CO218" s="430"/>
      <c r="CP218" s="430"/>
      <c r="CQ218" s="430"/>
      <c r="CR218" s="430"/>
      <c r="CS218" s="430"/>
      <c r="CT218" s="430"/>
      <c r="CU218" s="430"/>
      <c r="CV218" s="430"/>
      <c r="CW218" s="430"/>
      <c r="CX218" s="430"/>
      <c r="CY218" s="430"/>
      <c r="CZ218" s="430"/>
      <c r="DA218" s="430"/>
      <c r="DB218" s="430"/>
      <c r="DC218" s="430"/>
      <c r="DD218" s="430"/>
      <c r="DE218" s="430"/>
      <c r="DF218" s="430"/>
      <c r="DG218" s="430"/>
      <c r="DH218" s="430"/>
      <c r="DI218" s="430"/>
      <c r="DJ218" s="430"/>
      <c r="DK218" s="430"/>
    </row>
    <row r="219" spans="1:250" ht="61.2" x14ac:dyDescent="0.3">
      <c r="A219" s="449" t="s">
        <v>282</v>
      </c>
      <c r="B219" s="449" t="s">
        <v>187</v>
      </c>
      <c r="C219" s="449" t="s">
        <v>189</v>
      </c>
      <c r="D219" s="449" t="s">
        <v>534</v>
      </c>
      <c r="E219" s="449" t="s">
        <v>537</v>
      </c>
      <c r="F219" s="457" t="s">
        <v>763</v>
      </c>
      <c r="G219" s="449"/>
      <c r="H219" s="514" t="s">
        <v>1345</v>
      </c>
      <c r="I219" s="514" t="s">
        <v>229</v>
      </c>
      <c r="J219" s="515" t="s">
        <v>1238</v>
      </c>
      <c r="K219" s="458" t="s">
        <v>764</v>
      </c>
      <c r="L219" s="373" t="s">
        <v>2171</v>
      </c>
      <c r="M219" s="374" t="s">
        <v>2172</v>
      </c>
      <c r="N219" s="375" t="s">
        <v>2212</v>
      </c>
      <c r="O219" s="375" t="s">
        <v>2174</v>
      </c>
      <c r="P219" s="375" t="s">
        <v>2199</v>
      </c>
      <c r="Q219" s="374" t="s">
        <v>2176</v>
      </c>
      <c r="R219" s="374" t="s">
        <v>2177</v>
      </c>
      <c r="S219" s="592">
        <v>3940</v>
      </c>
      <c r="T219" s="383"/>
      <c r="U219" s="375" t="s">
        <v>2889</v>
      </c>
      <c r="V219" s="383" t="s">
        <v>2199</v>
      </c>
      <c r="W219" s="383" t="s">
        <v>2280</v>
      </c>
      <c r="X219" s="383" t="s">
        <v>2197</v>
      </c>
      <c r="Y219" s="463">
        <v>200000000</v>
      </c>
      <c r="Z219" s="374" t="s">
        <v>2181</v>
      </c>
      <c r="AA219" s="374" t="s">
        <v>2182</v>
      </c>
      <c r="AB219" s="453" t="s">
        <v>2162</v>
      </c>
      <c r="AC219" s="453" t="s">
        <v>2163</v>
      </c>
      <c r="AD219" s="460"/>
      <c r="AE219" s="430">
        <f t="shared" si="23"/>
        <v>200000000</v>
      </c>
      <c r="AF219" s="411">
        <f t="shared" si="28"/>
        <v>200000000</v>
      </c>
      <c r="AG219" s="411">
        <f t="shared" si="29"/>
        <v>200000000</v>
      </c>
      <c r="AH219" s="430">
        <v>200000000</v>
      </c>
      <c r="AI219" s="430"/>
      <c r="AJ219" s="430"/>
      <c r="AK219" s="430"/>
      <c r="AL219" s="430"/>
      <c r="AM219" s="430"/>
      <c r="AN219" s="430"/>
      <c r="AO219" s="430"/>
      <c r="AP219" s="430"/>
      <c r="AQ219" s="430"/>
      <c r="AR219" s="430"/>
      <c r="AS219" s="430"/>
      <c r="AT219" s="430"/>
      <c r="AU219" s="430"/>
      <c r="AV219" s="430"/>
      <c r="AW219" s="430"/>
      <c r="AX219" s="430"/>
      <c r="AY219" s="430"/>
      <c r="AZ219" s="430"/>
      <c r="BA219" s="430"/>
      <c r="BB219" s="430"/>
      <c r="BC219" s="430"/>
      <c r="BD219" s="430"/>
      <c r="BE219" s="430"/>
      <c r="BF219" s="430"/>
      <c r="BG219" s="430"/>
      <c r="BH219" s="430"/>
      <c r="BI219" s="430"/>
      <c r="BJ219" s="430"/>
      <c r="BK219" s="430"/>
      <c r="BL219" s="430"/>
      <c r="BM219" s="430"/>
      <c r="BN219" s="430"/>
      <c r="BO219" s="430"/>
      <c r="BP219" s="430"/>
      <c r="BQ219" s="430"/>
      <c r="BR219" s="430"/>
      <c r="BS219" s="430"/>
      <c r="BT219" s="430"/>
      <c r="BU219" s="430"/>
      <c r="BV219" s="430"/>
      <c r="BW219" s="430"/>
      <c r="BX219" s="430"/>
      <c r="BY219" s="430"/>
      <c r="BZ219" s="430"/>
      <c r="CA219" s="430"/>
      <c r="CB219" s="430"/>
      <c r="CC219" s="430"/>
      <c r="CD219" s="430"/>
      <c r="CE219" s="430"/>
      <c r="CF219" s="430"/>
      <c r="CG219" s="430"/>
      <c r="CH219" s="430"/>
      <c r="CI219" s="430"/>
      <c r="CJ219" s="430"/>
      <c r="CK219" s="430"/>
      <c r="CL219" s="430"/>
      <c r="CM219" s="430"/>
      <c r="CN219" s="430"/>
      <c r="CO219" s="430"/>
      <c r="CP219" s="430"/>
      <c r="CQ219" s="430"/>
      <c r="CR219" s="430"/>
      <c r="CS219" s="430"/>
      <c r="CT219" s="430"/>
      <c r="CU219" s="430"/>
      <c r="CV219" s="430"/>
      <c r="CW219" s="430"/>
      <c r="CX219" s="430"/>
      <c r="CY219" s="430"/>
      <c r="CZ219" s="430"/>
      <c r="DA219" s="430"/>
      <c r="DB219" s="430"/>
      <c r="DC219" s="430"/>
      <c r="DD219" s="430"/>
      <c r="DE219" s="430"/>
      <c r="DF219" s="430"/>
      <c r="DG219" s="430"/>
      <c r="DH219" s="430"/>
      <c r="DI219" s="430"/>
      <c r="DJ219" s="430"/>
      <c r="DK219" s="430"/>
    </row>
    <row r="220" spans="1:250" ht="51" x14ac:dyDescent="0.3">
      <c r="A220" s="449" t="s">
        <v>282</v>
      </c>
      <c r="B220" s="449" t="s">
        <v>187</v>
      </c>
      <c r="C220" s="449" t="s">
        <v>189</v>
      </c>
      <c r="D220" s="449" t="s">
        <v>534</v>
      </c>
      <c r="E220" s="449" t="s">
        <v>537</v>
      </c>
      <c r="F220" s="457" t="s">
        <v>770</v>
      </c>
      <c r="G220" s="449"/>
      <c r="H220" s="514" t="s">
        <v>1346</v>
      </c>
      <c r="I220" s="514" t="s">
        <v>229</v>
      </c>
      <c r="J220" s="515" t="s">
        <v>1239</v>
      </c>
      <c r="K220" s="458" t="s">
        <v>771</v>
      </c>
      <c r="L220" s="373" t="s">
        <v>2171</v>
      </c>
      <c r="M220" s="374" t="s">
        <v>2172</v>
      </c>
      <c r="N220" s="375" t="s">
        <v>2213</v>
      </c>
      <c r="O220" s="375" t="s">
        <v>2214</v>
      </c>
      <c r="P220" s="375" t="s">
        <v>2215</v>
      </c>
      <c r="Q220" s="374" t="s">
        <v>2216</v>
      </c>
      <c r="R220" s="374" t="s">
        <v>2217</v>
      </c>
      <c r="S220" s="460">
        <v>3</v>
      </c>
      <c r="T220" s="383">
        <v>3</v>
      </c>
      <c r="U220" s="375" t="s">
        <v>2218</v>
      </c>
      <c r="V220" s="383" t="s">
        <v>2215</v>
      </c>
      <c r="W220" s="383" t="s">
        <v>2280</v>
      </c>
      <c r="X220" s="383" t="s">
        <v>2197</v>
      </c>
      <c r="Y220" s="463">
        <v>700000000</v>
      </c>
      <c r="Z220" s="374" t="s">
        <v>2181</v>
      </c>
      <c r="AA220" s="374" t="s">
        <v>2182</v>
      </c>
      <c r="AB220" s="453" t="s">
        <v>2162</v>
      </c>
      <c r="AC220" s="453" t="s">
        <v>2163</v>
      </c>
      <c r="AD220" s="460"/>
      <c r="AE220" s="430">
        <f t="shared" si="23"/>
        <v>700000000</v>
      </c>
      <c r="AF220" s="411">
        <f t="shared" si="28"/>
        <v>700000000</v>
      </c>
      <c r="AG220" s="411">
        <f t="shared" si="29"/>
        <v>700000000</v>
      </c>
      <c r="AH220" s="430">
        <v>700000000</v>
      </c>
      <c r="AI220" s="430"/>
      <c r="AJ220" s="430"/>
      <c r="AK220" s="430"/>
      <c r="AL220" s="430"/>
      <c r="AM220" s="430"/>
      <c r="AN220" s="430"/>
      <c r="AO220" s="430"/>
      <c r="AP220" s="430"/>
      <c r="AQ220" s="430"/>
      <c r="AR220" s="430"/>
      <c r="AS220" s="430"/>
      <c r="AT220" s="430"/>
      <c r="AU220" s="430"/>
      <c r="AV220" s="430"/>
      <c r="AW220" s="430"/>
      <c r="AX220" s="430"/>
      <c r="AY220" s="430"/>
      <c r="AZ220" s="430"/>
      <c r="BA220" s="430"/>
      <c r="BB220" s="430"/>
      <c r="BC220" s="430"/>
      <c r="BD220" s="430"/>
      <c r="BE220" s="430"/>
      <c r="BF220" s="430"/>
      <c r="BG220" s="430"/>
      <c r="BH220" s="430"/>
      <c r="BI220" s="430"/>
      <c r="BJ220" s="430"/>
      <c r="BK220" s="430"/>
      <c r="BL220" s="430"/>
      <c r="BM220" s="430"/>
      <c r="BN220" s="430"/>
      <c r="BO220" s="430"/>
      <c r="BP220" s="430"/>
      <c r="BQ220" s="430"/>
      <c r="BR220" s="430"/>
      <c r="BS220" s="430"/>
      <c r="BT220" s="430"/>
      <c r="BU220" s="430"/>
      <c r="BV220" s="430"/>
      <c r="BW220" s="430"/>
      <c r="BX220" s="430"/>
      <c r="BY220" s="430"/>
      <c r="BZ220" s="430"/>
      <c r="CA220" s="430"/>
      <c r="CB220" s="430"/>
      <c r="CC220" s="430"/>
      <c r="CD220" s="430"/>
      <c r="CE220" s="430"/>
      <c r="CF220" s="430"/>
      <c r="CG220" s="430"/>
      <c r="CH220" s="430"/>
      <c r="CI220" s="430"/>
      <c r="CJ220" s="430"/>
      <c r="CK220" s="430"/>
      <c r="CL220" s="430"/>
      <c r="CM220" s="430"/>
      <c r="CN220" s="430"/>
      <c r="CO220" s="430"/>
      <c r="CP220" s="430"/>
      <c r="CQ220" s="430"/>
      <c r="CR220" s="430"/>
      <c r="CS220" s="430"/>
      <c r="CT220" s="430"/>
      <c r="CU220" s="430"/>
      <c r="CV220" s="430"/>
      <c r="CW220" s="430"/>
      <c r="CX220" s="430"/>
      <c r="CY220" s="430"/>
      <c r="CZ220" s="430"/>
      <c r="DA220" s="430"/>
      <c r="DB220" s="430"/>
      <c r="DC220" s="430"/>
      <c r="DD220" s="430"/>
      <c r="DE220" s="430"/>
      <c r="DF220" s="430"/>
      <c r="DG220" s="430"/>
      <c r="DH220" s="430"/>
      <c r="DI220" s="430"/>
      <c r="DJ220" s="430"/>
      <c r="DK220" s="430"/>
    </row>
    <row r="221" spans="1:250" ht="30.6" x14ac:dyDescent="0.3">
      <c r="A221" s="449" t="s">
        <v>282</v>
      </c>
      <c r="B221" s="449" t="s">
        <v>187</v>
      </c>
      <c r="C221" s="449" t="s">
        <v>189</v>
      </c>
      <c r="D221" s="449" t="s">
        <v>534</v>
      </c>
      <c r="E221" s="449" t="s">
        <v>537</v>
      </c>
      <c r="F221" s="457" t="s">
        <v>772</v>
      </c>
      <c r="G221" s="449"/>
      <c r="H221" s="514" t="s">
        <v>1347</v>
      </c>
      <c r="I221" s="514" t="s">
        <v>229</v>
      </c>
      <c r="J221" s="515" t="s">
        <v>1240</v>
      </c>
      <c r="K221" s="458" t="s">
        <v>773</v>
      </c>
      <c r="L221" s="373" t="s">
        <v>2219</v>
      </c>
      <c r="M221" s="374" t="s">
        <v>2220</v>
      </c>
      <c r="N221" s="458"/>
      <c r="O221" s="373" t="s">
        <v>2221</v>
      </c>
      <c r="P221" s="373" t="s">
        <v>2222</v>
      </c>
      <c r="Q221" s="374" t="s">
        <v>2223</v>
      </c>
      <c r="R221" s="374" t="s">
        <v>2224</v>
      </c>
      <c r="S221" s="460">
        <v>500</v>
      </c>
      <c r="T221" s="460">
        <v>80</v>
      </c>
      <c r="U221" s="458" t="s">
        <v>2225</v>
      </c>
      <c r="V221" s="460" t="s">
        <v>2226</v>
      </c>
      <c r="W221" s="383" t="s">
        <v>2280</v>
      </c>
      <c r="X221" s="383" t="s">
        <v>2197</v>
      </c>
      <c r="Y221" s="463">
        <v>200000000</v>
      </c>
      <c r="Z221" s="374" t="s">
        <v>2181</v>
      </c>
      <c r="AA221" s="374" t="s">
        <v>2182</v>
      </c>
      <c r="AB221" s="453" t="s">
        <v>2162</v>
      </c>
      <c r="AC221" s="453" t="s">
        <v>2163</v>
      </c>
      <c r="AD221" s="460"/>
      <c r="AE221" s="430">
        <f t="shared" si="23"/>
        <v>200000000</v>
      </c>
      <c r="AF221" s="411">
        <f t="shared" si="28"/>
        <v>200000000</v>
      </c>
      <c r="AG221" s="411">
        <f t="shared" si="29"/>
        <v>200000000</v>
      </c>
      <c r="AH221" s="430">
        <v>200000000</v>
      </c>
      <c r="AI221" s="430"/>
      <c r="AJ221" s="430"/>
      <c r="AK221" s="430"/>
      <c r="AL221" s="430"/>
      <c r="AM221" s="430"/>
      <c r="AN221" s="430"/>
      <c r="AO221" s="430"/>
      <c r="AP221" s="430"/>
      <c r="AQ221" s="430"/>
      <c r="AR221" s="430"/>
      <c r="AS221" s="430"/>
      <c r="AT221" s="430"/>
      <c r="AU221" s="430"/>
      <c r="AV221" s="430"/>
      <c r="AW221" s="430"/>
      <c r="AX221" s="430"/>
      <c r="AY221" s="430"/>
      <c r="AZ221" s="430"/>
      <c r="BA221" s="430"/>
      <c r="BB221" s="430"/>
      <c r="BC221" s="430"/>
      <c r="BD221" s="430"/>
      <c r="BE221" s="430"/>
      <c r="BF221" s="430"/>
      <c r="BG221" s="430"/>
      <c r="BH221" s="430"/>
      <c r="BI221" s="430"/>
      <c r="BJ221" s="430"/>
      <c r="BK221" s="430"/>
      <c r="BL221" s="430"/>
      <c r="BM221" s="430"/>
      <c r="BN221" s="430"/>
      <c r="BO221" s="430"/>
      <c r="BP221" s="430"/>
      <c r="BQ221" s="430"/>
      <c r="BR221" s="430"/>
      <c r="BS221" s="430"/>
      <c r="BT221" s="430"/>
      <c r="BU221" s="430"/>
      <c r="BV221" s="430"/>
      <c r="BW221" s="430"/>
      <c r="BX221" s="430"/>
      <c r="BY221" s="430"/>
      <c r="BZ221" s="430"/>
      <c r="CA221" s="430"/>
      <c r="CB221" s="430"/>
      <c r="CC221" s="430"/>
      <c r="CD221" s="430"/>
      <c r="CE221" s="430"/>
      <c r="CF221" s="430"/>
      <c r="CG221" s="430"/>
      <c r="CH221" s="430"/>
      <c r="CI221" s="430"/>
      <c r="CJ221" s="430"/>
      <c r="CK221" s="430"/>
      <c r="CL221" s="430"/>
      <c r="CM221" s="430"/>
      <c r="CN221" s="430"/>
      <c r="CO221" s="430"/>
      <c r="CP221" s="430"/>
      <c r="CQ221" s="430"/>
      <c r="CR221" s="430"/>
      <c r="CS221" s="430"/>
      <c r="CT221" s="430"/>
      <c r="CU221" s="430"/>
      <c r="CV221" s="430"/>
      <c r="CW221" s="430"/>
      <c r="CX221" s="430"/>
      <c r="CY221" s="430"/>
      <c r="CZ221" s="430"/>
      <c r="DA221" s="430"/>
      <c r="DB221" s="430"/>
      <c r="DC221" s="430"/>
      <c r="DD221" s="430"/>
      <c r="DE221" s="430"/>
      <c r="DF221" s="430"/>
      <c r="DG221" s="430"/>
      <c r="DH221" s="430"/>
      <c r="DI221" s="430"/>
      <c r="DJ221" s="430"/>
      <c r="DK221" s="430"/>
    </row>
    <row r="222" spans="1:250" ht="61.2" x14ac:dyDescent="0.3">
      <c r="A222" s="449" t="s">
        <v>282</v>
      </c>
      <c r="B222" s="449" t="s">
        <v>187</v>
      </c>
      <c r="C222" s="449" t="s">
        <v>189</v>
      </c>
      <c r="D222" s="449" t="s">
        <v>534</v>
      </c>
      <c r="E222" s="449" t="s">
        <v>537</v>
      </c>
      <c r="F222" s="457" t="s">
        <v>774</v>
      </c>
      <c r="G222" s="449"/>
      <c r="H222" s="514" t="s">
        <v>1348</v>
      </c>
      <c r="I222" s="514" t="s">
        <v>229</v>
      </c>
      <c r="J222" s="515" t="s">
        <v>1234</v>
      </c>
      <c r="K222" s="458" t="s">
        <v>775</v>
      </c>
      <c r="L222" s="373" t="s">
        <v>2171</v>
      </c>
      <c r="M222" s="374" t="s">
        <v>2172</v>
      </c>
      <c r="N222" s="375" t="s">
        <v>2227</v>
      </c>
      <c r="O222" s="375" t="s">
        <v>2174</v>
      </c>
      <c r="P222" s="375" t="s">
        <v>2199</v>
      </c>
      <c r="Q222" s="374" t="s">
        <v>2176</v>
      </c>
      <c r="R222" s="374" t="s">
        <v>2177</v>
      </c>
      <c r="S222" s="374">
        <v>1000</v>
      </c>
      <c r="T222" s="460">
        <v>100</v>
      </c>
      <c r="U222" s="375" t="s">
        <v>2228</v>
      </c>
      <c r="V222" s="383" t="s">
        <v>2199</v>
      </c>
      <c r="W222" s="383" t="s">
        <v>2280</v>
      </c>
      <c r="X222" s="383" t="s">
        <v>2197</v>
      </c>
      <c r="Y222" s="463">
        <v>700000000</v>
      </c>
      <c r="Z222" s="374" t="s">
        <v>2181</v>
      </c>
      <c r="AA222" s="374" t="s">
        <v>2182</v>
      </c>
      <c r="AB222" s="453" t="s">
        <v>2162</v>
      </c>
      <c r="AC222" s="453" t="s">
        <v>2163</v>
      </c>
      <c r="AD222" s="460"/>
      <c r="AE222" s="430">
        <f t="shared" si="23"/>
        <v>700000000</v>
      </c>
      <c r="AF222" s="411">
        <f t="shared" si="28"/>
        <v>700000000</v>
      </c>
      <c r="AG222" s="411">
        <f t="shared" si="29"/>
        <v>700000000</v>
      </c>
      <c r="AH222" s="430">
        <v>700000000</v>
      </c>
      <c r="AI222" s="430"/>
      <c r="AJ222" s="430"/>
      <c r="AK222" s="430"/>
      <c r="AL222" s="430"/>
      <c r="AM222" s="430"/>
      <c r="AN222" s="430"/>
      <c r="AO222" s="430"/>
      <c r="AP222" s="430"/>
      <c r="AQ222" s="430"/>
      <c r="AR222" s="430"/>
      <c r="AS222" s="430"/>
      <c r="AT222" s="430"/>
      <c r="AU222" s="430"/>
      <c r="AV222" s="430"/>
      <c r="AW222" s="430"/>
      <c r="AX222" s="430"/>
      <c r="AY222" s="430"/>
      <c r="AZ222" s="430"/>
      <c r="BA222" s="430"/>
      <c r="BB222" s="430"/>
      <c r="BC222" s="430"/>
      <c r="BD222" s="430"/>
      <c r="BE222" s="430"/>
      <c r="BF222" s="430"/>
      <c r="BG222" s="430"/>
      <c r="BH222" s="430"/>
      <c r="BI222" s="430"/>
      <c r="BJ222" s="430"/>
      <c r="BK222" s="430"/>
      <c r="BL222" s="430"/>
      <c r="BM222" s="430"/>
      <c r="BN222" s="430"/>
      <c r="BO222" s="430"/>
      <c r="BP222" s="430"/>
      <c r="BQ222" s="430"/>
      <c r="BR222" s="430"/>
      <c r="BS222" s="430"/>
      <c r="BT222" s="430"/>
      <c r="BU222" s="430"/>
      <c r="BV222" s="430"/>
      <c r="BW222" s="430"/>
      <c r="BX222" s="430"/>
      <c r="BY222" s="430"/>
      <c r="BZ222" s="430"/>
      <c r="CA222" s="430"/>
      <c r="CB222" s="430"/>
      <c r="CC222" s="430"/>
      <c r="CD222" s="430"/>
      <c r="CE222" s="430"/>
      <c r="CF222" s="430"/>
      <c r="CG222" s="430"/>
      <c r="CH222" s="430"/>
      <c r="CI222" s="430"/>
      <c r="CJ222" s="430"/>
      <c r="CK222" s="430"/>
      <c r="CL222" s="430"/>
      <c r="CM222" s="430"/>
      <c r="CN222" s="430"/>
      <c r="CO222" s="430"/>
      <c r="CP222" s="430"/>
      <c r="CQ222" s="430"/>
      <c r="CR222" s="430"/>
      <c r="CS222" s="430"/>
      <c r="CT222" s="430"/>
      <c r="CU222" s="430"/>
      <c r="CV222" s="430"/>
      <c r="CW222" s="430"/>
      <c r="CX222" s="430"/>
      <c r="CY222" s="430"/>
      <c r="CZ222" s="430"/>
      <c r="DA222" s="430"/>
      <c r="DB222" s="430"/>
      <c r="DC222" s="430"/>
      <c r="DD222" s="430"/>
      <c r="DE222" s="430"/>
      <c r="DF222" s="430"/>
      <c r="DG222" s="430"/>
      <c r="DH222" s="430"/>
      <c r="DI222" s="430"/>
      <c r="DJ222" s="430"/>
      <c r="DK222" s="430"/>
    </row>
    <row r="223" spans="1:250" ht="61.2" x14ac:dyDescent="0.3">
      <c r="A223" s="449" t="s">
        <v>282</v>
      </c>
      <c r="B223" s="449" t="s">
        <v>187</v>
      </c>
      <c r="C223" s="449" t="s">
        <v>189</v>
      </c>
      <c r="D223" s="449" t="s">
        <v>534</v>
      </c>
      <c r="E223" s="449" t="s">
        <v>537</v>
      </c>
      <c r="F223" s="457" t="s">
        <v>778</v>
      </c>
      <c r="G223" s="449"/>
      <c r="H223" s="514" t="s">
        <v>1349</v>
      </c>
      <c r="I223" s="514" t="s">
        <v>229</v>
      </c>
      <c r="J223" s="515" t="s">
        <v>1236</v>
      </c>
      <c r="K223" s="458" t="s">
        <v>779</v>
      </c>
      <c r="L223" s="373" t="s">
        <v>2229</v>
      </c>
      <c r="M223" s="374" t="s">
        <v>2172</v>
      </c>
      <c r="N223" s="375" t="s">
        <v>2227</v>
      </c>
      <c r="O223" s="375" t="s">
        <v>2174</v>
      </c>
      <c r="P223" s="375" t="s">
        <v>2199</v>
      </c>
      <c r="Q223" s="374" t="s">
        <v>2176</v>
      </c>
      <c r="R223" s="374" t="s">
        <v>2177</v>
      </c>
      <c r="S223" s="374">
        <v>1000</v>
      </c>
      <c r="T223" s="460">
        <v>30</v>
      </c>
      <c r="U223" s="375" t="s">
        <v>2230</v>
      </c>
      <c r="V223" s="383" t="s">
        <v>2199</v>
      </c>
      <c r="W223" s="383" t="s">
        <v>2280</v>
      </c>
      <c r="X223" s="383" t="s">
        <v>2197</v>
      </c>
      <c r="Y223" s="463">
        <v>200000000</v>
      </c>
      <c r="Z223" s="374" t="s">
        <v>2181</v>
      </c>
      <c r="AA223" s="374" t="s">
        <v>2182</v>
      </c>
      <c r="AB223" s="453" t="s">
        <v>2162</v>
      </c>
      <c r="AC223" s="453" t="s">
        <v>2163</v>
      </c>
      <c r="AD223" s="460"/>
      <c r="AE223" s="430">
        <f t="shared" si="23"/>
        <v>200000000</v>
      </c>
      <c r="AF223" s="411">
        <f t="shared" si="28"/>
        <v>200000000</v>
      </c>
      <c r="AG223" s="411">
        <f t="shared" si="29"/>
        <v>200000000</v>
      </c>
      <c r="AH223" s="430">
        <v>200000000</v>
      </c>
      <c r="AI223" s="430"/>
      <c r="AJ223" s="430"/>
      <c r="AK223" s="430"/>
      <c r="AL223" s="430"/>
      <c r="AM223" s="430"/>
      <c r="AN223" s="430"/>
      <c r="AO223" s="430"/>
      <c r="AP223" s="430"/>
      <c r="AQ223" s="430"/>
      <c r="AR223" s="430"/>
      <c r="AS223" s="430"/>
      <c r="AT223" s="430"/>
      <c r="AU223" s="430"/>
      <c r="AV223" s="430"/>
      <c r="AW223" s="430"/>
      <c r="AX223" s="430"/>
      <c r="AY223" s="430"/>
      <c r="AZ223" s="430"/>
      <c r="BA223" s="430"/>
      <c r="BB223" s="430"/>
      <c r="BC223" s="430"/>
      <c r="BD223" s="430"/>
      <c r="BE223" s="430"/>
      <c r="BF223" s="430"/>
      <c r="BG223" s="430"/>
      <c r="BH223" s="430"/>
      <c r="BI223" s="430"/>
      <c r="BJ223" s="430"/>
      <c r="BK223" s="430"/>
      <c r="BL223" s="430"/>
      <c r="BM223" s="430"/>
      <c r="BN223" s="430"/>
      <c r="BO223" s="430"/>
      <c r="BP223" s="430"/>
      <c r="BQ223" s="430"/>
      <c r="BR223" s="430"/>
      <c r="BS223" s="430"/>
      <c r="BT223" s="430"/>
      <c r="BU223" s="430"/>
      <c r="BV223" s="430"/>
      <c r="BW223" s="430"/>
      <c r="BX223" s="430"/>
      <c r="BY223" s="430"/>
      <c r="BZ223" s="430"/>
      <c r="CA223" s="430"/>
      <c r="CB223" s="430"/>
      <c r="CC223" s="430"/>
      <c r="CD223" s="430"/>
      <c r="CE223" s="430"/>
      <c r="CF223" s="430"/>
      <c r="CG223" s="430"/>
      <c r="CH223" s="430"/>
      <c r="CI223" s="430"/>
      <c r="CJ223" s="430"/>
      <c r="CK223" s="430"/>
      <c r="CL223" s="430"/>
      <c r="CM223" s="430"/>
      <c r="CN223" s="430"/>
      <c r="CO223" s="430"/>
      <c r="CP223" s="430"/>
      <c r="CQ223" s="430"/>
      <c r="CR223" s="430"/>
      <c r="CS223" s="430"/>
      <c r="CT223" s="430"/>
      <c r="CU223" s="430"/>
      <c r="CV223" s="430"/>
      <c r="CW223" s="430"/>
      <c r="CX223" s="430"/>
      <c r="CY223" s="430"/>
      <c r="CZ223" s="430"/>
      <c r="DA223" s="430"/>
      <c r="DB223" s="430"/>
      <c r="DC223" s="430"/>
      <c r="DD223" s="430"/>
      <c r="DE223" s="430"/>
      <c r="DF223" s="430"/>
      <c r="DG223" s="430"/>
      <c r="DH223" s="430"/>
      <c r="DI223" s="430"/>
      <c r="DJ223" s="430"/>
      <c r="DK223" s="430"/>
    </row>
    <row r="224" spans="1:250" ht="30.6" x14ac:dyDescent="0.3">
      <c r="A224" s="449" t="s">
        <v>282</v>
      </c>
      <c r="B224" s="449" t="s">
        <v>187</v>
      </c>
      <c r="C224" s="449" t="s">
        <v>189</v>
      </c>
      <c r="D224" s="449" t="s">
        <v>534</v>
      </c>
      <c r="E224" s="449" t="s">
        <v>537</v>
      </c>
      <c r="F224" s="457" t="s">
        <v>1083</v>
      </c>
      <c r="G224" s="449"/>
      <c r="H224" s="514" t="s">
        <v>1350</v>
      </c>
      <c r="I224" s="514" t="s">
        <v>229</v>
      </c>
      <c r="J224" s="515" t="s">
        <v>1241</v>
      </c>
      <c r="K224" s="458" t="s">
        <v>1183</v>
      </c>
      <c r="L224" s="373" t="s">
        <v>3031</v>
      </c>
      <c r="M224" s="374" t="s">
        <v>2220</v>
      </c>
      <c r="N224" s="373" t="s">
        <v>3032</v>
      </c>
      <c r="O224" s="373" t="s">
        <v>2221</v>
      </c>
      <c r="P224" s="375" t="s">
        <v>2222</v>
      </c>
      <c r="Q224" s="383" t="s">
        <v>2223</v>
      </c>
      <c r="R224" s="383" t="s">
        <v>2224</v>
      </c>
      <c r="S224" s="762">
        <v>500</v>
      </c>
      <c r="T224" s="383">
        <v>200</v>
      </c>
      <c r="U224" s="375" t="s">
        <v>3033</v>
      </c>
      <c r="V224" s="383" t="s">
        <v>3034</v>
      </c>
      <c r="W224" s="383" t="s">
        <v>2280</v>
      </c>
      <c r="X224" s="383" t="s">
        <v>2197</v>
      </c>
      <c r="Y224" s="463">
        <v>1000000000</v>
      </c>
      <c r="Z224" s="374" t="s">
        <v>2181</v>
      </c>
      <c r="AA224" s="374" t="s">
        <v>2182</v>
      </c>
      <c r="AB224" s="453" t="s">
        <v>2162</v>
      </c>
      <c r="AC224" s="453" t="s">
        <v>2163</v>
      </c>
      <c r="AD224" s="460"/>
      <c r="AE224" s="430">
        <f t="shared" si="23"/>
        <v>1000000000</v>
      </c>
      <c r="AF224" s="411">
        <f>AG224</f>
        <v>1000000000</v>
      </c>
      <c r="AG224" s="411">
        <f t="shared" si="29"/>
        <v>1000000000</v>
      </c>
      <c r="AH224" s="430"/>
      <c r="AI224" s="430"/>
      <c r="AJ224" s="430"/>
      <c r="AK224" s="430"/>
      <c r="AL224" s="430">
        <v>1000000000</v>
      </c>
      <c r="AM224" s="430"/>
      <c r="AN224" s="430"/>
      <c r="AO224" s="430"/>
      <c r="AP224" s="430"/>
      <c r="AQ224" s="430"/>
      <c r="AR224" s="430"/>
      <c r="AS224" s="430"/>
      <c r="AT224" s="430"/>
      <c r="AU224" s="430"/>
      <c r="AV224" s="430"/>
      <c r="AW224" s="430"/>
      <c r="AX224" s="430"/>
      <c r="AY224" s="430"/>
      <c r="AZ224" s="430"/>
      <c r="BA224" s="430"/>
      <c r="BB224" s="430"/>
      <c r="BC224" s="430"/>
      <c r="BD224" s="430"/>
      <c r="BE224" s="430"/>
      <c r="BF224" s="430"/>
      <c r="BG224" s="430"/>
      <c r="BH224" s="430"/>
      <c r="BI224" s="430"/>
      <c r="BJ224" s="430"/>
      <c r="BK224" s="430"/>
      <c r="BL224" s="430"/>
      <c r="BM224" s="430"/>
      <c r="BN224" s="430"/>
      <c r="BO224" s="430"/>
      <c r="BP224" s="430"/>
      <c r="BQ224" s="430"/>
      <c r="BR224" s="430"/>
      <c r="BS224" s="430"/>
      <c r="BT224" s="430"/>
      <c r="BU224" s="430"/>
      <c r="BV224" s="430"/>
      <c r="BW224" s="430"/>
      <c r="BX224" s="430"/>
      <c r="BY224" s="430"/>
      <c r="BZ224" s="430"/>
      <c r="CA224" s="430"/>
      <c r="CB224" s="430"/>
      <c r="CC224" s="430"/>
      <c r="CD224" s="430"/>
      <c r="CE224" s="430"/>
      <c r="CF224" s="430"/>
      <c r="CG224" s="430"/>
      <c r="CH224" s="430"/>
      <c r="CI224" s="430"/>
      <c r="CJ224" s="430"/>
      <c r="CK224" s="430"/>
      <c r="CL224" s="430"/>
      <c r="CM224" s="430"/>
      <c r="CN224" s="430"/>
      <c r="CO224" s="430"/>
      <c r="CP224" s="430"/>
      <c r="CQ224" s="430"/>
      <c r="CR224" s="430"/>
      <c r="CS224" s="430"/>
      <c r="CT224" s="430"/>
      <c r="CU224" s="430"/>
      <c r="CV224" s="430"/>
      <c r="CW224" s="430"/>
      <c r="CX224" s="430"/>
      <c r="CY224" s="430"/>
      <c r="CZ224" s="430"/>
      <c r="DA224" s="430"/>
      <c r="DB224" s="430"/>
      <c r="DC224" s="430"/>
      <c r="DD224" s="430"/>
      <c r="DE224" s="430"/>
      <c r="DF224" s="430"/>
      <c r="DG224" s="430"/>
      <c r="DH224" s="430"/>
      <c r="DI224" s="430"/>
      <c r="DJ224" s="430"/>
      <c r="DK224" s="430"/>
    </row>
    <row r="225" spans="1:257" x14ac:dyDescent="0.3">
      <c r="A225" s="424" t="s">
        <v>282</v>
      </c>
      <c r="B225" s="424" t="s">
        <v>189</v>
      </c>
      <c r="C225" s="424"/>
      <c r="D225" s="424"/>
      <c r="E225" s="424"/>
      <c r="F225" s="425"/>
      <c r="G225" s="426"/>
      <c r="H225" s="426"/>
      <c r="I225" s="426"/>
      <c r="J225" s="424"/>
      <c r="K225" s="427" t="s">
        <v>191</v>
      </c>
      <c r="L225" s="427"/>
      <c r="M225" s="428"/>
      <c r="N225" s="427"/>
      <c r="O225" s="427"/>
      <c r="P225" s="427"/>
      <c r="Q225" s="428"/>
      <c r="R225" s="428"/>
      <c r="S225" s="428"/>
      <c r="T225" s="428"/>
      <c r="U225" s="427"/>
      <c r="V225" s="428"/>
      <c r="W225" s="428"/>
      <c r="X225" s="428"/>
      <c r="Y225" s="429"/>
      <c r="Z225" s="428"/>
      <c r="AA225" s="428"/>
      <c r="AB225" s="428"/>
      <c r="AC225" s="428"/>
      <c r="AD225" s="428"/>
      <c r="AE225" s="430">
        <f t="shared" si="23"/>
        <v>0</v>
      </c>
      <c r="AF225" s="411"/>
      <c r="AG225" s="430"/>
      <c r="AH225" s="430"/>
      <c r="AI225" s="430"/>
      <c r="AJ225" s="430"/>
      <c r="AK225" s="430"/>
      <c r="AL225" s="430"/>
      <c r="AM225" s="430"/>
      <c r="AN225" s="430"/>
      <c r="AO225" s="430"/>
      <c r="AP225" s="430"/>
      <c r="AQ225" s="430"/>
      <c r="AR225" s="430"/>
      <c r="AS225" s="430"/>
      <c r="AT225" s="430"/>
      <c r="AU225" s="430"/>
      <c r="AV225" s="430"/>
      <c r="AW225" s="430"/>
      <c r="AX225" s="430"/>
      <c r="AY225" s="430"/>
      <c r="AZ225" s="430"/>
      <c r="BA225" s="430"/>
      <c r="BB225" s="430"/>
      <c r="BC225" s="430"/>
      <c r="BD225" s="430"/>
      <c r="BE225" s="430"/>
      <c r="BF225" s="430"/>
      <c r="BG225" s="430"/>
      <c r="BH225" s="430"/>
      <c r="BI225" s="430"/>
      <c r="BJ225" s="430"/>
      <c r="BK225" s="430"/>
      <c r="BL225" s="430"/>
      <c r="BM225" s="430"/>
      <c r="BN225" s="430"/>
      <c r="BO225" s="430"/>
      <c r="BP225" s="430"/>
      <c r="BQ225" s="430"/>
      <c r="BR225" s="430"/>
      <c r="BS225" s="430"/>
      <c r="BT225" s="430"/>
      <c r="BU225" s="430"/>
      <c r="BV225" s="430"/>
      <c r="BW225" s="430"/>
      <c r="BX225" s="430"/>
      <c r="BY225" s="430"/>
      <c r="BZ225" s="430"/>
      <c r="CA225" s="430"/>
      <c r="CB225" s="430"/>
      <c r="CC225" s="430"/>
      <c r="CD225" s="430"/>
      <c r="CE225" s="430"/>
      <c r="CF225" s="430"/>
      <c r="CG225" s="430"/>
      <c r="CH225" s="430"/>
      <c r="CI225" s="430"/>
      <c r="CJ225" s="430"/>
      <c r="CK225" s="430"/>
      <c r="CL225" s="430"/>
      <c r="CM225" s="430"/>
      <c r="CN225" s="430"/>
      <c r="CO225" s="430"/>
      <c r="CP225" s="430"/>
      <c r="CQ225" s="430"/>
      <c r="CR225" s="430"/>
      <c r="CS225" s="430"/>
      <c r="CT225" s="430"/>
      <c r="CU225" s="430"/>
      <c r="CV225" s="430"/>
      <c r="CW225" s="430"/>
      <c r="CX225" s="430"/>
      <c r="CY225" s="430"/>
      <c r="CZ225" s="430"/>
      <c r="DA225" s="430"/>
      <c r="DB225" s="430"/>
      <c r="DC225" s="430"/>
      <c r="DD225" s="430"/>
      <c r="DE225" s="430"/>
      <c r="DF225" s="430"/>
      <c r="DG225" s="430"/>
      <c r="DH225" s="430"/>
      <c r="DI225" s="430"/>
      <c r="DJ225" s="430"/>
      <c r="DK225" s="430"/>
    </row>
    <row r="226" spans="1:257" x14ac:dyDescent="0.3">
      <c r="A226" s="431" t="s">
        <v>282</v>
      </c>
      <c r="B226" s="431" t="s">
        <v>189</v>
      </c>
      <c r="C226" s="431" t="s">
        <v>192</v>
      </c>
      <c r="D226" s="431"/>
      <c r="E226" s="431"/>
      <c r="F226" s="432"/>
      <c r="G226" s="431"/>
      <c r="H226" s="431"/>
      <c r="I226" s="433"/>
      <c r="J226" s="431"/>
      <c r="K226" s="434" t="s">
        <v>193</v>
      </c>
      <c r="L226" s="434"/>
      <c r="M226" s="431"/>
      <c r="N226" s="434"/>
      <c r="O226" s="434"/>
      <c r="P226" s="434"/>
      <c r="Q226" s="431"/>
      <c r="R226" s="431"/>
      <c r="S226" s="431"/>
      <c r="T226" s="431"/>
      <c r="U226" s="434"/>
      <c r="V226" s="431"/>
      <c r="W226" s="431"/>
      <c r="X226" s="431"/>
      <c r="Y226" s="435"/>
      <c r="Z226" s="431"/>
      <c r="AA226" s="431"/>
      <c r="AB226" s="431"/>
      <c r="AC226" s="431"/>
      <c r="AD226" s="431"/>
      <c r="AE226" s="430">
        <f t="shared" si="23"/>
        <v>0</v>
      </c>
      <c r="AF226" s="411"/>
      <c r="AG226" s="430"/>
      <c r="AH226" s="430"/>
      <c r="AI226" s="430"/>
      <c r="AJ226" s="430"/>
      <c r="AK226" s="430"/>
      <c r="AL226" s="430"/>
      <c r="AM226" s="430"/>
      <c r="AN226" s="430"/>
      <c r="AO226" s="430"/>
      <c r="AP226" s="430"/>
      <c r="AQ226" s="430"/>
      <c r="AR226" s="430"/>
      <c r="AS226" s="430"/>
      <c r="AT226" s="430"/>
      <c r="AU226" s="430"/>
      <c r="AV226" s="430"/>
      <c r="AW226" s="430"/>
      <c r="AX226" s="430"/>
      <c r="AY226" s="430"/>
      <c r="AZ226" s="430"/>
      <c r="BA226" s="430"/>
      <c r="BB226" s="430"/>
      <c r="BC226" s="430"/>
      <c r="BD226" s="430"/>
      <c r="BE226" s="430"/>
      <c r="BF226" s="430"/>
      <c r="BG226" s="430"/>
      <c r="BH226" s="430"/>
      <c r="BI226" s="430"/>
      <c r="BJ226" s="430"/>
      <c r="BK226" s="430"/>
      <c r="BL226" s="430"/>
      <c r="BM226" s="430"/>
      <c r="BN226" s="430"/>
      <c r="BO226" s="430"/>
      <c r="BP226" s="430"/>
      <c r="BQ226" s="430"/>
      <c r="BR226" s="430"/>
      <c r="BS226" s="430"/>
      <c r="BT226" s="430"/>
      <c r="BU226" s="430"/>
      <c r="BV226" s="430"/>
      <c r="BW226" s="430"/>
      <c r="BX226" s="430"/>
      <c r="BY226" s="430"/>
      <c r="BZ226" s="430"/>
      <c r="CA226" s="430"/>
      <c r="CB226" s="430"/>
      <c r="CC226" s="430"/>
      <c r="CD226" s="430"/>
      <c r="CE226" s="430"/>
      <c r="CF226" s="430"/>
      <c r="CG226" s="430"/>
      <c r="CH226" s="430"/>
      <c r="CI226" s="430"/>
      <c r="CJ226" s="430"/>
      <c r="CK226" s="430"/>
      <c r="CL226" s="430"/>
      <c r="CM226" s="430"/>
      <c r="CN226" s="430"/>
      <c r="CO226" s="430"/>
      <c r="CP226" s="430"/>
      <c r="CQ226" s="430"/>
      <c r="CR226" s="430"/>
      <c r="CS226" s="430"/>
      <c r="CT226" s="430"/>
      <c r="CU226" s="430"/>
      <c r="CV226" s="430"/>
      <c r="CW226" s="430"/>
      <c r="CX226" s="430"/>
      <c r="CY226" s="430"/>
      <c r="CZ226" s="430"/>
      <c r="DA226" s="430"/>
      <c r="DB226" s="430"/>
      <c r="DC226" s="430"/>
      <c r="DD226" s="430"/>
      <c r="DE226" s="430"/>
      <c r="DF226" s="430"/>
      <c r="DG226" s="430"/>
      <c r="DH226" s="430"/>
      <c r="DI226" s="430"/>
      <c r="DJ226" s="430"/>
      <c r="DK226" s="430"/>
    </row>
    <row r="227" spans="1:257" x14ac:dyDescent="0.3">
      <c r="A227" s="442" t="s">
        <v>282</v>
      </c>
      <c r="B227" s="442" t="s">
        <v>189</v>
      </c>
      <c r="C227" s="442" t="s">
        <v>192</v>
      </c>
      <c r="D227" s="442" t="s">
        <v>195</v>
      </c>
      <c r="E227" s="442"/>
      <c r="F227" s="443"/>
      <c r="G227" s="444"/>
      <c r="H227" s="444"/>
      <c r="I227" s="444"/>
      <c r="J227" s="442"/>
      <c r="K227" s="445" t="s">
        <v>196</v>
      </c>
      <c r="L227" s="445"/>
      <c r="M227" s="446"/>
      <c r="N227" s="445"/>
      <c r="O227" s="445"/>
      <c r="P227" s="445"/>
      <c r="Q227" s="446"/>
      <c r="R227" s="446"/>
      <c r="S227" s="446"/>
      <c r="T227" s="446"/>
      <c r="U227" s="445"/>
      <c r="V227" s="446"/>
      <c r="W227" s="446"/>
      <c r="X227" s="446"/>
      <c r="Y227" s="447"/>
      <c r="Z227" s="446"/>
      <c r="AA227" s="446"/>
      <c r="AB227" s="446"/>
      <c r="AC227" s="446"/>
      <c r="AD227" s="446"/>
      <c r="AE227" s="430">
        <f t="shared" si="23"/>
        <v>0</v>
      </c>
      <c r="AF227" s="411"/>
      <c r="AG227" s="430"/>
      <c r="AH227" s="430"/>
      <c r="AI227" s="430"/>
      <c r="AJ227" s="430"/>
      <c r="AK227" s="430"/>
      <c r="AL227" s="430"/>
      <c r="AM227" s="430"/>
      <c r="AN227" s="430"/>
      <c r="AO227" s="430"/>
      <c r="AP227" s="430"/>
      <c r="AQ227" s="430"/>
      <c r="AR227" s="430"/>
      <c r="AS227" s="430"/>
      <c r="AT227" s="430"/>
      <c r="AU227" s="430"/>
      <c r="AV227" s="430"/>
      <c r="AW227" s="430"/>
      <c r="AX227" s="430"/>
      <c r="AY227" s="430"/>
      <c r="AZ227" s="430"/>
      <c r="BA227" s="430"/>
      <c r="BB227" s="430"/>
      <c r="BC227" s="430"/>
      <c r="BD227" s="430"/>
      <c r="BE227" s="430"/>
      <c r="BF227" s="430"/>
      <c r="BG227" s="430"/>
      <c r="BH227" s="430"/>
      <c r="BI227" s="430"/>
      <c r="BJ227" s="430"/>
      <c r="BK227" s="430"/>
      <c r="BL227" s="430"/>
      <c r="BM227" s="430"/>
      <c r="BN227" s="430"/>
      <c r="BO227" s="430"/>
      <c r="BP227" s="430"/>
      <c r="BQ227" s="430"/>
      <c r="BR227" s="430"/>
      <c r="BS227" s="430"/>
      <c r="BT227" s="430"/>
      <c r="BU227" s="430"/>
      <c r="BV227" s="430"/>
      <c r="BW227" s="430"/>
      <c r="BX227" s="430"/>
      <c r="BY227" s="430"/>
      <c r="BZ227" s="430"/>
      <c r="CA227" s="430"/>
      <c r="CB227" s="430"/>
      <c r="CC227" s="430"/>
      <c r="CD227" s="430"/>
      <c r="CE227" s="430"/>
      <c r="CF227" s="430"/>
      <c r="CG227" s="430"/>
      <c r="CH227" s="430"/>
      <c r="CI227" s="430"/>
      <c r="CJ227" s="430"/>
      <c r="CK227" s="430"/>
      <c r="CL227" s="430"/>
      <c r="CM227" s="430"/>
      <c r="CN227" s="430"/>
      <c r="CO227" s="430"/>
      <c r="CP227" s="430"/>
      <c r="CQ227" s="430"/>
      <c r="CR227" s="430"/>
      <c r="CS227" s="430"/>
      <c r="CT227" s="430"/>
      <c r="CU227" s="430"/>
      <c r="CV227" s="430"/>
      <c r="CW227" s="430"/>
      <c r="CX227" s="430"/>
      <c r="CY227" s="430"/>
      <c r="CZ227" s="430"/>
      <c r="DA227" s="430"/>
      <c r="DB227" s="430"/>
      <c r="DC227" s="430"/>
      <c r="DD227" s="430"/>
      <c r="DE227" s="430"/>
      <c r="DF227" s="430"/>
      <c r="DG227" s="430"/>
      <c r="DH227" s="430"/>
      <c r="DI227" s="430"/>
      <c r="DJ227" s="430"/>
      <c r="DK227" s="430"/>
    </row>
    <row r="228" spans="1:257" x14ac:dyDescent="0.3">
      <c r="A228" s="436" t="s">
        <v>282</v>
      </c>
      <c r="B228" s="436" t="s">
        <v>189</v>
      </c>
      <c r="C228" s="436" t="s">
        <v>192</v>
      </c>
      <c r="D228" s="436" t="s">
        <v>195</v>
      </c>
      <c r="E228" s="436" t="s">
        <v>560</v>
      </c>
      <c r="F228" s="437"/>
      <c r="G228" s="438"/>
      <c r="H228" s="438"/>
      <c r="I228" s="438"/>
      <c r="J228" s="436"/>
      <c r="K228" s="439" t="s">
        <v>792</v>
      </c>
      <c r="L228" s="439"/>
      <c r="M228" s="440"/>
      <c r="N228" s="439"/>
      <c r="O228" s="439"/>
      <c r="P228" s="439"/>
      <c r="Q228" s="440"/>
      <c r="R228" s="440"/>
      <c r="S228" s="440"/>
      <c r="T228" s="440"/>
      <c r="U228" s="439"/>
      <c r="V228" s="440"/>
      <c r="W228" s="440"/>
      <c r="X228" s="440"/>
      <c r="Y228" s="441"/>
      <c r="Z228" s="440"/>
      <c r="AA228" s="440"/>
      <c r="AB228" s="440"/>
      <c r="AC228" s="440"/>
      <c r="AD228" s="440"/>
      <c r="AE228" s="430">
        <f t="shared" si="23"/>
        <v>0</v>
      </c>
      <c r="AF228" s="411"/>
      <c r="AG228" s="430"/>
      <c r="AH228" s="430"/>
      <c r="AI228" s="430"/>
      <c r="AJ228" s="430"/>
      <c r="AK228" s="430"/>
      <c r="AL228" s="430"/>
      <c r="AM228" s="430"/>
      <c r="AN228" s="430"/>
      <c r="AO228" s="430"/>
      <c r="AP228" s="430"/>
      <c r="AQ228" s="430"/>
      <c r="AR228" s="430"/>
      <c r="AS228" s="430"/>
      <c r="AT228" s="430"/>
      <c r="AU228" s="430"/>
      <c r="AV228" s="430"/>
      <c r="AW228" s="430"/>
      <c r="AX228" s="430"/>
      <c r="AY228" s="430"/>
      <c r="AZ228" s="430"/>
      <c r="BA228" s="430"/>
      <c r="BB228" s="430"/>
      <c r="BC228" s="430"/>
      <c r="BD228" s="430"/>
      <c r="BE228" s="430"/>
      <c r="BF228" s="430"/>
      <c r="BG228" s="430"/>
      <c r="BH228" s="430"/>
      <c r="BI228" s="430"/>
      <c r="BJ228" s="430"/>
      <c r="BK228" s="430"/>
      <c r="BL228" s="430"/>
      <c r="BM228" s="430"/>
      <c r="BN228" s="430"/>
      <c r="BO228" s="430"/>
      <c r="BP228" s="430"/>
      <c r="BQ228" s="430"/>
      <c r="BR228" s="430"/>
      <c r="BS228" s="430"/>
      <c r="BT228" s="430"/>
      <c r="BU228" s="430"/>
      <c r="BV228" s="430"/>
      <c r="BW228" s="430"/>
      <c r="BX228" s="430"/>
      <c r="BY228" s="430"/>
      <c r="BZ228" s="430"/>
      <c r="CA228" s="430"/>
      <c r="CB228" s="430"/>
      <c r="CC228" s="430"/>
      <c r="CD228" s="430"/>
      <c r="CE228" s="430"/>
      <c r="CF228" s="430"/>
      <c r="CG228" s="430"/>
      <c r="CH228" s="430"/>
      <c r="CI228" s="430"/>
      <c r="CJ228" s="430"/>
      <c r="CK228" s="430"/>
      <c r="CL228" s="430"/>
      <c r="CM228" s="430"/>
      <c r="CN228" s="430"/>
      <c r="CO228" s="430"/>
      <c r="CP228" s="430"/>
      <c r="CQ228" s="430"/>
      <c r="CR228" s="430"/>
      <c r="CS228" s="430"/>
      <c r="CT228" s="430"/>
      <c r="CU228" s="430"/>
      <c r="CV228" s="430"/>
      <c r="CW228" s="430"/>
      <c r="CX228" s="430"/>
      <c r="CY228" s="430"/>
      <c r="CZ228" s="430"/>
      <c r="DA228" s="430"/>
      <c r="DB228" s="430"/>
      <c r="DC228" s="430"/>
      <c r="DD228" s="430"/>
      <c r="DE228" s="430"/>
      <c r="DF228" s="430"/>
      <c r="DG228" s="430"/>
      <c r="DH228" s="430"/>
      <c r="DI228" s="430"/>
      <c r="DJ228" s="430"/>
      <c r="DK228" s="430"/>
    </row>
    <row r="229" spans="1:257" ht="40.799999999999997" x14ac:dyDescent="0.3">
      <c r="A229" s="380" t="s">
        <v>282</v>
      </c>
      <c r="B229" s="380" t="s">
        <v>189</v>
      </c>
      <c r="C229" s="380" t="s">
        <v>192</v>
      </c>
      <c r="D229" s="380" t="s">
        <v>195</v>
      </c>
      <c r="E229" s="407" t="s">
        <v>560</v>
      </c>
      <c r="F229" s="448" t="s">
        <v>793</v>
      </c>
      <c r="G229" s="380"/>
      <c r="H229" s="380" t="s">
        <v>1351</v>
      </c>
      <c r="I229" s="380" t="s">
        <v>208</v>
      </c>
      <c r="J229" s="407" t="s">
        <v>1242</v>
      </c>
      <c r="K229" s="373" t="s">
        <v>794</v>
      </c>
      <c r="L229" s="373" t="s">
        <v>2231</v>
      </c>
      <c r="M229" s="374" t="s">
        <v>2232</v>
      </c>
      <c r="N229" s="375" t="s">
        <v>2233</v>
      </c>
      <c r="O229" s="373" t="s">
        <v>2234</v>
      </c>
      <c r="P229" s="375" t="s">
        <v>2235</v>
      </c>
      <c r="Q229" s="374" t="s">
        <v>1242</v>
      </c>
      <c r="R229" s="374" t="s">
        <v>2236</v>
      </c>
      <c r="S229" s="374">
        <v>300</v>
      </c>
      <c r="T229" s="374"/>
      <c r="U229" s="375" t="s">
        <v>2237</v>
      </c>
      <c r="V229" s="383" t="s">
        <v>2238</v>
      </c>
      <c r="W229" s="383" t="s">
        <v>2280</v>
      </c>
      <c r="X229" s="383" t="s">
        <v>2197</v>
      </c>
      <c r="Y229" s="409">
        <v>588631802</v>
      </c>
      <c r="Z229" s="374" t="s">
        <v>2239</v>
      </c>
      <c r="AA229" s="374" t="s">
        <v>2240</v>
      </c>
      <c r="AB229" s="453" t="s">
        <v>2162</v>
      </c>
      <c r="AC229" s="453" t="s">
        <v>2163</v>
      </c>
      <c r="AD229" s="374"/>
      <c r="AE229" s="430">
        <f t="shared" si="23"/>
        <v>588631802</v>
      </c>
      <c r="AF229" s="411">
        <f t="shared" ref="AF229:AF234" si="30">AG229</f>
        <v>588631802</v>
      </c>
      <c r="AG229" s="411">
        <f t="shared" ref="AG229:AG234" si="31">SUM(AH229:DK229)</f>
        <v>588631802</v>
      </c>
      <c r="AH229" s="430">
        <v>0</v>
      </c>
      <c r="AI229" s="430"/>
      <c r="AJ229" s="430"/>
      <c r="AK229" s="430"/>
      <c r="AL229" s="430"/>
      <c r="AM229" s="430"/>
      <c r="AN229" s="430"/>
      <c r="AO229" s="430"/>
      <c r="AP229" s="430"/>
      <c r="AQ229" s="430"/>
      <c r="AR229" s="430"/>
      <c r="AS229" s="430"/>
      <c r="AT229" s="430">
        <v>17150000</v>
      </c>
      <c r="AU229" s="430"/>
      <c r="AV229" s="430">
        <v>9000000</v>
      </c>
      <c r="AW229" s="430">
        <v>1100000</v>
      </c>
      <c r="AX229" s="430">
        <v>130800000</v>
      </c>
      <c r="AY229" s="430">
        <v>200000</v>
      </c>
      <c r="AZ229" s="430">
        <f>600000+427590</f>
        <v>1027590</v>
      </c>
      <c r="BA229" s="430"/>
      <c r="BB229" s="430"/>
      <c r="BC229" s="430">
        <f>9600000+3254212</f>
        <v>12854212</v>
      </c>
      <c r="BD229" s="430"/>
      <c r="BE229" s="430">
        <v>400000</v>
      </c>
      <c r="BF229" s="430">
        <v>300000</v>
      </c>
      <c r="BG229" s="430">
        <v>4500000</v>
      </c>
      <c r="BH229" s="430"/>
      <c r="BI229" s="430">
        <v>500000</v>
      </c>
      <c r="BJ229" s="430"/>
      <c r="BK229" s="430">
        <v>100000</v>
      </c>
      <c r="BL229" s="430">
        <v>1400000</v>
      </c>
      <c r="BM229" s="430">
        <v>180000000</v>
      </c>
      <c r="BN229" s="430"/>
      <c r="BO229" s="430"/>
      <c r="BP229" s="430">
        <v>300000</v>
      </c>
      <c r="BQ229" s="430"/>
      <c r="BR229" s="430"/>
      <c r="BS229" s="430"/>
      <c r="BT229" s="430"/>
      <c r="BU229" s="430">
        <v>224000000</v>
      </c>
      <c r="BV229" s="430"/>
      <c r="BW229" s="430">
        <v>5000000</v>
      </c>
      <c r="BX229" s="430"/>
      <c r="BY229" s="430"/>
      <c r="BZ229" s="430"/>
      <c r="CA229" s="430"/>
      <c r="CB229" s="430"/>
      <c r="CC229" s="430"/>
      <c r="CD229" s="430"/>
      <c r="CE229" s="430"/>
      <c r="CF229" s="430"/>
      <c r="CG229" s="430"/>
      <c r="CH229" s="430"/>
      <c r="CI229" s="430"/>
      <c r="CJ229" s="430"/>
      <c r="CK229" s="430"/>
      <c r="CL229" s="430"/>
      <c r="CM229" s="430"/>
      <c r="CN229" s="430"/>
      <c r="CO229" s="430"/>
      <c r="CP229" s="430"/>
      <c r="CQ229" s="430"/>
      <c r="CR229" s="430"/>
      <c r="CS229" s="430"/>
      <c r="CT229" s="430"/>
      <c r="CU229" s="430"/>
      <c r="CV229" s="430"/>
      <c r="CW229" s="430"/>
      <c r="CX229" s="430"/>
      <c r="CY229" s="430"/>
      <c r="CZ229" s="430"/>
      <c r="DA229" s="430"/>
      <c r="DB229" s="430"/>
      <c r="DC229" s="430"/>
      <c r="DD229" s="430"/>
      <c r="DE229" s="430"/>
      <c r="DF229" s="430"/>
      <c r="DG229" s="430"/>
      <c r="DH229" s="430"/>
      <c r="DI229" s="430"/>
      <c r="DJ229" s="430"/>
      <c r="DK229" s="430"/>
      <c r="DL229" s="414"/>
      <c r="DM229" s="414"/>
      <c r="DN229" s="414"/>
      <c r="DO229" s="414"/>
      <c r="DP229" s="414"/>
      <c r="DQ229" s="414"/>
      <c r="DR229" s="414"/>
      <c r="DS229" s="414"/>
      <c r="DT229" s="414"/>
      <c r="DU229" s="414"/>
      <c r="DV229" s="414"/>
      <c r="DW229" s="414"/>
      <c r="DX229" s="414"/>
      <c r="DY229" s="414"/>
      <c r="DZ229" s="414"/>
      <c r="EA229" s="414"/>
      <c r="EB229" s="414"/>
      <c r="EC229" s="414"/>
      <c r="ED229" s="414"/>
      <c r="EE229" s="414"/>
      <c r="EF229" s="414"/>
      <c r="EG229" s="414"/>
      <c r="EH229" s="414"/>
      <c r="EI229" s="414"/>
      <c r="EJ229" s="414"/>
      <c r="EK229" s="414"/>
      <c r="EL229" s="414"/>
      <c r="EM229" s="414"/>
      <c r="EN229" s="414"/>
      <c r="EO229" s="414"/>
      <c r="EP229" s="414"/>
      <c r="EQ229" s="414"/>
      <c r="ER229" s="414"/>
      <c r="ES229" s="414"/>
      <c r="ET229" s="414"/>
      <c r="EU229" s="414"/>
      <c r="EV229" s="414"/>
      <c r="EW229" s="414"/>
      <c r="EX229" s="414"/>
      <c r="EY229" s="414"/>
      <c r="EZ229" s="414"/>
      <c r="FA229" s="414"/>
      <c r="FB229" s="414"/>
      <c r="FC229" s="414"/>
      <c r="FD229" s="414"/>
      <c r="FE229" s="414"/>
      <c r="FF229" s="414"/>
      <c r="FG229" s="414"/>
      <c r="FH229" s="414"/>
      <c r="FI229" s="414"/>
      <c r="FJ229" s="414"/>
      <c r="FK229" s="414"/>
      <c r="FL229" s="414"/>
      <c r="FM229" s="414"/>
      <c r="FN229" s="414"/>
      <c r="FO229" s="414"/>
      <c r="FP229" s="414"/>
      <c r="FQ229" s="414"/>
      <c r="FR229" s="414"/>
      <c r="FS229" s="414"/>
      <c r="FT229" s="414"/>
      <c r="FU229" s="414"/>
      <c r="FV229" s="414"/>
      <c r="FW229" s="414"/>
      <c r="FX229" s="414"/>
      <c r="FY229" s="414"/>
      <c r="FZ229" s="414"/>
      <c r="GA229" s="414"/>
      <c r="GB229" s="414"/>
      <c r="GC229" s="414"/>
      <c r="GD229" s="414"/>
      <c r="GE229" s="414"/>
      <c r="GF229" s="414"/>
      <c r="GG229" s="414"/>
      <c r="GH229" s="414"/>
      <c r="GI229" s="414"/>
      <c r="GJ229" s="414"/>
      <c r="GK229" s="414"/>
      <c r="GL229" s="414"/>
      <c r="GM229" s="414"/>
      <c r="GN229" s="414"/>
      <c r="GO229" s="414"/>
      <c r="GP229" s="414"/>
      <c r="GQ229" s="414"/>
      <c r="GR229" s="414"/>
      <c r="GS229" s="414"/>
      <c r="GT229" s="414"/>
      <c r="GU229" s="414"/>
      <c r="GV229" s="414"/>
      <c r="GW229" s="414"/>
      <c r="GX229" s="414"/>
      <c r="GY229" s="414"/>
      <c r="GZ229" s="414"/>
      <c r="HA229" s="414"/>
      <c r="HB229" s="414"/>
      <c r="HC229" s="414"/>
      <c r="HD229" s="414"/>
      <c r="HE229" s="414"/>
      <c r="HF229" s="414"/>
      <c r="HG229" s="414"/>
      <c r="HH229" s="414"/>
      <c r="HI229" s="414"/>
      <c r="HJ229" s="414"/>
      <c r="HK229" s="414"/>
      <c r="HL229" s="414"/>
      <c r="HM229" s="414"/>
      <c r="HN229" s="414"/>
      <c r="HO229" s="414"/>
      <c r="HP229" s="414"/>
      <c r="HQ229" s="414"/>
      <c r="HR229" s="414"/>
      <c r="HS229" s="414"/>
      <c r="HT229" s="414"/>
      <c r="HU229" s="414"/>
      <c r="HV229" s="414"/>
      <c r="HW229" s="414"/>
      <c r="HX229" s="414"/>
      <c r="HY229" s="414"/>
      <c r="HZ229" s="414"/>
      <c r="IA229" s="414"/>
      <c r="IB229" s="414"/>
      <c r="IC229" s="414"/>
      <c r="ID229" s="414"/>
      <c r="IE229" s="414"/>
      <c r="IF229" s="414"/>
      <c r="IG229" s="414"/>
      <c r="IH229" s="414"/>
      <c r="II229" s="414"/>
      <c r="IJ229" s="414"/>
      <c r="IK229" s="414"/>
      <c r="IL229" s="414"/>
      <c r="IM229" s="414"/>
      <c r="IN229" s="414"/>
      <c r="IO229" s="414"/>
      <c r="IP229" s="414"/>
      <c r="IQ229" s="414"/>
      <c r="IR229" s="414"/>
      <c r="IS229" s="414"/>
      <c r="IT229" s="414"/>
      <c r="IU229" s="414"/>
      <c r="IV229" s="414"/>
      <c r="IW229" s="414"/>
    </row>
    <row r="230" spans="1:257" ht="40.799999999999997" x14ac:dyDescent="0.3">
      <c r="A230" s="380" t="s">
        <v>282</v>
      </c>
      <c r="B230" s="380" t="s">
        <v>189</v>
      </c>
      <c r="C230" s="380" t="s">
        <v>192</v>
      </c>
      <c r="D230" s="380" t="s">
        <v>195</v>
      </c>
      <c r="E230" s="407" t="s">
        <v>560</v>
      </c>
      <c r="F230" s="448" t="s">
        <v>798</v>
      </c>
      <c r="G230" s="380"/>
      <c r="H230" s="380" t="s">
        <v>822</v>
      </c>
      <c r="I230" s="380" t="s">
        <v>208</v>
      </c>
      <c r="J230" s="407" t="s">
        <v>1243</v>
      </c>
      <c r="K230" s="553" t="s">
        <v>799</v>
      </c>
      <c r="L230" s="373" t="s">
        <v>2231</v>
      </c>
      <c r="M230" s="374" t="s">
        <v>2232</v>
      </c>
      <c r="N230" s="553" t="s">
        <v>2241</v>
      </c>
      <c r="O230" s="373" t="s">
        <v>2242</v>
      </c>
      <c r="P230" s="553" t="s">
        <v>2243</v>
      </c>
      <c r="Q230" s="374" t="s">
        <v>1243</v>
      </c>
      <c r="R230" s="374" t="s">
        <v>2244</v>
      </c>
      <c r="S230" s="519">
        <v>1</v>
      </c>
      <c r="T230" s="383">
        <v>1</v>
      </c>
      <c r="U230" s="375" t="s">
        <v>2245</v>
      </c>
      <c r="V230" s="383" t="s">
        <v>2246</v>
      </c>
      <c r="W230" s="383" t="s">
        <v>2280</v>
      </c>
      <c r="X230" s="383" t="s">
        <v>2197</v>
      </c>
      <c r="Y230" s="555">
        <v>133012000</v>
      </c>
      <c r="Z230" s="374" t="s">
        <v>2239</v>
      </c>
      <c r="AA230" s="374" t="s">
        <v>2240</v>
      </c>
      <c r="AB230" s="453" t="s">
        <v>2162</v>
      </c>
      <c r="AC230" s="453" t="s">
        <v>2163</v>
      </c>
      <c r="AD230" s="519"/>
      <c r="AE230" s="430">
        <f t="shared" si="23"/>
        <v>133012000</v>
      </c>
      <c r="AF230" s="411">
        <f t="shared" si="30"/>
        <v>133012000</v>
      </c>
      <c r="AG230" s="411">
        <f t="shared" si="31"/>
        <v>133012000</v>
      </c>
      <c r="AH230" s="411">
        <v>33000000</v>
      </c>
      <c r="AI230" s="411"/>
      <c r="AJ230" s="411"/>
      <c r="AK230" s="411"/>
      <c r="AL230" s="411"/>
      <c r="AM230" s="411"/>
      <c r="AN230" s="411"/>
      <c r="AO230" s="411"/>
      <c r="AP230" s="411"/>
      <c r="AQ230" s="411"/>
      <c r="AR230" s="411"/>
      <c r="AS230" s="411"/>
      <c r="AT230" s="411"/>
      <c r="AU230" s="411"/>
      <c r="AV230" s="411">
        <v>83012000</v>
      </c>
      <c r="AW230" s="411">
        <v>17000000</v>
      </c>
      <c r="AX230" s="411"/>
      <c r="AY230" s="411"/>
      <c r="AZ230" s="411"/>
      <c r="BA230" s="411"/>
      <c r="BB230" s="411"/>
      <c r="BC230" s="411"/>
      <c r="BD230" s="411"/>
      <c r="BE230" s="411"/>
      <c r="BF230" s="411"/>
      <c r="BG230" s="411"/>
      <c r="BH230" s="411"/>
      <c r="BI230" s="411"/>
      <c r="BJ230" s="411"/>
      <c r="BK230" s="411"/>
      <c r="BL230" s="411"/>
      <c r="BM230" s="411"/>
      <c r="BN230" s="411"/>
      <c r="BO230" s="411"/>
      <c r="BP230" s="411"/>
      <c r="BQ230" s="411"/>
      <c r="BR230" s="411"/>
      <c r="BS230" s="411"/>
      <c r="BT230" s="411"/>
      <c r="BU230" s="411"/>
      <c r="BV230" s="411"/>
      <c r="BW230" s="411"/>
      <c r="BX230" s="411"/>
      <c r="BY230" s="411"/>
      <c r="BZ230" s="411"/>
      <c r="CA230" s="411"/>
      <c r="CB230" s="411"/>
      <c r="CC230" s="411"/>
      <c r="CD230" s="411"/>
      <c r="CE230" s="411"/>
      <c r="CF230" s="411"/>
      <c r="CG230" s="411"/>
      <c r="CH230" s="411"/>
      <c r="CI230" s="411"/>
      <c r="CJ230" s="411"/>
      <c r="CK230" s="411"/>
      <c r="CL230" s="411"/>
      <c r="CM230" s="411"/>
      <c r="CN230" s="411"/>
      <c r="CO230" s="411"/>
      <c r="CP230" s="411"/>
      <c r="CQ230" s="411"/>
      <c r="CR230" s="411"/>
      <c r="CS230" s="411"/>
      <c r="CT230" s="411"/>
      <c r="CU230" s="411"/>
      <c r="CV230" s="411"/>
      <c r="CW230" s="411"/>
      <c r="CX230" s="411"/>
      <c r="CY230" s="411"/>
      <c r="CZ230" s="411"/>
      <c r="DA230" s="411"/>
      <c r="DB230" s="411"/>
      <c r="DC230" s="411"/>
      <c r="DD230" s="411"/>
      <c r="DE230" s="411"/>
      <c r="DF230" s="411"/>
      <c r="DG230" s="411"/>
      <c r="DH230" s="411"/>
      <c r="DI230" s="411"/>
      <c r="DJ230" s="411"/>
      <c r="DK230" s="411"/>
      <c r="DL230" s="414"/>
      <c r="DM230" s="414"/>
      <c r="DN230" s="414"/>
      <c r="DO230" s="414"/>
      <c r="DP230" s="414"/>
      <c r="DQ230" s="414"/>
      <c r="DR230" s="414"/>
      <c r="DS230" s="414"/>
      <c r="DT230" s="414"/>
      <c r="DU230" s="414"/>
      <c r="DV230" s="414"/>
      <c r="DW230" s="414"/>
      <c r="DX230" s="414"/>
      <c r="DY230" s="414"/>
      <c r="DZ230" s="414"/>
      <c r="EA230" s="414"/>
      <c r="EB230" s="414"/>
      <c r="EC230" s="414"/>
      <c r="ED230" s="414"/>
      <c r="EE230" s="414"/>
      <c r="EF230" s="414"/>
      <c r="EG230" s="414"/>
      <c r="EH230" s="414"/>
      <c r="EI230" s="414"/>
      <c r="EJ230" s="414"/>
      <c r="EK230" s="414"/>
      <c r="EL230" s="414"/>
      <c r="EM230" s="414"/>
      <c r="EN230" s="414"/>
      <c r="EO230" s="414"/>
      <c r="EP230" s="414"/>
      <c r="EQ230" s="414"/>
      <c r="ER230" s="414"/>
      <c r="ES230" s="414"/>
      <c r="ET230" s="414"/>
      <c r="EU230" s="414"/>
      <c r="EV230" s="414"/>
      <c r="EW230" s="414"/>
      <c r="EX230" s="414"/>
      <c r="EY230" s="414"/>
      <c r="EZ230" s="414"/>
      <c r="FA230" s="414"/>
      <c r="FB230" s="414"/>
      <c r="FC230" s="414"/>
      <c r="FD230" s="414"/>
      <c r="FE230" s="414"/>
      <c r="FF230" s="414"/>
      <c r="FG230" s="414"/>
      <c r="FH230" s="414"/>
      <c r="FI230" s="414"/>
      <c r="FJ230" s="414"/>
      <c r="FK230" s="414"/>
      <c r="FL230" s="414"/>
      <c r="FM230" s="414"/>
      <c r="FN230" s="414"/>
      <c r="FO230" s="414"/>
      <c r="FP230" s="414"/>
      <c r="FQ230" s="414"/>
      <c r="FR230" s="414"/>
      <c r="FS230" s="414"/>
      <c r="FT230" s="414"/>
      <c r="FU230" s="414"/>
      <c r="FV230" s="414"/>
      <c r="FW230" s="414"/>
      <c r="FX230" s="414"/>
      <c r="FY230" s="414"/>
      <c r="FZ230" s="414"/>
      <c r="GA230" s="414"/>
      <c r="GB230" s="414"/>
      <c r="GC230" s="414"/>
      <c r="GD230" s="414"/>
      <c r="GE230" s="414"/>
      <c r="GF230" s="414"/>
      <c r="GG230" s="414"/>
      <c r="GH230" s="414"/>
      <c r="GI230" s="414"/>
      <c r="GJ230" s="414"/>
      <c r="GK230" s="414"/>
      <c r="GL230" s="414"/>
      <c r="GM230" s="414"/>
      <c r="GN230" s="414"/>
      <c r="GO230" s="414"/>
      <c r="GP230" s="414"/>
      <c r="GQ230" s="414"/>
      <c r="GR230" s="414"/>
      <c r="GS230" s="414"/>
      <c r="GT230" s="414"/>
      <c r="GU230" s="414"/>
      <c r="GV230" s="414"/>
      <c r="GW230" s="414"/>
      <c r="GX230" s="414"/>
      <c r="GY230" s="414"/>
      <c r="GZ230" s="414"/>
      <c r="HA230" s="414"/>
      <c r="HB230" s="414"/>
      <c r="HC230" s="414"/>
      <c r="HD230" s="414"/>
      <c r="HE230" s="414"/>
      <c r="HF230" s="414"/>
      <c r="HG230" s="414"/>
      <c r="HH230" s="414"/>
      <c r="HI230" s="414"/>
      <c r="HJ230" s="414"/>
      <c r="HK230" s="414"/>
      <c r="HL230" s="414"/>
      <c r="HM230" s="414"/>
      <c r="HN230" s="414"/>
      <c r="HO230" s="414"/>
      <c r="HP230" s="414"/>
      <c r="HQ230" s="414"/>
      <c r="HR230" s="414"/>
      <c r="HS230" s="414"/>
      <c r="HT230" s="414"/>
      <c r="HU230" s="414"/>
      <c r="HV230" s="414"/>
      <c r="HW230" s="414"/>
      <c r="HX230" s="414"/>
      <c r="HY230" s="414"/>
      <c r="HZ230" s="414"/>
      <c r="IA230" s="414"/>
      <c r="IB230" s="414"/>
      <c r="IC230" s="414"/>
      <c r="ID230" s="414"/>
      <c r="IE230" s="414"/>
      <c r="IF230" s="414"/>
      <c r="IG230" s="414"/>
      <c r="IH230" s="414"/>
      <c r="II230" s="414"/>
      <c r="IJ230" s="414"/>
      <c r="IK230" s="414"/>
      <c r="IL230" s="414"/>
      <c r="IM230" s="414"/>
      <c r="IN230" s="414"/>
      <c r="IO230" s="414"/>
      <c r="IP230" s="414"/>
      <c r="IQ230" s="414"/>
      <c r="IR230" s="414"/>
      <c r="IS230" s="414"/>
      <c r="IT230" s="414"/>
      <c r="IU230" s="414"/>
      <c r="IV230" s="414"/>
      <c r="IW230" s="414"/>
    </row>
    <row r="231" spans="1:257" ht="40.799999999999997" x14ac:dyDescent="0.3">
      <c r="A231" s="380" t="s">
        <v>282</v>
      </c>
      <c r="B231" s="380" t="s">
        <v>189</v>
      </c>
      <c r="C231" s="380" t="s">
        <v>192</v>
      </c>
      <c r="D231" s="380" t="s">
        <v>195</v>
      </c>
      <c r="E231" s="407" t="s">
        <v>560</v>
      </c>
      <c r="F231" s="448" t="s">
        <v>803</v>
      </c>
      <c r="G231" s="380"/>
      <c r="H231" s="380" t="s">
        <v>1352</v>
      </c>
      <c r="I231" s="380" t="s">
        <v>208</v>
      </c>
      <c r="J231" s="407" t="s">
        <v>1244</v>
      </c>
      <c r="K231" s="553" t="s">
        <v>804</v>
      </c>
      <c r="L231" s="553" t="s">
        <v>2231</v>
      </c>
      <c r="M231" s="519" t="s">
        <v>2232</v>
      </c>
      <c r="N231" s="375" t="s">
        <v>2247</v>
      </c>
      <c r="O231" s="375" t="s">
        <v>2248</v>
      </c>
      <c r="P231" s="375" t="s">
        <v>2249</v>
      </c>
      <c r="Q231" s="519" t="s">
        <v>1244</v>
      </c>
      <c r="R231" s="519" t="s">
        <v>2250</v>
      </c>
      <c r="S231" s="519">
        <v>1</v>
      </c>
      <c r="T231" s="383"/>
      <c r="U231" s="375" t="s">
        <v>2501</v>
      </c>
      <c r="V231" s="383" t="s">
        <v>2502</v>
      </c>
      <c r="W231" s="383" t="s">
        <v>2280</v>
      </c>
      <c r="X231" s="383" t="s">
        <v>2197</v>
      </c>
      <c r="Y231" s="555">
        <v>105231824</v>
      </c>
      <c r="Z231" s="519" t="s">
        <v>2239</v>
      </c>
      <c r="AA231" s="519" t="s">
        <v>2240</v>
      </c>
      <c r="AB231" s="453" t="s">
        <v>2162</v>
      </c>
      <c r="AC231" s="453" t="s">
        <v>2163</v>
      </c>
      <c r="AD231" s="519"/>
      <c r="AE231" s="430">
        <f t="shared" si="23"/>
        <v>105231824</v>
      </c>
      <c r="AF231" s="411">
        <f t="shared" si="30"/>
        <v>105231824</v>
      </c>
      <c r="AG231" s="411">
        <f t="shared" si="31"/>
        <v>105231824</v>
      </c>
      <c r="AH231" s="430">
        <f>76144176-52288352+10000000+40000000</f>
        <v>73855824</v>
      </c>
      <c r="AI231" s="430"/>
      <c r="AJ231" s="411"/>
      <c r="AK231" s="411"/>
      <c r="AL231" s="411"/>
      <c r="AM231" s="411"/>
      <c r="AN231" s="411">
        <v>5000000</v>
      </c>
      <c r="AO231" s="411">
        <v>20000000</v>
      </c>
      <c r="AP231" s="411">
        <v>500000</v>
      </c>
      <c r="AQ231" s="411">
        <v>200000</v>
      </c>
      <c r="AR231" s="411"/>
      <c r="AS231" s="411"/>
      <c r="AT231" s="411"/>
      <c r="AU231" s="411"/>
      <c r="AV231" s="411"/>
      <c r="AW231" s="411"/>
      <c r="AX231" s="411">
        <v>0</v>
      </c>
      <c r="AY231" s="411">
        <v>5676000</v>
      </c>
      <c r="AZ231" s="411"/>
      <c r="BA231" s="411"/>
      <c r="BB231" s="411"/>
      <c r="BC231" s="411"/>
      <c r="BD231" s="411"/>
      <c r="BE231" s="411"/>
      <c r="BF231" s="411"/>
      <c r="BG231" s="411"/>
      <c r="BH231" s="411"/>
      <c r="BI231" s="411"/>
      <c r="BJ231" s="411"/>
      <c r="BK231" s="411"/>
      <c r="BL231" s="411"/>
      <c r="BM231" s="411"/>
      <c r="BN231" s="411"/>
      <c r="BO231" s="411"/>
      <c r="BP231" s="411"/>
      <c r="BQ231" s="411"/>
      <c r="BR231" s="411"/>
      <c r="BS231" s="411"/>
      <c r="BT231" s="411"/>
      <c r="BU231" s="411"/>
      <c r="BV231" s="411"/>
      <c r="BW231" s="411"/>
      <c r="BX231" s="411"/>
      <c r="BY231" s="411"/>
      <c r="BZ231" s="411"/>
      <c r="CA231" s="411"/>
      <c r="CB231" s="411"/>
      <c r="CC231" s="411"/>
      <c r="CD231" s="411"/>
      <c r="CE231" s="411"/>
      <c r="CF231" s="411"/>
      <c r="CG231" s="411"/>
      <c r="CH231" s="411"/>
      <c r="CI231" s="411"/>
      <c r="CJ231" s="411"/>
      <c r="CK231" s="411"/>
      <c r="CL231" s="411"/>
      <c r="CM231" s="411"/>
      <c r="CN231" s="411"/>
      <c r="CO231" s="411"/>
      <c r="CP231" s="411"/>
      <c r="CQ231" s="411"/>
      <c r="CR231" s="411"/>
      <c r="CS231" s="411"/>
      <c r="CT231" s="411"/>
      <c r="CU231" s="411"/>
      <c r="CV231" s="411"/>
      <c r="CW231" s="411"/>
      <c r="CX231" s="411"/>
      <c r="CY231" s="411"/>
      <c r="CZ231" s="411"/>
      <c r="DA231" s="411"/>
      <c r="DB231" s="411"/>
      <c r="DC231" s="411"/>
      <c r="DD231" s="411"/>
      <c r="DE231" s="411"/>
      <c r="DF231" s="411"/>
      <c r="DG231" s="411"/>
      <c r="DH231" s="411"/>
      <c r="DI231" s="411"/>
      <c r="DJ231" s="411"/>
      <c r="DK231" s="411"/>
      <c r="DL231" s="414"/>
      <c r="DM231" s="414"/>
      <c r="DN231" s="414"/>
      <c r="DO231" s="414"/>
      <c r="DP231" s="414"/>
      <c r="DQ231" s="414"/>
      <c r="DR231" s="414"/>
      <c r="DS231" s="414"/>
      <c r="DT231" s="414"/>
      <c r="DU231" s="414"/>
      <c r="DV231" s="414"/>
      <c r="DW231" s="414"/>
      <c r="DX231" s="414"/>
      <c r="DY231" s="414"/>
      <c r="DZ231" s="414"/>
      <c r="EA231" s="414"/>
      <c r="EB231" s="414"/>
      <c r="EC231" s="414"/>
      <c r="ED231" s="414"/>
      <c r="EE231" s="414"/>
      <c r="EF231" s="414"/>
      <c r="EG231" s="414"/>
      <c r="EH231" s="414"/>
      <c r="EI231" s="414"/>
      <c r="EJ231" s="414"/>
      <c r="EK231" s="414"/>
      <c r="EL231" s="414"/>
      <c r="EM231" s="414"/>
      <c r="EN231" s="414"/>
      <c r="EO231" s="414"/>
      <c r="EP231" s="414"/>
      <c r="EQ231" s="414"/>
      <c r="ER231" s="414"/>
      <c r="ES231" s="414"/>
      <c r="ET231" s="414"/>
      <c r="EU231" s="414"/>
      <c r="EV231" s="414"/>
      <c r="EW231" s="414"/>
      <c r="EX231" s="414"/>
      <c r="EY231" s="414"/>
      <c r="EZ231" s="414"/>
      <c r="FA231" s="414"/>
      <c r="FB231" s="414"/>
      <c r="FC231" s="414"/>
      <c r="FD231" s="414"/>
      <c r="FE231" s="414"/>
      <c r="FF231" s="414"/>
      <c r="FG231" s="414"/>
      <c r="FH231" s="414"/>
      <c r="FI231" s="414"/>
      <c r="FJ231" s="414"/>
      <c r="FK231" s="414"/>
      <c r="FL231" s="414"/>
      <c r="FM231" s="414"/>
      <c r="FN231" s="414"/>
      <c r="FO231" s="414"/>
      <c r="FP231" s="414"/>
      <c r="FQ231" s="414"/>
      <c r="FR231" s="414"/>
      <c r="FS231" s="414"/>
      <c r="FT231" s="414"/>
      <c r="FU231" s="414"/>
      <c r="FV231" s="414"/>
      <c r="FW231" s="414"/>
      <c r="FX231" s="414"/>
      <c r="FY231" s="414"/>
      <c r="FZ231" s="414"/>
      <c r="GA231" s="414"/>
      <c r="GB231" s="414"/>
      <c r="GC231" s="414"/>
      <c r="GD231" s="414"/>
      <c r="GE231" s="414"/>
      <c r="GF231" s="414"/>
      <c r="GG231" s="414"/>
      <c r="GH231" s="414"/>
      <c r="GI231" s="414"/>
      <c r="GJ231" s="414"/>
      <c r="GK231" s="414"/>
      <c r="GL231" s="414"/>
      <c r="GM231" s="414"/>
      <c r="GN231" s="414"/>
      <c r="GO231" s="414"/>
      <c r="GP231" s="414"/>
      <c r="GQ231" s="414"/>
      <c r="GR231" s="414"/>
      <c r="GS231" s="414"/>
      <c r="GT231" s="414"/>
      <c r="GU231" s="414"/>
      <c r="GV231" s="414"/>
      <c r="GW231" s="414"/>
      <c r="GX231" s="414"/>
      <c r="GY231" s="414"/>
      <c r="GZ231" s="414"/>
      <c r="HA231" s="414"/>
      <c r="HB231" s="414"/>
      <c r="HC231" s="414"/>
      <c r="HD231" s="414"/>
      <c r="HE231" s="414"/>
      <c r="HF231" s="414"/>
      <c r="HG231" s="414"/>
      <c r="HH231" s="414"/>
      <c r="HI231" s="414"/>
      <c r="HJ231" s="414"/>
      <c r="HK231" s="414"/>
      <c r="HL231" s="414"/>
      <c r="HM231" s="414"/>
      <c r="HN231" s="414"/>
      <c r="HO231" s="414"/>
      <c r="HP231" s="414"/>
      <c r="HQ231" s="414"/>
      <c r="HR231" s="414"/>
      <c r="HS231" s="414"/>
      <c r="HT231" s="414"/>
      <c r="HU231" s="414"/>
      <c r="HV231" s="414"/>
      <c r="HW231" s="414"/>
      <c r="HX231" s="414"/>
      <c r="HY231" s="414"/>
      <c r="HZ231" s="414"/>
      <c r="IA231" s="414"/>
      <c r="IB231" s="414"/>
      <c r="IC231" s="414"/>
      <c r="ID231" s="414"/>
      <c r="IE231" s="414"/>
      <c r="IF231" s="414"/>
      <c r="IG231" s="414"/>
      <c r="IH231" s="414"/>
      <c r="II231" s="414"/>
      <c r="IJ231" s="414"/>
      <c r="IK231" s="414"/>
      <c r="IL231" s="414"/>
      <c r="IM231" s="414"/>
      <c r="IN231" s="414"/>
      <c r="IO231" s="414"/>
      <c r="IP231" s="414"/>
      <c r="IQ231" s="414"/>
      <c r="IR231" s="414"/>
      <c r="IS231" s="414"/>
      <c r="IT231" s="414"/>
      <c r="IU231" s="414"/>
      <c r="IV231" s="414"/>
      <c r="IW231" s="414"/>
    </row>
    <row r="232" spans="1:257" ht="40.799999999999997" x14ac:dyDescent="0.3">
      <c r="A232" s="380" t="s">
        <v>282</v>
      </c>
      <c r="B232" s="380" t="s">
        <v>189</v>
      </c>
      <c r="C232" s="380" t="s">
        <v>192</v>
      </c>
      <c r="D232" s="380" t="s">
        <v>195</v>
      </c>
      <c r="E232" s="407" t="s">
        <v>560</v>
      </c>
      <c r="F232" s="448" t="s">
        <v>809</v>
      </c>
      <c r="G232" s="380"/>
      <c r="H232" s="380" t="s">
        <v>832</v>
      </c>
      <c r="I232" s="380" t="s">
        <v>208</v>
      </c>
      <c r="J232" s="407" t="s">
        <v>1245</v>
      </c>
      <c r="K232" s="553" t="s">
        <v>810</v>
      </c>
      <c r="L232" s="373" t="s">
        <v>2251</v>
      </c>
      <c r="M232" s="374" t="s">
        <v>2232</v>
      </c>
      <c r="N232" s="553" t="s">
        <v>2252</v>
      </c>
      <c r="O232" s="373" t="s">
        <v>2253</v>
      </c>
      <c r="P232" s="375" t="s">
        <v>2254</v>
      </c>
      <c r="Q232" s="374" t="s">
        <v>1246</v>
      </c>
      <c r="R232" s="374" t="s">
        <v>2255</v>
      </c>
      <c r="S232" s="519">
        <v>2</v>
      </c>
      <c r="T232" s="383">
        <v>1</v>
      </c>
      <c r="U232" s="375" t="s">
        <v>2256</v>
      </c>
      <c r="V232" s="383" t="s">
        <v>2257</v>
      </c>
      <c r="W232" s="383" t="s">
        <v>2280</v>
      </c>
      <c r="X232" s="383" t="s">
        <v>2197</v>
      </c>
      <c r="Y232" s="555">
        <v>100000000</v>
      </c>
      <c r="Z232" s="374" t="s">
        <v>2239</v>
      </c>
      <c r="AA232" s="374" t="s">
        <v>2240</v>
      </c>
      <c r="AB232" s="453" t="s">
        <v>2162</v>
      </c>
      <c r="AC232" s="453" t="s">
        <v>2163</v>
      </c>
      <c r="AD232" s="519"/>
      <c r="AE232" s="430">
        <f t="shared" si="23"/>
        <v>100000000</v>
      </c>
      <c r="AF232" s="411">
        <f t="shared" si="30"/>
        <v>100000000</v>
      </c>
      <c r="AG232" s="411">
        <f t="shared" si="31"/>
        <v>100000000</v>
      </c>
      <c r="AH232" s="430">
        <v>100000000</v>
      </c>
      <c r="AI232" s="430"/>
      <c r="AJ232" s="411"/>
      <c r="AK232" s="411"/>
      <c r="AL232" s="411"/>
      <c r="AM232" s="411"/>
      <c r="AN232" s="411"/>
      <c r="AO232" s="411"/>
      <c r="AP232" s="411"/>
      <c r="AQ232" s="411"/>
      <c r="AR232" s="411"/>
      <c r="AS232" s="411"/>
      <c r="AT232" s="411"/>
      <c r="AU232" s="411"/>
      <c r="AV232" s="411"/>
      <c r="AW232" s="411"/>
      <c r="AX232" s="411"/>
      <c r="AY232" s="411"/>
      <c r="AZ232" s="411"/>
      <c r="BA232" s="411"/>
      <c r="BB232" s="411"/>
      <c r="BC232" s="411"/>
      <c r="BD232" s="411"/>
      <c r="BE232" s="411"/>
      <c r="BF232" s="411"/>
      <c r="BG232" s="411"/>
      <c r="BH232" s="411"/>
      <c r="BI232" s="411"/>
      <c r="BJ232" s="411"/>
      <c r="BK232" s="411"/>
      <c r="BL232" s="411"/>
      <c r="BM232" s="411"/>
      <c r="BN232" s="411"/>
      <c r="BO232" s="411"/>
      <c r="BP232" s="411"/>
      <c r="BQ232" s="411"/>
      <c r="BR232" s="411"/>
      <c r="BS232" s="411"/>
      <c r="BT232" s="411"/>
      <c r="BU232" s="411"/>
      <c r="BV232" s="411"/>
      <c r="BW232" s="411"/>
      <c r="BX232" s="411"/>
      <c r="BY232" s="411"/>
      <c r="BZ232" s="411"/>
      <c r="CA232" s="411"/>
      <c r="CB232" s="411"/>
      <c r="CC232" s="411"/>
      <c r="CD232" s="411"/>
      <c r="CE232" s="411"/>
      <c r="CF232" s="411"/>
      <c r="CG232" s="411"/>
      <c r="CH232" s="411"/>
      <c r="CI232" s="411"/>
      <c r="CJ232" s="411"/>
      <c r="CK232" s="411"/>
      <c r="CL232" s="411"/>
      <c r="CM232" s="411"/>
      <c r="CN232" s="411"/>
      <c r="CO232" s="411"/>
      <c r="CP232" s="411"/>
      <c r="CQ232" s="411"/>
      <c r="CR232" s="411"/>
      <c r="CS232" s="411"/>
      <c r="CT232" s="411"/>
      <c r="CU232" s="411"/>
      <c r="CV232" s="411"/>
      <c r="CW232" s="411"/>
      <c r="CX232" s="411"/>
      <c r="CY232" s="411"/>
      <c r="CZ232" s="411"/>
      <c r="DA232" s="411"/>
      <c r="DB232" s="411"/>
      <c r="DC232" s="411"/>
      <c r="DD232" s="411"/>
      <c r="DE232" s="411"/>
      <c r="DF232" s="411"/>
      <c r="DG232" s="411"/>
      <c r="DH232" s="411"/>
      <c r="DI232" s="411"/>
      <c r="DJ232" s="411"/>
      <c r="DK232" s="411"/>
      <c r="DL232" s="414"/>
      <c r="DM232" s="414"/>
      <c r="DN232" s="414"/>
      <c r="DO232" s="414"/>
      <c r="DP232" s="414"/>
      <c r="DQ232" s="414"/>
      <c r="DR232" s="414"/>
      <c r="DS232" s="414"/>
      <c r="DT232" s="414"/>
      <c r="DU232" s="414"/>
      <c r="DV232" s="414"/>
      <c r="DW232" s="414"/>
      <c r="DX232" s="414"/>
      <c r="DY232" s="414"/>
      <c r="DZ232" s="414"/>
      <c r="EA232" s="414"/>
      <c r="EB232" s="414"/>
      <c r="EC232" s="414"/>
      <c r="ED232" s="414"/>
      <c r="EE232" s="414"/>
      <c r="EF232" s="414"/>
      <c r="EG232" s="414"/>
      <c r="EH232" s="414"/>
      <c r="EI232" s="414"/>
      <c r="EJ232" s="414"/>
      <c r="EK232" s="414"/>
      <c r="EL232" s="414"/>
      <c r="EM232" s="414"/>
      <c r="EN232" s="414"/>
      <c r="EO232" s="414"/>
      <c r="EP232" s="414"/>
      <c r="EQ232" s="414"/>
      <c r="ER232" s="414"/>
      <c r="ES232" s="414"/>
      <c r="ET232" s="414"/>
      <c r="EU232" s="414"/>
      <c r="EV232" s="414"/>
      <c r="EW232" s="414"/>
      <c r="EX232" s="414"/>
      <c r="EY232" s="414"/>
      <c r="EZ232" s="414"/>
      <c r="FA232" s="414"/>
      <c r="FB232" s="414"/>
      <c r="FC232" s="414"/>
      <c r="FD232" s="414"/>
      <c r="FE232" s="414"/>
      <c r="FF232" s="414"/>
      <c r="FG232" s="414"/>
      <c r="FH232" s="414"/>
      <c r="FI232" s="414"/>
      <c r="FJ232" s="414"/>
      <c r="FK232" s="414"/>
      <c r="FL232" s="414"/>
      <c r="FM232" s="414"/>
      <c r="FN232" s="414"/>
      <c r="FO232" s="414"/>
      <c r="FP232" s="414"/>
      <c r="FQ232" s="414"/>
      <c r="FR232" s="414"/>
      <c r="FS232" s="414"/>
      <c r="FT232" s="414"/>
      <c r="FU232" s="414"/>
      <c r="FV232" s="414"/>
      <c r="FW232" s="414"/>
      <c r="FX232" s="414"/>
      <c r="FY232" s="414"/>
      <c r="FZ232" s="414"/>
      <c r="GA232" s="414"/>
      <c r="GB232" s="414"/>
      <c r="GC232" s="414"/>
      <c r="GD232" s="414"/>
      <c r="GE232" s="414"/>
      <c r="GF232" s="414"/>
      <c r="GG232" s="414"/>
      <c r="GH232" s="414"/>
      <c r="GI232" s="414"/>
      <c r="GJ232" s="414"/>
      <c r="GK232" s="414"/>
      <c r="GL232" s="414"/>
      <c r="GM232" s="414"/>
      <c r="GN232" s="414"/>
      <c r="GO232" s="414"/>
      <c r="GP232" s="414"/>
      <c r="GQ232" s="414"/>
      <c r="GR232" s="414"/>
      <c r="GS232" s="414"/>
      <c r="GT232" s="414"/>
      <c r="GU232" s="414"/>
      <c r="GV232" s="414"/>
      <c r="GW232" s="414"/>
      <c r="GX232" s="414"/>
      <c r="GY232" s="414"/>
      <c r="GZ232" s="414"/>
      <c r="HA232" s="414"/>
      <c r="HB232" s="414"/>
      <c r="HC232" s="414"/>
      <c r="HD232" s="414"/>
      <c r="HE232" s="414"/>
      <c r="HF232" s="414"/>
      <c r="HG232" s="414"/>
      <c r="HH232" s="414"/>
      <c r="HI232" s="414"/>
      <c r="HJ232" s="414"/>
      <c r="HK232" s="414"/>
      <c r="HL232" s="414"/>
      <c r="HM232" s="414"/>
      <c r="HN232" s="414"/>
      <c r="HO232" s="414"/>
      <c r="HP232" s="414"/>
      <c r="HQ232" s="414"/>
      <c r="HR232" s="414"/>
      <c r="HS232" s="414"/>
      <c r="HT232" s="414"/>
      <c r="HU232" s="414"/>
      <c r="HV232" s="414"/>
      <c r="HW232" s="414"/>
      <c r="HX232" s="414"/>
      <c r="HY232" s="414"/>
      <c r="HZ232" s="414"/>
      <c r="IA232" s="414"/>
      <c r="IB232" s="414"/>
      <c r="IC232" s="414"/>
      <c r="ID232" s="414"/>
      <c r="IE232" s="414"/>
      <c r="IF232" s="414"/>
      <c r="IG232" s="414"/>
      <c r="IH232" s="414"/>
      <c r="II232" s="414"/>
      <c r="IJ232" s="414"/>
      <c r="IK232" s="414"/>
      <c r="IL232" s="414"/>
      <c r="IM232" s="414"/>
      <c r="IN232" s="414"/>
      <c r="IO232" s="414"/>
      <c r="IP232" s="414"/>
      <c r="IQ232" s="414"/>
      <c r="IR232" s="414"/>
      <c r="IS232" s="414"/>
      <c r="IT232" s="414"/>
      <c r="IU232" s="414"/>
      <c r="IV232" s="414"/>
      <c r="IW232" s="414"/>
    </row>
    <row r="233" spans="1:257" ht="40.799999999999997" x14ac:dyDescent="0.3">
      <c r="A233" s="380" t="s">
        <v>282</v>
      </c>
      <c r="B233" s="380" t="s">
        <v>189</v>
      </c>
      <c r="C233" s="380" t="s">
        <v>192</v>
      </c>
      <c r="D233" s="380" t="s">
        <v>195</v>
      </c>
      <c r="E233" s="407" t="s">
        <v>560</v>
      </c>
      <c r="F233" s="448" t="s">
        <v>814</v>
      </c>
      <c r="G233" s="380"/>
      <c r="H233" s="380" t="s">
        <v>841</v>
      </c>
      <c r="I233" s="380" t="s">
        <v>208</v>
      </c>
      <c r="J233" s="407" t="s">
        <v>1246</v>
      </c>
      <c r="K233" s="553" t="s">
        <v>815</v>
      </c>
      <c r="L233" s="553" t="s">
        <v>2258</v>
      </c>
      <c r="M233" s="519" t="s">
        <v>2259</v>
      </c>
      <c r="N233" s="553" t="s">
        <v>2260</v>
      </c>
      <c r="O233" s="553" t="s">
        <v>2261</v>
      </c>
      <c r="P233" s="553" t="s">
        <v>2262</v>
      </c>
      <c r="Q233" s="519" t="s">
        <v>2263</v>
      </c>
      <c r="R233" s="519" t="s">
        <v>2264</v>
      </c>
      <c r="S233" s="519">
        <v>1</v>
      </c>
      <c r="T233" s="519">
        <v>1</v>
      </c>
      <c r="U233" s="553" t="s">
        <v>2265</v>
      </c>
      <c r="V233" s="519" t="s">
        <v>2266</v>
      </c>
      <c r="W233" s="383" t="s">
        <v>2280</v>
      </c>
      <c r="X233" s="383" t="s">
        <v>2197</v>
      </c>
      <c r="Y233" s="555">
        <v>160000000</v>
      </c>
      <c r="Z233" s="519" t="s">
        <v>2239</v>
      </c>
      <c r="AA233" s="519" t="s">
        <v>2240</v>
      </c>
      <c r="AB233" s="453" t="s">
        <v>2162</v>
      </c>
      <c r="AC233" s="453" t="s">
        <v>2163</v>
      </c>
      <c r="AD233" s="519"/>
      <c r="AE233" s="430">
        <f t="shared" si="23"/>
        <v>160000000</v>
      </c>
      <c r="AF233" s="411">
        <f t="shared" si="30"/>
        <v>160000000</v>
      </c>
      <c r="AG233" s="411">
        <f t="shared" si="31"/>
        <v>160000000</v>
      </c>
      <c r="AH233" s="430">
        <v>160000000</v>
      </c>
      <c r="AI233" s="430"/>
      <c r="AJ233" s="411"/>
      <c r="AK233" s="411"/>
      <c r="AL233" s="411"/>
      <c r="AM233" s="411"/>
      <c r="AN233" s="411"/>
      <c r="AO233" s="411"/>
      <c r="AP233" s="411"/>
      <c r="AQ233" s="411"/>
      <c r="AR233" s="411"/>
      <c r="AS233" s="411"/>
      <c r="AT233" s="411"/>
      <c r="AU233" s="411"/>
      <c r="AV233" s="411"/>
      <c r="AW233" s="411"/>
      <c r="AX233" s="411">
        <v>0</v>
      </c>
      <c r="AY233" s="411"/>
      <c r="AZ233" s="411"/>
      <c r="BA233" s="411"/>
      <c r="BB233" s="411"/>
      <c r="BC233" s="411"/>
      <c r="BD233" s="411"/>
      <c r="BE233" s="411"/>
      <c r="BF233" s="411"/>
      <c r="BG233" s="411"/>
      <c r="BH233" s="411"/>
      <c r="BI233" s="411"/>
      <c r="BJ233" s="411"/>
      <c r="BK233" s="411"/>
      <c r="BL233" s="411"/>
      <c r="BM233" s="411"/>
      <c r="BN233" s="411"/>
      <c r="BO233" s="411"/>
      <c r="BP233" s="411"/>
      <c r="BQ233" s="411"/>
      <c r="BR233" s="411"/>
      <c r="BS233" s="411"/>
      <c r="BT233" s="411"/>
      <c r="BU233" s="411"/>
      <c r="BV233" s="411"/>
      <c r="BW233" s="411"/>
      <c r="BX233" s="411"/>
      <c r="BY233" s="411"/>
      <c r="BZ233" s="411"/>
      <c r="CA233" s="411"/>
      <c r="CB233" s="411"/>
      <c r="CC233" s="411"/>
      <c r="CD233" s="411"/>
      <c r="CE233" s="411"/>
      <c r="CF233" s="411"/>
      <c r="CG233" s="411"/>
      <c r="CH233" s="411"/>
      <c r="CI233" s="411"/>
      <c r="CJ233" s="411"/>
      <c r="CK233" s="411"/>
      <c r="CL233" s="411"/>
      <c r="CM233" s="411"/>
      <c r="CN233" s="411"/>
      <c r="CO233" s="411"/>
      <c r="CP233" s="411"/>
      <c r="CQ233" s="411"/>
      <c r="CR233" s="411"/>
      <c r="CS233" s="411"/>
      <c r="CT233" s="411"/>
      <c r="CU233" s="411"/>
      <c r="CV233" s="411"/>
      <c r="CW233" s="411"/>
      <c r="CX233" s="411"/>
      <c r="CY233" s="411"/>
      <c r="CZ233" s="411"/>
      <c r="DA233" s="411"/>
      <c r="DB233" s="411"/>
      <c r="DC233" s="411"/>
      <c r="DD233" s="411"/>
      <c r="DE233" s="411"/>
      <c r="DF233" s="411"/>
      <c r="DG233" s="411"/>
      <c r="DH233" s="411"/>
      <c r="DI233" s="411"/>
      <c r="DJ233" s="411"/>
      <c r="DK233" s="411"/>
      <c r="DL233" s="414"/>
      <c r="DM233" s="414"/>
      <c r="DN233" s="414"/>
      <c r="DO233" s="414"/>
      <c r="DP233" s="414"/>
      <c r="DQ233" s="414"/>
      <c r="DR233" s="414"/>
      <c r="DS233" s="414"/>
      <c r="DT233" s="414"/>
      <c r="DU233" s="414"/>
      <c r="DV233" s="414"/>
      <c r="DW233" s="414"/>
      <c r="DX233" s="414"/>
      <c r="DY233" s="414"/>
      <c r="DZ233" s="414"/>
      <c r="EA233" s="414"/>
      <c r="EB233" s="414"/>
      <c r="EC233" s="414"/>
      <c r="ED233" s="414"/>
      <c r="EE233" s="414"/>
      <c r="EF233" s="414"/>
      <c r="EG233" s="414"/>
      <c r="EH233" s="414"/>
      <c r="EI233" s="414"/>
      <c r="EJ233" s="414"/>
      <c r="EK233" s="414"/>
      <c r="EL233" s="414"/>
      <c r="EM233" s="414"/>
      <c r="EN233" s="414"/>
      <c r="EO233" s="414"/>
      <c r="EP233" s="414"/>
      <c r="EQ233" s="414"/>
      <c r="ER233" s="414"/>
      <c r="ES233" s="414"/>
      <c r="ET233" s="414"/>
      <c r="EU233" s="414"/>
      <c r="EV233" s="414"/>
      <c r="EW233" s="414"/>
      <c r="EX233" s="414"/>
      <c r="EY233" s="414"/>
      <c r="EZ233" s="414"/>
      <c r="FA233" s="414"/>
      <c r="FB233" s="414"/>
      <c r="FC233" s="414"/>
      <c r="FD233" s="414"/>
      <c r="FE233" s="414"/>
      <c r="FF233" s="414"/>
      <c r="FG233" s="414"/>
      <c r="FH233" s="414"/>
      <c r="FI233" s="414"/>
      <c r="FJ233" s="414"/>
      <c r="FK233" s="414"/>
      <c r="FL233" s="414"/>
      <c r="FM233" s="414"/>
      <c r="FN233" s="414"/>
      <c r="FO233" s="414"/>
      <c r="FP233" s="414"/>
      <c r="FQ233" s="414"/>
      <c r="FR233" s="414"/>
      <c r="FS233" s="414"/>
      <c r="FT233" s="414"/>
      <c r="FU233" s="414"/>
      <c r="FV233" s="414"/>
      <c r="FW233" s="414"/>
      <c r="FX233" s="414"/>
      <c r="FY233" s="414"/>
      <c r="FZ233" s="414"/>
      <c r="GA233" s="414"/>
      <c r="GB233" s="414"/>
      <c r="GC233" s="414"/>
      <c r="GD233" s="414"/>
      <c r="GE233" s="414"/>
      <c r="GF233" s="414"/>
      <c r="GG233" s="414"/>
      <c r="GH233" s="414"/>
      <c r="GI233" s="414"/>
      <c r="GJ233" s="414"/>
      <c r="GK233" s="414"/>
      <c r="GL233" s="414"/>
      <c r="GM233" s="414"/>
      <c r="GN233" s="414"/>
      <c r="GO233" s="414"/>
      <c r="GP233" s="414"/>
      <c r="GQ233" s="414"/>
      <c r="GR233" s="414"/>
      <c r="GS233" s="414"/>
      <c r="GT233" s="414"/>
      <c r="GU233" s="414"/>
      <c r="GV233" s="414"/>
      <c r="GW233" s="414"/>
      <c r="GX233" s="414"/>
      <c r="GY233" s="414"/>
      <c r="GZ233" s="414"/>
      <c r="HA233" s="414"/>
      <c r="HB233" s="414"/>
      <c r="HC233" s="414"/>
      <c r="HD233" s="414"/>
      <c r="HE233" s="414"/>
      <c r="HF233" s="414"/>
      <c r="HG233" s="414"/>
      <c r="HH233" s="414"/>
      <c r="HI233" s="414"/>
      <c r="HJ233" s="414"/>
      <c r="HK233" s="414"/>
      <c r="HL233" s="414"/>
      <c r="HM233" s="414"/>
      <c r="HN233" s="414"/>
      <c r="HO233" s="414"/>
      <c r="HP233" s="414"/>
      <c r="HQ233" s="414"/>
      <c r="HR233" s="414"/>
      <c r="HS233" s="414"/>
      <c r="HT233" s="414"/>
      <c r="HU233" s="414"/>
      <c r="HV233" s="414"/>
      <c r="HW233" s="414"/>
      <c r="HX233" s="414"/>
      <c r="HY233" s="414"/>
      <c r="HZ233" s="414"/>
      <c r="IA233" s="414"/>
      <c r="IB233" s="414"/>
      <c r="IC233" s="414"/>
      <c r="ID233" s="414"/>
      <c r="IE233" s="414"/>
      <c r="IF233" s="414"/>
      <c r="IG233" s="414"/>
      <c r="IH233" s="414"/>
      <c r="II233" s="414"/>
      <c r="IJ233" s="414"/>
      <c r="IK233" s="414"/>
      <c r="IL233" s="414"/>
      <c r="IM233" s="414"/>
      <c r="IN233" s="414"/>
      <c r="IO233" s="414"/>
      <c r="IP233" s="414"/>
      <c r="IQ233" s="414"/>
      <c r="IR233" s="414"/>
      <c r="IS233" s="414"/>
      <c r="IT233" s="414"/>
      <c r="IU233" s="414"/>
      <c r="IV233" s="414"/>
      <c r="IW233" s="414"/>
    </row>
    <row r="234" spans="1:257" ht="40.799999999999997" x14ac:dyDescent="0.3">
      <c r="A234" s="380" t="s">
        <v>282</v>
      </c>
      <c r="B234" s="380" t="s">
        <v>189</v>
      </c>
      <c r="C234" s="380" t="s">
        <v>192</v>
      </c>
      <c r="D234" s="380" t="s">
        <v>195</v>
      </c>
      <c r="E234" s="407" t="s">
        <v>560</v>
      </c>
      <c r="F234" s="448" t="s">
        <v>819</v>
      </c>
      <c r="G234" s="380"/>
      <c r="H234" s="380" t="s">
        <v>844</v>
      </c>
      <c r="I234" s="380" t="s">
        <v>208</v>
      </c>
      <c r="J234" s="407" t="s">
        <v>1247</v>
      </c>
      <c r="K234" s="553" t="s">
        <v>820</v>
      </c>
      <c r="L234" s="375" t="s">
        <v>2251</v>
      </c>
      <c r="M234" s="383" t="s">
        <v>2232</v>
      </c>
      <c r="N234" s="375" t="s">
        <v>2267</v>
      </c>
      <c r="O234" s="375" t="s">
        <v>2268</v>
      </c>
      <c r="P234" s="375" t="s">
        <v>2269</v>
      </c>
      <c r="Q234" s="383" t="s">
        <v>1247</v>
      </c>
      <c r="R234" s="383" t="s">
        <v>2270</v>
      </c>
      <c r="S234" s="519">
        <v>600</v>
      </c>
      <c r="T234" s="519">
        <v>10</v>
      </c>
      <c r="U234" s="553" t="s">
        <v>2271</v>
      </c>
      <c r="V234" s="519" t="s">
        <v>2272</v>
      </c>
      <c r="W234" s="383" t="s">
        <v>2280</v>
      </c>
      <c r="X234" s="383" t="s">
        <v>2197</v>
      </c>
      <c r="Y234" s="555">
        <v>200000000</v>
      </c>
      <c r="Z234" s="383" t="s">
        <v>2239</v>
      </c>
      <c r="AA234" s="383" t="s">
        <v>2240</v>
      </c>
      <c r="AB234" s="453" t="s">
        <v>2162</v>
      </c>
      <c r="AC234" s="453" t="s">
        <v>2163</v>
      </c>
      <c r="AD234" s="519"/>
      <c r="AE234" s="430">
        <f t="shared" si="23"/>
        <v>200000000</v>
      </c>
      <c r="AF234" s="411">
        <f t="shared" si="30"/>
        <v>200000000</v>
      </c>
      <c r="AG234" s="411">
        <f t="shared" si="31"/>
        <v>200000000</v>
      </c>
      <c r="AH234" s="430">
        <v>200000000</v>
      </c>
      <c r="AI234" s="430"/>
      <c r="AJ234" s="411"/>
      <c r="AK234" s="411"/>
      <c r="AL234" s="411"/>
      <c r="AM234" s="411"/>
      <c r="AN234" s="411"/>
      <c r="AO234" s="411"/>
      <c r="AP234" s="411"/>
      <c r="AQ234" s="411"/>
      <c r="AR234" s="411"/>
      <c r="AS234" s="411"/>
      <c r="AT234" s="411"/>
      <c r="AU234" s="411"/>
      <c r="AV234" s="411"/>
      <c r="AW234" s="411"/>
      <c r="AX234" s="411">
        <v>0</v>
      </c>
      <c r="AY234" s="411"/>
      <c r="AZ234" s="411"/>
      <c r="BA234" s="411"/>
      <c r="BB234" s="411"/>
      <c r="BC234" s="411"/>
      <c r="BD234" s="411"/>
      <c r="BE234" s="411"/>
      <c r="BF234" s="411"/>
      <c r="BG234" s="411"/>
      <c r="BH234" s="411"/>
      <c r="BI234" s="411"/>
      <c r="BJ234" s="411"/>
      <c r="BK234" s="411"/>
      <c r="BL234" s="411"/>
      <c r="BM234" s="411"/>
      <c r="BN234" s="411"/>
      <c r="BO234" s="411"/>
      <c r="BP234" s="411"/>
      <c r="BQ234" s="411"/>
      <c r="BR234" s="411"/>
      <c r="BS234" s="411"/>
      <c r="BT234" s="411"/>
      <c r="BU234" s="411"/>
      <c r="BV234" s="411"/>
      <c r="BW234" s="411"/>
      <c r="BX234" s="411"/>
      <c r="BY234" s="411"/>
      <c r="BZ234" s="411"/>
      <c r="CA234" s="411"/>
      <c r="CB234" s="411"/>
      <c r="CC234" s="411"/>
      <c r="CD234" s="411"/>
      <c r="CE234" s="411"/>
      <c r="CF234" s="411"/>
      <c r="CG234" s="411"/>
      <c r="CH234" s="411"/>
      <c r="CI234" s="411"/>
      <c r="CJ234" s="411"/>
      <c r="CK234" s="411"/>
      <c r="CL234" s="411"/>
      <c r="CM234" s="411"/>
      <c r="CN234" s="411"/>
      <c r="CO234" s="411"/>
      <c r="CP234" s="411"/>
      <c r="CQ234" s="411"/>
      <c r="CR234" s="411"/>
      <c r="CS234" s="411"/>
      <c r="CT234" s="411"/>
      <c r="CU234" s="411"/>
      <c r="CV234" s="411"/>
      <c r="CW234" s="411"/>
      <c r="CX234" s="411"/>
      <c r="CY234" s="411"/>
      <c r="CZ234" s="411"/>
      <c r="DA234" s="411"/>
      <c r="DB234" s="411"/>
      <c r="DC234" s="411"/>
      <c r="DD234" s="411"/>
      <c r="DE234" s="411"/>
      <c r="DF234" s="411"/>
      <c r="DG234" s="411"/>
      <c r="DH234" s="411"/>
      <c r="DI234" s="411"/>
      <c r="DJ234" s="411"/>
      <c r="DK234" s="411"/>
      <c r="DL234" s="414"/>
      <c r="DM234" s="414"/>
      <c r="DN234" s="414"/>
      <c r="DO234" s="414"/>
      <c r="DP234" s="414"/>
      <c r="DQ234" s="414"/>
      <c r="DR234" s="414"/>
      <c r="DS234" s="414"/>
      <c r="DT234" s="414"/>
      <c r="DU234" s="414"/>
      <c r="DV234" s="414"/>
      <c r="DW234" s="414"/>
      <c r="DX234" s="414"/>
      <c r="DY234" s="414"/>
      <c r="DZ234" s="414"/>
      <c r="EA234" s="414"/>
      <c r="EB234" s="414"/>
      <c r="EC234" s="414"/>
      <c r="ED234" s="414"/>
      <c r="EE234" s="414"/>
      <c r="EF234" s="414"/>
      <c r="EG234" s="414"/>
      <c r="EH234" s="414"/>
      <c r="EI234" s="414"/>
      <c r="EJ234" s="414"/>
      <c r="EK234" s="414"/>
      <c r="EL234" s="414"/>
      <c r="EM234" s="414"/>
      <c r="EN234" s="414"/>
      <c r="EO234" s="414"/>
      <c r="EP234" s="414"/>
      <c r="EQ234" s="414"/>
      <c r="ER234" s="414"/>
      <c r="ES234" s="414"/>
      <c r="ET234" s="414"/>
      <c r="EU234" s="414"/>
      <c r="EV234" s="414"/>
      <c r="EW234" s="414"/>
      <c r="EX234" s="414"/>
      <c r="EY234" s="414"/>
      <c r="EZ234" s="414"/>
      <c r="FA234" s="414"/>
      <c r="FB234" s="414"/>
      <c r="FC234" s="414"/>
      <c r="FD234" s="414"/>
      <c r="FE234" s="414"/>
      <c r="FF234" s="414"/>
      <c r="FG234" s="414"/>
      <c r="FH234" s="414"/>
      <c r="FI234" s="414"/>
      <c r="FJ234" s="414"/>
      <c r="FK234" s="414"/>
      <c r="FL234" s="414"/>
      <c r="FM234" s="414"/>
      <c r="FN234" s="414"/>
      <c r="FO234" s="414"/>
      <c r="FP234" s="414"/>
      <c r="FQ234" s="414"/>
      <c r="FR234" s="414"/>
      <c r="FS234" s="414"/>
      <c r="FT234" s="414"/>
      <c r="FU234" s="414"/>
      <c r="FV234" s="414"/>
      <c r="FW234" s="414"/>
      <c r="FX234" s="414"/>
      <c r="FY234" s="414"/>
      <c r="FZ234" s="414"/>
      <c r="GA234" s="414"/>
      <c r="GB234" s="414"/>
      <c r="GC234" s="414"/>
      <c r="GD234" s="414"/>
      <c r="GE234" s="414"/>
      <c r="GF234" s="414"/>
      <c r="GG234" s="414"/>
      <c r="GH234" s="414"/>
      <c r="GI234" s="414"/>
      <c r="GJ234" s="414"/>
      <c r="GK234" s="414"/>
      <c r="GL234" s="414"/>
      <c r="GM234" s="414"/>
      <c r="GN234" s="414"/>
      <c r="GO234" s="414"/>
      <c r="GP234" s="414"/>
      <c r="GQ234" s="414"/>
      <c r="GR234" s="414"/>
      <c r="GS234" s="414"/>
      <c r="GT234" s="414"/>
      <c r="GU234" s="414"/>
      <c r="GV234" s="414"/>
      <c r="GW234" s="414"/>
      <c r="GX234" s="414"/>
      <c r="GY234" s="414"/>
      <c r="GZ234" s="414"/>
      <c r="HA234" s="414"/>
      <c r="HB234" s="414"/>
      <c r="HC234" s="414"/>
      <c r="HD234" s="414"/>
      <c r="HE234" s="414"/>
      <c r="HF234" s="414"/>
      <c r="HG234" s="414"/>
      <c r="HH234" s="414"/>
      <c r="HI234" s="414"/>
      <c r="HJ234" s="414"/>
      <c r="HK234" s="414"/>
      <c r="HL234" s="414"/>
      <c r="HM234" s="414"/>
      <c r="HN234" s="414"/>
      <c r="HO234" s="414"/>
      <c r="HP234" s="414"/>
      <c r="HQ234" s="414"/>
      <c r="HR234" s="414"/>
      <c r="HS234" s="414"/>
      <c r="HT234" s="414"/>
      <c r="HU234" s="414"/>
      <c r="HV234" s="414"/>
      <c r="HW234" s="414"/>
      <c r="HX234" s="414"/>
      <c r="HY234" s="414"/>
      <c r="HZ234" s="414"/>
      <c r="IA234" s="414"/>
      <c r="IB234" s="414"/>
      <c r="IC234" s="414"/>
      <c r="ID234" s="414"/>
      <c r="IE234" s="414"/>
      <c r="IF234" s="414"/>
      <c r="IG234" s="414"/>
      <c r="IH234" s="414"/>
      <c r="II234" s="414"/>
      <c r="IJ234" s="414"/>
      <c r="IK234" s="414"/>
      <c r="IL234" s="414"/>
      <c r="IM234" s="414"/>
      <c r="IN234" s="414"/>
      <c r="IO234" s="414"/>
      <c r="IP234" s="414"/>
      <c r="IQ234" s="414"/>
      <c r="IR234" s="414"/>
      <c r="IS234" s="414"/>
      <c r="IT234" s="414"/>
      <c r="IU234" s="414"/>
      <c r="IV234" s="414"/>
      <c r="IW234" s="414"/>
    </row>
    <row r="235" spans="1:257" x14ac:dyDescent="0.3">
      <c r="A235" s="436" t="s">
        <v>282</v>
      </c>
      <c r="B235" s="436" t="s">
        <v>189</v>
      </c>
      <c r="C235" s="436" t="s">
        <v>192</v>
      </c>
      <c r="D235" s="436" t="s">
        <v>195</v>
      </c>
      <c r="E235" s="436" t="s">
        <v>199</v>
      </c>
      <c r="F235" s="437"/>
      <c r="G235" s="438"/>
      <c r="H235" s="438"/>
      <c r="I235" s="438"/>
      <c r="J235" s="436"/>
      <c r="K235" s="439" t="s">
        <v>200</v>
      </c>
      <c r="L235" s="439"/>
      <c r="M235" s="440"/>
      <c r="N235" s="439"/>
      <c r="O235" s="439"/>
      <c r="P235" s="439"/>
      <c r="Q235" s="440"/>
      <c r="R235" s="440"/>
      <c r="S235" s="440"/>
      <c r="T235" s="440"/>
      <c r="U235" s="439"/>
      <c r="V235" s="440"/>
      <c r="W235" s="440"/>
      <c r="X235" s="440"/>
      <c r="Y235" s="441"/>
      <c r="Z235" s="440"/>
      <c r="AA235" s="440"/>
      <c r="AB235" s="440"/>
      <c r="AC235" s="440"/>
      <c r="AD235" s="440"/>
      <c r="AE235" s="430">
        <f t="shared" si="23"/>
        <v>0</v>
      </c>
      <c r="AF235" s="411"/>
      <c r="AG235" s="430"/>
      <c r="AH235" s="430"/>
      <c r="AI235" s="430"/>
      <c r="AJ235" s="430"/>
      <c r="AK235" s="430"/>
      <c r="AL235" s="430"/>
      <c r="AM235" s="430"/>
      <c r="AN235" s="430"/>
      <c r="AO235" s="430"/>
      <c r="AP235" s="430"/>
      <c r="AQ235" s="430"/>
      <c r="AR235" s="430"/>
      <c r="AS235" s="430"/>
      <c r="AT235" s="430"/>
      <c r="AU235" s="430"/>
      <c r="AV235" s="430"/>
      <c r="AW235" s="430"/>
      <c r="AX235" s="430"/>
      <c r="AY235" s="430"/>
      <c r="AZ235" s="430"/>
      <c r="BA235" s="430"/>
      <c r="BB235" s="430"/>
      <c r="BC235" s="430"/>
      <c r="BD235" s="430"/>
      <c r="BE235" s="430"/>
      <c r="BF235" s="430"/>
      <c r="BG235" s="430"/>
      <c r="BH235" s="430"/>
      <c r="BI235" s="430"/>
      <c r="BJ235" s="430"/>
      <c r="BK235" s="430"/>
      <c r="BL235" s="430"/>
      <c r="BM235" s="430"/>
      <c r="BN235" s="430"/>
      <c r="BO235" s="430"/>
      <c r="BP235" s="430"/>
      <c r="BQ235" s="430"/>
      <c r="BR235" s="430"/>
      <c r="BS235" s="430"/>
      <c r="BT235" s="430"/>
      <c r="BU235" s="430"/>
      <c r="BV235" s="430"/>
      <c r="BW235" s="430"/>
      <c r="BX235" s="430"/>
      <c r="BY235" s="430"/>
      <c r="BZ235" s="430"/>
      <c r="CA235" s="430"/>
      <c r="CB235" s="430"/>
      <c r="CC235" s="430"/>
      <c r="CD235" s="430"/>
      <c r="CE235" s="430"/>
      <c r="CF235" s="430"/>
      <c r="CG235" s="430"/>
      <c r="CH235" s="430"/>
      <c r="CI235" s="430"/>
      <c r="CJ235" s="430"/>
      <c r="CK235" s="430"/>
      <c r="CL235" s="430"/>
      <c r="CM235" s="430"/>
      <c r="CN235" s="430"/>
      <c r="CO235" s="430"/>
      <c r="CP235" s="430"/>
      <c r="CQ235" s="430"/>
      <c r="CR235" s="430"/>
      <c r="CS235" s="430"/>
      <c r="CT235" s="430"/>
      <c r="CU235" s="430"/>
      <c r="CV235" s="430"/>
      <c r="CW235" s="430"/>
      <c r="CX235" s="430"/>
      <c r="CY235" s="430"/>
      <c r="CZ235" s="430"/>
      <c r="DA235" s="430"/>
      <c r="DB235" s="430"/>
      <c r="DC235" s="430"/>
      <c r="DD235" s="430"/>
      <c r="DE235" s="430"/>
      <c r="DF235" s="430"/>
      <c r="DG235" s="430"/>
      <c r="DH235" s="430"/>
      <c r="DI235" s="430"/>
      <c r="DJ235" s="430"/>
      <c r="DK235" s="430"/>
    </row>
    <row r="236" spans="1:257" ht="51" x14ac:dyDescent="0.3">
      <c r="A236" s="449" t="s">
        <v>282</v>
      </c>
      <c r="B236" s="449" t="s">
        <v>189</v>
      </c>
      <c r="C236" s="449" t="s">
        <v>192</v>
      </c>
      <c r="D236" s="449" t="s">
        <v>195</v>
      </c>
      <c r="E236" s="449" t="s">
        <v>199</v>
      </c>
      <c r="F236" s="457" t="s">
        <v>821</v>
      </c>
      <c r="G236" s="381"/>
      <c r="H236" s="449" t="s">
        <v>853</v>
      </c>
      <c r="I236" s="449" t="s">
        <v>208</v>
      </c>
      <c r="J236" s="381" t="s">
        <v>1248</v>
      </c>
      <c r="K236" s="464" t="s">
        <v>824</v>
      </c>
      <c r="L236" s="375" t="s">
        <v>2273</v>
      </c>
      <c r="M236" s="383" t="s">
        <v>2259</v>
      </c>
      <c r="N236" s="464" t="s">
        <v>2274</v>
      </c>
      <c r="O236" s="464" t="s">
        <v>2275</v>
      </c>
      <c r="P236" s="464" t="s">
        <v>2276</v>
      </c>
      <c r="Q236" s="383" t="s">
        <v>1248</v>
      </c>
      <c r="R236" s="383" t="s">
        <v>2277</v>
      </c>
      <c r="S236" s="376">
        <v>3</v>
      </c>
      <c r="T236" s="376">
        <v>1</v>
      </c>
      <c r="U236" s="464" t="s">
        <v>2278</v>
      </c>
      <c r="V236" s="376" t="s">
        <v>2279</v>
      </c>
      <c r="W236" s="383" t="s">
        <v>2280</v>
      </c>
      <c r="X236" s="383" t="s">
        <v>2197</v>
      </c>
      <c r="Y236" s="456">
        <v>700000000</v>
      </c>
      <c r="Z236" s="374" t="s">
        <v>2239</v>
      </c>
      <c r="AA236" s="374" t="s">
        <v>2240</v>
      </c>
      <c r="AB236" s="453" t="s">
        <v>2162</v>
      </c>
      <c r="AC236" s="453" t="s">
        <v>2163</v>
      </c>
      <c r="AD236" s="376"/>
      <c r="AE236" s="430">
        <f t="shared" si="23"/>
        <v>700000000</v>
      </c>
      <c r="AF236" s="430">
        <f>AG236</f>
        <v>700000000</v>
      </c>
      <c r="AG236" s="411">
        <f>SUM(AH236:DK236)</f>
        <v>700000000</v>
      </c>
      <c r="AH236" s="430">
        <v>700000000</v>
      </c>
      <c r="AI236" s="430"/>
      <c r="AJ236" s="430"/>
      <c r="AK236" s="430"/>
      <c r="AL236" s="430"/>
      <c r="AM236" s="430"/>
      <c r="AN236" s="430"/>
      <c r="AO236" s="430"/>
      <c r="AP236" s="430"/>
      <c r="AQ236" s="430"/>
      <c r="AR236" s="430"/>
      <c r="AS236" s="430"/>
      <c r="AT236" s="405"/>
      <c r="AU236" s="405"/>
      <c r="AV236" s="405"/>
      <c r="AW236" s="405"/>
      <c r="AX236" s="405"/>
      <c r="AY236" s="405"/>
      <c r="AZ236" s="405"/>
      <c r="BA236" s="405"/>
      <c r="BB236" s="405"/>
      <c r="BC236" s="405"/>
      <c r="BD236" s="405"/>
      <c r="BE236" s="405"/>
      <c r="BF236" s="405"/>
      <c r="BG236" s="405"/>
      <c r="BH236" s="405"/>
      <c r="BI236" s="405"/>
      <c r="BJ236" s="405"/>
      <c r="BK236" s="405"/>
      <c r="BL236" s="405"/>
      <c r="BM236" s="405"/>
      <c r="BN236" s="405"/>
      <c r="BO236" s="405"/>
      <c r="BP236" s="405"/>
      <c r="BQ236" s="430"/>
      <c r="BR236" s="430"/>
      <c r="BS236" s="430"/>
      <c r="BT236" s="430"/>
      <c r="BU236" s="430"/>
      <c r="BV236" s="430"/>
      <c r="BW236" s="430"/>
      <c r="BX236" s="430"/>
      <c r="BY236" s="430"/>
      <c r="BZ236" s="430"/>
      <c r="CA236" s="430"/>
      <c r="CB236" s="430"/>
      <c r="CC236" s="430"/>
      <c r="CD236" s="430"/>
      <c r="CE236" s="430"/>
      <c r="CF236" s="430"/>
      <c r="CG236" s="430"/>
      <c r="CH236" s="430"/>
      <c r="CI236" s="430"/>
      <c r="CJ236" s="430"/>
      <c r="CK236" s="430"/>
      <c r="CL236" s="430"/>
      <c r="CM236" s="430"/>
      <c r="CN236" s="430"/>
      <c r="CO236" s="430"/>
      <c r="CP236" s="430"/>
      <c r="CQ236" s="430"/>
      <c r="CR236" s="430"/>
      <c r="CS236" s="430"/>
      <c r="CT236" s="430"/>
      <c r="CU236" s="430"/>
      <c r="CV236" s="405"/>
      <c r="CW236" s="405"/>
      <c r="CX236" s="430"/>
      <c r="CY236" s="430"/>
      <c r="CZ236" s="430"/>
      <c r="DA236" s="430"/>
      <c r="DB236" s="430"/>
      <c r="DC236" s="430"/>
      <c r="DD236" s="430"/>
      <c r="DE236" s="430"/>
      <c r="DF236" s="430"/>
      <c r="DG236" s="430"/>
      <c r="DH236" s="430"/>
      <c r="DI236" s="430"/>
      <c r="DJ236" s="430"/>
      <c r="DK236" s="430"/>
      <c r="DL236" s="399"/>
      <c r="DM236" s="399"/>
      <c r="DN236" s="399"/>
      <c r="DO236" s="399"/>
      <c r="DP236" s="399"/>
      <c r="DQ236" s="399"/>
      <c r="DR236" s="399"/>
      <c r="DS236" s="399"/>
      <c r="DT236" s="399"/>
      <c r="DU236" s="399"/>
      <c r="DV236" s="399"/>
      <c r="DW236" s="399"/>
      <c r="DX236" s="399"/>
      <c r="DY236" s="399"/>
      <c r="DZ236" s="399"/>
      <c r="EA236" s="399"/>
      <c r="EB236" s="399"/>
      <c r="EC236" s="399"/>
      <c r="ED236" s="399"/>
      <c r="EE236" s="399"/>
      <c r="EF236" s="399"/>
      <c r="EG236" s="399"/>
      <c r="EH236" s="399"/>
      <c r="EI236" s="399"/>
      <c r="EJ236" s="399"/>
      <c r="EK236" s="399"/>
      <c r="EL236" s="399"/>
      <c r="EM236" s="399"/>
      <c r="EN236" s="399"/>
      <c r="EO236" s="399"/>
      <c r="EP236" s="399"/>
      <c r="EQ236" s="399"/>
      <c r="ER236" s="399"/>
      <c r="ES236" s="399"/>
      <c r="ET236" s="399"/>
      <c r="EU236" s="399"/>
      <c r="EV236" s="399"/>
      <c r="EW236" s="399"/>
      <c r="EX236" s="399"/>
      <c r="EY236" s="399"/>
      <c r="EZ236" s="399"/>
      <c r="FA236" s="399"/>
      <c r="FB236" s="399"/>
      <c r="FC236" s="399"/>
      <c r="FD236" s="399"/>
      <c r="FE236" s="399"/>
      <c r="FF236" s="399"/>
      <c r="FG236" s="399"/>
      <c r="FH236" s="399"/>
      <c r="FI236" s="399"/>
      <c r="FJ236" s="399"/>
      <c r="FK236" s="399"/>
      <c r="FL236" s="399"/>
      <c r="FM236" s="399"/>
      <c r="FN236" s="399"/>
      <c r="FO236" s="399"/>
      <c r="FP236" s="399"/>
      <c r="FQ236" s="399"/>
      <c r="FR236" s="399"/>
      <c r="FS236" s="399"/>
      <c r="FT236" s="399"/>
      <c r="FU236" s="399"/>
      <c r="FV236" s="399"/>
      <c r="FW236" s="399"/>
      <c r="FX236" s="399"/>
      <c r="FY236" s="399"/>
      <c r="FZ236" s="399"/>
      <c r="GA236" s="399"/>
      <c r="GB236" s="399"/>
      <c r="GC236" s="399"/>
      <c r="GD236" s="399"/>
      <c r="GE236" s="399"/>
      <c r="GF236" s="399"/>
      <c r="GG236" s="399"/>
      <c r="GH236" s="399"/>
      <c r="GI236" s="399"/>
      <c r="GJ236" s="399"/>
      <c r="GK236" s="399"/>
      <c r="GL236" s="399"/>
      <c r="GM236" s="399"/>
      <c r="GN236" s="399"/>
      <c r="GO236" s="399"/>
      <c r="GP236" s="399"/>
      <c r="GQ236" s="399"/>
      <c r="GR236" s="399"/>
      <c r="GS236" s="399"/>
      <c r="GT236" s="399"/>
      <c r="GU236" s="399"/>
      <c r="GV236" s="399"/>
      <c r="GW236" s="399"/>
      <c r="GX236" s="399"/>
      <c r="GY236" s="399"/>
      <c r="GZ236" s="399"/>
      <c r="HA236" s="399"/>
      <c r="HB236" s="399"/>
      <c r="HC236" s="399"/>
      <c r="HD236" s="399"/>
      <c r="HE236" s="399"/>
      <c r="HF236" s="399"/>
      <c r="HG236" s="399"/>
      <c r="HH236" s="399"/>
      <c r="HI236" s="399"/>
      <c r="HJ236" s="399"/>
      <c r="HK236" s="399"/>
      <c r="HL236" s="399"/>
      <c r="HM236" s="399"/>
      <c r="HN236" s="399"/>
      <c r="HO236" s="399"/>
      <c r="HP236" s="399"/>
      <c r="HQ236" s="399"/>
      <c r="HR236" s="399"/>
      <c r="HS236" s="399"/>
      <c r="HT236" s="399"/>
      <c r="HU236" s="399"/>
      <c r="HV236" s="399"/>
      <c r="HW236" s="399"/>
      <c r="HX236" s="399"/>
      <c r="HY236" s="399"/>
      <c r="HZ236" s="399"/>
      <c r="IA236" s="399"/>
      <c r="IB236" s="399"/>
      <c r="IC236" s="399"/>
      <c r="ID236" s="399"/>
      <c r="IE236" s="399"/>
      <c r="IF236" s="399"/>
      <c r="IG236" s="399"/>
      <c r="IH236" s="399"/>
      <c r="II236" s="399"/>
      <c r="IJ236" s="399"/>
      <c r="IK236" s="399"/>
      <c r="IL236" s="399"/>
      <c r="IM236" s="399"/>
      <c r="IN236" s="399"/>
      <c r="IO236" s="399"/>
      <c r="IP236" s="399"/>
    </row>
    <row r="237" spans="1:257" x14ac:dyDescent="0.3">
      <c r="A237" s="415" t="s">
        <v>488</v>
      </c>
      <c r="B237" s="415"/>
      <c r="C237" s="415"/>
      <c r="D237" s="415"/>
      <c r="E237" s="415"/>
      <c r="F237" s="484"/>
      <c r="G237" s="417" t="s">
        <v>488</v>
      </c>
      <c r="H237" s="417"/>
      <c r="I237" s="417"/>
      <c r="J237" s="415"/>
      <c r="K237" s="418" t="s">
        <v>566</v>
      </c>
      <c r="L237" s="418"/>
      <c r="M237" s="419"/>
      <c r="N237" s="418"/>
      <c r="O237" s="418"/>
      <c r="P237" s="418"/>
      <c r="Q237" s="419"/>
      <c r="R237" s="419"/>
      <c r="S237" s="419"/>
      <c r="T237" s="419"/>
      <c r="U237" s="418"/>
      <c r="V237" s="419"/>
      <c r="W237" s="419"/>
      <c r="X237" s="419"/>
      <c r="Y237" s="420"/>
      <c r="Z237" s="419"/>
      <c r="AA237" s="419"/>
      <c r="AB237" s="419"/>
      <c r="AC237" s="419"/>
      <c r="AD237" s="419"/>
      <c r="AE237" s="430">
        <f t="shared" ref="AE237:AE302" si="32">AF237</f>
        <v>0</v>
      </c>
      <c r="AF237" s="411"/>
      <c r="AG237" s="411"/>
      <c r="AH237" s="430"/>
      <c r="AI237" s="430"/>
      <c r="AJ237" s="430"/>
      <c r="AK237" s="430"/>
      <c r="AL237" s="430"/>
      <c r="AM237" s="430"/>
      <c r="AN237" s="430"/>
      <c r="AO237" s="430"/>
      <c r="AP237" s="430"/>
      <c r="AQ237" s="430"/>
      <c r="AR237" s="430"/>
      <c r="AS237" s="430"/>
      <c r="AT237" s="430"/>
      <c r="AU237" s="430"/>
      <c r="AV237" s="430"/>
      <c r="AW237" s="430"/>
      <c r="AX237" s="430"/>
      <c r="AY237" s="430"/>
      <c r="AZ237" s="430"/>
      <c r="BA237" s="430"/>
      <c r="BB237" s="430"/>
      <c r="BC237" s="430"/>
      <c r="BD237" s="430"/>
      <c r="BE237" s="430"/>
      <c r="BF237" s="430"/>
      <c r="BG237" s="430"/>
      <c r="BH237" s="430"/>
      <c r="BI237" s="430"/>
      <c r="BJ237" s="430"/>
      <c r="BK237" s="430"/>
      <c r="BL237" s="430"/>
      <c r="BM237" s="430"/>
      <c r="BN237" s="430"/>
      <c r="BO237" s="430"/>
      <c r="BP237" s="430"/>
      <c r="BQ237" s="430"/>
      <c r="BR237" s="430"/>
      <c r="BS237" s="430"/>
      <c r="BT237" s="430"/>
      <c r="BU237" s="430"/>
      <c r="BV237" s="430"/>
      <c r="BW237" s="430"/>
      <c r="BX237" s="430"/>
      <c r="BY237" s="430"/>
      <c r="BZ237" s="430"/>
      <c r="CA237" s="430"/>
      <c r="CB237" s="430"/>
      <c r="CC237" s="430"/>
      <c r="CD237" s="430"/>
      <c r="CE237" s="430"/>
      <c r="CF237" s="430"/>
      <c r="CG237" s="430"/>
      <c r="CH237" s="430"/>
      <c r="CI237" s="430"/>
      <c r="CJ237" s="430"/>
      <c r="CK237" s="430"/>
      <c r="CL237" s="430"/>
      <c r="CM237" s="430"/>
      <c r="CN237" s="430"/>
      <c r="CO237" s="430"/>
      <c r="CP237" s="430"/>
      <c r="CQ237" s="430"/>
      <c r="CR237" s="430"/>
      <c r="CS237" s="430"/>
      <c r="CT237" s="430"/>
      <c r="CU237" s="430"/>
      <c r="CV237" s="430"/>
      <c r="CW237" s="430"/>
      <c r="CX237" s="430"/>
      <c r="CY237" s="430"/>
      <c r="CZ237" s="430"/>
      <c r="DA237" s="430"/>
      <c r="DB237" s="430"/>
      <c r="DC237" s="430"/>
      <c r="DD237" s="430"/>
      <c r="DE237" s="430"/>
      <c r="DF237" s="430"/>
      <c r="DG237" s="430"/>
      <c r="DH237" s="430"/>
      <c r="DI237" s="430"/>
      <c r="DJ237" s="430"/>
      <c r="DK237" s="430"/>
    </row>
    <row r="238" spans="1:257" x14ac:dyDescent="0.3">
      <c r="A238" s="424" t="s">
        <v>488</v>
      </c>
      <c r="B238" s="424" t="s">
        <v>266</v>
      </c>
      <c r="C238" s="424"/>
      <c r="D238" s="424"/>
      <c r="E238" s="424"/>
      <c r="F238" s="485"/>
      <c r="G238" s="424"/>
      <c r="H238" s="426"/>
      <c r="I238" s="426"/>
      <c r="J238" s="424"/>
      <c r="K238" s="427" t="s">
        <v>267</v>
      </c>
      <c r="L238" s="427"/>
      <c r="M238" s="428"/>
      <c r="N238" s="427"/>
      <c r="O238" s="427"/>
      <c r="P238" s="427"/>
      <c r="Q238" s="428"/>
      <c r="R238" s="428"/>
      <c r="S238" s="428"/>
      <c r="T238" s="428"/>
      <c r="U238" s="427"/>
      <c r="V238" s="428"/>
      <c r="W238" s="428"/>
      <c r="X238" s="428"/>
      <c r="Y238" s="429"/>
      <c r="Z238" s="428"/>
      <c r="AA238" s="428"/>
      <c r="AB238" s="428"/>
      <c r="AC238" s="428"/>
      <c r="AD238" s="428"/>
      <c r="AE238" s="430">
        <f t="shared" si="32"/>
        <v>0</v>
      </c>
      <c r="AF238" s="411"/>
      <c r="AG238" s="411"/>
      <c r="AH238" s="411"/>
      <c r="AI238" s="411"/>
      <c r="AJ238" s="411"/>
      <c r="AK238" s="411"/>
      <c r="AL238" s="411"/>
      <c r="AM238" s="411"/>
      <c r="AN238" s="411"/>
      <c r="AO238" s="411"/>
      <c r="AP238" s="411"/>
      <c r="AQ238" s="411"/>
      <c r="AR238" s="411"/>
      <c r="AS238" s="411"/>
      <c r="AT238" s="411"/>
      <c r="AU238" s="411"/>
      <c r="AV238" s="411"/>
      <c r="AW238" s="411"/>
      <c r="AX238" s="411"/>
      <c r="AY238" s="411"/>
      <c r="AZ238" s="411"/>
      <c r="BA238" s="411"/>
      <c r="BB238" s="411"/>
      <c r="BC238" s="411"/>
      <c r="BD238" s="411"/>
      <c r="BE238" s="411"/>
      <c r="BF238" s="411"/>
      <c r="BG238" s="411"/>
      <c r="BH238" s="411"/>
      <c r="BI238" s="411"/>
      <c r="BJ238" s="411"/>
      <c r="BK238" s="411"/>
      <c r="BL238" s="411"/>
      <c r="BM238" s="411"/>
      <c r="BN238" s="411"/>
      <c r="BO238" s="411"/>
      <c r="BP238" s="411"/>
      <c r="BQ238" s="411"/>
      <c r="BR238" s="411"/>
      <c r="BS238" s="411"/>
      <c r="BT238" s="411"/>
      <c r="BU238" s="411"/>
      <c r="BV238" s="411"/>
      <c r="BW238" s="411"/>
      <c r="BX238" s="411"/>
      <c r="BY238" s="411"/>
      <c r="BZ238" s="411"/>
      <c r="CA238" s="411"/>
      <c r="CB238" s="411"/>
      <c r="CC238" s="411"/>
      <c r="CD238" s="411"/>
      <c r="CE238" s="411"/>
      <c r="CF238" s="411"/>
      <c r="CG238" s="411"/>
      <c r="CH238" s="411"/>
      <c r="CI238" s="411"/>
      <c r="CJ238" s="411"/>
      <c r="CK238" s="411"/>
      <c r="CL238" s="411"/>
      <c r="CM238" s="411"/>
      <c r="CN238" s="411"/>
      <c r="CO238" s="411"/>
      <c r="CP238" s="411"/>
      <c r="CQ238" s="411"/>
      <c r="CR238" s="411"/>
      <c r="CS238" s="411"/>
      <c r="CT238" s="411"/>
      <c r="CU238" s="411"/>
      <c r="CV238" s="411"/>
      <c r="CW238" s="411"/>
      <c r="CX238" s="411"/>
      <c r="CY238" s="411"/>
      <c r="CZ238" s="411"/>
      <c r="DA238" s="411"/>
      <c r="DB238" s="411"/>
      <c r="DC238" s="411"/>
      <c r="DD238" s="411"/>
      <c r="DE238" s="411"/>
      <c r="DF238" s="411"/>
      <c r="DG238" s="411"/>
      <c r="DH238" s="411"/>
      <c r="DI238" s="411"/>
      <c r="DJ238" s="411"/>
      <c r="DK238" s="411"/>
      <c r="DL238" s="414"/>
      <c r="DM238" s="414"/>
      <c r="DN238" s="414"/>
      <c r="DO238" s="414"/>
      <c r="DP238" s="414"/>
      <c r="DQ238" s="414"/>
      <c r="DR238" s="414"/>
      <c r="DS238" s="414"/>
      <c r="DT238" s="414"/>
      <c r="DU238" s="414"/>
      <c r="DV238" s="414"/>
      <c r="DW238" s="414"/>
      <c r="DX238" s="414"/>
      <c r="DY238" s="414"/>
      <c r="DZ238" s="414"/>
      <c r="EA238" s="414"/>
      <c r="EB238" s="414"/>
      <c r="EC238" s="414"/>
      <c r="ED238" s="414"/>
      <c r="EE238" s="414"/>
      <c r="EF238" s="414"/>
      <c r="EG238" s="414"/>
      <c r="EH238" s="414"/>
      <c r="EI238" s="414"/>
      <c r="EJ238" s="414"/>
      <c r="EK238" s="414"/>
      <c r="EL238" s="414"/>
      <c r="EM238" s="414"/>
      <c r="EN238" s="414"/>
      <c r="EO238" s="414"/>
      <c r="EP238" s="414"/>
      <c r="EQ238" s="414"/>
      <c r="ER238" s="414"/>
      <c r="ES238" s="414"/>
      <c r="ET238" s="414"/>
      <c r="EU238" s="414"/>
      <c r="EV238" s="414"/>
      <c r="EW238" s="414"/>
      <c r="EX238" s="414"/>
      <c r="EY238" s="414"/>
      <c r="EZ238" s="414"/>
      <c r="FA238" s="414"/>
      <c r="FB238" s="414"/>
      <c r="FC238" s="414"/>
      <c r="FD238" s="414"/>
      <c r="FE238" s="414"/>
      <c r="FF238" s="414"/>
      <c r="FG238" s="414"/>
      <c r="FH238" s="414"/>
      <c r="FI238" s="414"/>
      <c r="FJ238" s="414"/>
      <c r="FK238" s="414"/>
      <c r="FL238" s="414"/>
      <c r="FM238" s="414"/>
      <c r="FN238" s="414"/>
      <c r="FO238" s="414"/>
      <c r="FP238" s="414"/>
      <c r="FQ238" s="414"/>
      <c r="FR238" s="414"/>
      <c r="FS238" s="414"/>
      <c r="FT238" s="414"/>
      <c r="FU238" s="414"/>
      <c r="FV238" s="414"/>
      <c r="FW238" s="414"/>
      <c r="FX238" s="414"/>
      <c r="FY238" s="414"/>
      <c r="FZ238" s="414"/>
      <c r="GA238" s="414"/>
      <c r="GB238" s="414"/>
      <c r="GC238" s="414"/>
      <c r="GD238" s="414"/>
      <c r="GE238" s="414"/>
      <c r="GF238" s="414"/>
      <c r="GG238" s="414"/>
      <c r="GH238" s="414"/>
      <c r="GI238" s="414"/>
      <c r="GJ238" s="414"/>
      <c r="GK238" s="414"/>
      <c r="GL238" s="414"/>
      <c r="GM238" s="414"/>
      <c r="GN238" s="414"/>
      <c r="GO238" s="414"/>
      <c r="GP238" s="414"/>
      <c r="GQ238" s="414"/>
      <c r="GR238" s="414"/>
      <c r="GS238" s="414"/>
      <c r="GT238" s="414"/>
      <c r="GU238" s="414"/>
      <c r="GV238" s="414"/>
      <c r="GW238" s="414"/>
      <c r="GX238" s="414"/>
      <c r="GY238" s="414"/>
      <c r="GZ238" s="414"/>
      <c r="HA238" s="414"/>
      <c r="HB238" s="414"/>
      <c r="HC238" s="414"/>
      <c r="HD238" s="414"/>
      <c r="HE238" s="414"/>
      <c r="HF238" s="414"/>
      <c r="HG238" s="414"/>
      <c r="HH238" s="414"/>
      <c r="HI238" s="414"/>
      <c r="HJ238" s="414"/>
      <c r="HK238" s="414"/>
      <c r="HL238" s="414"/>
      <c r="HM238" s="414"/>
      <c r="HN238" s="414"/>
      <c r="HO238" s="414"/>
      <c r="HP238" s="414"/>
      <c r="HQ238" s="414"/>
      <c r="HR238" s="414"/>
      <c r="HS238" s="414"/>
      <c r="HT238" s="414"/>
      <c r="HU238" s="414"/>
      <c r="HV238" s="414"/>
      <c r="HW238" s="414"/>
      <c r="HX238" s="414"/>
      <c r="HY238" s="414"/>
      <c r="HZ238" s="414"/>
      <c r="IA238" s="414"/>
      <c r="IB238" s="414"/>
      <c r="IC238" s="414"/>
      <c r="ID238" s="414"/>
      <c r="IE238" s="414"/>
      <c r="IF238" s="414"/>
      <c r="IG238" s="414"/>
      <c r="IH238" s="414"/>
      <c r="II238" s="414"/>
      <c r="IJ238" s="414"/>
      <c r="IK238" s="414"/>
      <c r="IL238" s="414"/>
      <c r="IM238" s="414"/>
      <c r="IN238" s="414"/>
      <c r="IO238" s="414"/>
      <c r="IP238" s="414"/>
    </row>
    <row r="239" spans="1:257" x14ac:dyDescent="0.3">
      <c r="A239" s="431" t="s">
        <v>488</v>
      </c>
      <c r="B239" s="431" t="s">
        <v>266</v>
      </c>
      <c r="C239" s="431" t="s">
        <v>266</v>
      </c>
      <c r="D239" s="431"/>
      <c r="E239" s="431"/>
      <c r="F239" s="432"/>
      <c r="G239" s="431"/>
      <c r="H239" s="431"/>
      <c r="I239" s="433"/>
      <c r="J239" s="431"/>
      <c r="K239" s="434" t="s">
        <v>318</v>
      </c>
      <c r="L239" s="434"/>
      <c r="M239" s="431"/>
      <c r="N239" s="434"/>
      <c r="O239" s="434"/>
      <c r="P239" s="434"/>
      <c r="Q239" s="431"/>
      <c r="R239" s="431"/>
      <c r="S239" s="431"/>
      <c r="T239" s="431"/>
      <c r="U239" s="434"/>
      <c r="V239" s="431"/>
      <c r="W239" s="431"/>
      <c r="X239" s="431"/>
      <c r="Y239" s="435"/>
      <c r="Z239" s="431"/>
      <c r="AA239" s="431"/>
      <c r="AB239" s="431"/>
      <c r="AC239" s="431"/>
      <c r="AD239" s="431"/>
      <c r="AE239" s="430">
        <f t="shared" si="32"/>
        <v>0</v>
      </c>
      <c r="AF239" s="411"/>
      <c r="AG239" s="411"/>
      <c r="AH239" s="411"/>
      <c r="AI239" s="411"/>
      <c r="AJ239" s="411"/>
      <c r="AK239" s="411"/>
      <c r="AL239" s="411"/>
      <c r="AM239" s="411"/>
      <c r="AN239" s="411"/>
      <c r="AO239" s="411"/>
      <c r="AP239" s="411"/>
      <c r="AQ239" s="411"/>
      <c r="AR239" s="411"/>
      <c r="AS239" s="411"/>
      <c r="AT239" s="411"/>
      <c r="AU239" s="411"/>
      <c r="AV239" s="411"/>
      <c r="AW239" s="411"/>
      <c r="AX239" s="411"/>
      <c r="AY239" s="411"/>
      <c r="AZ239" s="411"/>
      <c r="BA239" s="411"/>
      <c r="BB239" s="411"/>
      <c r="BC239" s="411"/>
      <c r="BD239" s="411"/>
      <c r="BE239" s="411"/>
      <c r="BF239" s="411"/>
      <c r="BG239" s="411"/>
      <c r="BH239" s="411"/>
      <c r="BI239" s="411"/>
      <c r="BJ239" s="411"/>
      <c r="BK239" s="411"/>
      <c r="BL239" s="411"/>
      <c r="BM239" s="411"/>
      <c r="BN239" s="411"/>
      <c r="BO239" s="411"/>
      <c r="BP239" s="411"/>
      <c r="BQ239" s="411"/>
      <c r="BR239" s="411"/>
      <c r="BS239" s="411"/>
      <c r="BT239" s="411"/>
      <c r="BU239" s="411"/>
      <c r="BV239" s="411"/>
      <c r="BW239" s="411"/>
      <c r="BX239" s="411"/>
      <c r="BY239" s="411"/>
      <c r="BZ239" s="411"/>
      <c r="CA239" s="411"/>
      <c r="CB239" s="411"/>
      <c r="CC239" s="411"/>
      <c r="CD239" s="411"/>
      <c r="CE239" s="411"/>
      <c r="CF239" s="411"/>
      <c r="CG239" s="411"/>
      <c r="CH239" s="411"/>
      <c r="CI239" s="411"/>
      <c r="CJ239" s="411"/>
      <c r="CK239" s="411"/>
      <c r="CL239" s="411"/>
      <c r="CM239" s="411"/>
      <c r="CN239" s="411"/>
      <c r="CO239" s="411"/>
      <c r="CP239" s="411"/>
      <c r="CQ239" s="411"/>
      <c r="CR239" s="411"/>
      <c r="CS239" s="411"/>
      <c r="CT239" s="411"/>
      <c r="CU239" s="411"/>
      <c r="CV239" s="411"/>
      <c r="CW239" s="411"/>
      <c r="CX239" s="411"/>
      <c r="CY239" s="411"/>
      <c r="CZ239" s="411"/>
      <c r="DA239" s="411"/>
      <c r="DB239" s="411"/>
      <c r="DC239" s="411"/>
      <c r="DD239" s="411"/>
      <c r="DE239" s="411"/>
      <c r="DF239" s="411"/>
      <c r="DG239" s="411"/>
      <c r="DH239" s="411"/>
      <c r="DI239" s="411"/>
      <c r="DJ239" s="411"/>
      <c r="DK239" s="411"/>
      <c r="DL239" s="414"/>
      <c r="DM239" s="414"/>
      <c r="DN239" s="414"/>
      <c r="DO239" s="414"/>
      <c r="DP239" s="414"/>
      <c r="DQ239" s="414"/>
      <c r="DR239" s="414"/>
      <c r="DS239" s="414"/>
      <c r="DT239" s="414"/>
      <c r="DU239" s="414"/>
      <c r="DV239" s="414"/>
      <c r="DW239" s="414"/>
      <c r="DX239" s="414"/>
      <c r="DY239" s="414"/>
      <c r="DZ239" s="414"/>
      <c r="EA239" s="414"/>
      <c r="EB239" s="414"/>
      <c r="EC239" s="414"/>
      <c r="ED239" s="414"/>
      <c r="EE239" s="414"/>
      <c r="EF239" s="414"/>
      <c r="EG239" s="414"/>
      <c r="EH239" s="414"/>
      <c r="EI239" s="414"/>
      <c r="EJ239" s="414"/>
      <c r="EK239" s="414"/>
      <c r="EL239" s="414"/>
      <c r="EM239" s="414"/>
      <c r="EN239" s="414"/>
      <c r="EO239" s="414"/>
      <c r="EP239" s="414"/>
      <c r="EQ239" s="414"/>
      <c r="ER239" s="414"/>
      <c r="ES239" s="414"/>
      <c r="ET239" s="414"/>
      <c r="EU239" s="414"/>
      <c r="EV239" s="414"/>
      <c r="EW239" s="414"/>
      <c r="EX239" s="414"/>
      <c r="EY239" s="414"/>
      <c r="EZ239" s="414"/>
      <c r="FA239" s="414"/>
      <c r="FB239" s="414"/>
      <c r="FC239" s="414"/>
      <c r="FD239" s="414"/>
      <c r="FE239" s="414"/>
      <c r="FF239" s="414"/>
      <c r="FG239" s="414"/>
      <c r="FH239" s="414"/>
      <c r="FI239" s="414"/>
      <c r="FJ239" s="414"/>
      <c r="FK239" s="414"/>
      <c r="FL239" s="414"/>
      <c r="FM239" s="414"/>
      <c r="FN239" s="414"/>
      <c r="FO239" s="414"/>
      <c r="FP239" s="414"/>
      <c r="FQ239" s="414"/>
      <c r="FR239" s="414"/>
      <c r="FS239" s="414"/>
      <c r="FT239" s="414"/>
      <c r="FU239" s="414"/>
      <c r="FV239" s="414"/>
      <c r="FW239" s="414"/>
      <c r="FX239" s="414"/>
      <c r="FY239" s="414"/>
      <c r="FZ239" s="414"/>
      <c r="GA239" s="414"/>
      <c r="GB239" s="414"/>
      <c r="GC239" s="414"/>
      <c r="GD239" s="414"/>
      <c r="GE239" s="414"/>
      <c r="GF239" s="414"/>
      <c r="GG239" s="414"/>
      <c r="GH239" s="414"/>
      <c r="GI239" s="414"/>
      <c r="GJ239" s="414"/>
      <c r="GK239" s="414"/>
      <c r="GL239" s="414"/>
      <c r="GM239" s="414"/>
      <c r="GN239" s="414"/>
      <c r="GO239" s="414"/>
      <c r="GP239" s="414"/>
      <c r="GQ239" s="414"/>
      <c r="GR239" s="414"/>
      <c r="GS239" s="414"/>
      <c r="GT239" s="414"/>
      <c r="GU239" s="414"/>
      <c r="GV239" s="414"/>
      <c r="GW239" s="414"/>
      <c r="GX239" s="414"/>
      <c r="GY239" s="414"/>
      <c r="GZ239" s="414"/>
      <c r="HA239" s="414"/>
      <c r="HB239" s="414"/>
      <c r="HC239" s="414"/>
      <c r="HD239" s="414"/>
      <c r="HE239" s="414"/>
      <c r="HF239" s="414"/>
      <c r="HG239" s="414"/>
      <c r="HH239" s="414"/>
      <c r="HI239" s="414"/>
      <c r="HJ239" s="414"/>
      <c r="HK239" s="414"/>
      <c r="HL239" s="414"/>
      <c r="HM239" s="414"/>
      <c r="HN239" s="414"/>
      <c r="HO239" s="414"/>
      <c r="HP239" s="414"/>
      <c r="HQ239" s="414"/>
      <c r="HR239" s="414"/>
      <c r="HS239" s="414"/>
      <c r="HT239" s="414"/>
      <c r="HU239" s="414"/>
      <c r="HV239" s="414"/>
      <c r="HW239" s="414"/>
      <c r="HX239" s="414"/>
      <c r="HY239" s="414"/>
      <c r="HZ239" s="414"/>
      <c r="IA239" s="414"/>
      <c r="IB239" s="414"/>
      <c r="IC239" s="414"/>
      <c r="ID239" s="414"/>
      <c r="IE239" s="414"/>
      <c r="IF239" s="414"/>
      <c r="IG239" s="414"/>
      <c r="IH239" s="414"/>
      <c r="II239" s="414"/>
      <c r="IJ239" s="414"/>
      <c r="IK239" s="414"/>
      <c r="IL239" s="414"/>
      <c r="IM239" s="414"/>
      <c r="IN239" s="414"/>
      <c r="IO239" s="414"/>
      <c r="IP239" s="414"/>
    </row>
    <row r="240" spans="1:257" x14ac:dyDescent="0.3">
      <c r="A240" s="442" t="s">
        <v>488</v>
      </c>
      <c r="B240" s="442" t="s">
        <v>266</v>
      </c>
      <c r="C240" s="442" t="s">
        <v>266</v>
      </c>
      <c r="D240" s="442" t="s">
        <v>189</v>
      </c>
      <c r="E240" s="442"/>
      <c r="F240" s="479"/>
      <c r="G240" s="442"/>
      <c r="H240" s="444"/>
      <c r="I240" s="444"/>
      <c r="J240" s="442"/>
      <c r="K240" s="445" t="s">
        <v>590</v>
      </c>
      <c r="L240" s="445"/>
      <c r="M240" s="446"/>
      <c r="N240" s="445"/>
      <c r="O240" s="445"/>
      <c r="P240" s="445"/>
      <c r="Q240" s="446"/>
      <c r="R240" s="446"/>
      <c r="S240" s="446"/>
      <c r="T240" s="446"/>
      <c r="U240" s="445"/>
      <c r="V240" s="446"/>
      <c r="W240" s="446"/>
      <c r="X240" s="446"/>
      <c r="Y240" s="447"/>
      <c r="Z240" s="446"/>
      <c r="AA240" s="446"/>
      <c r="AB240" s="446"/>
      <c r="AC240" s="446"/>
      <c r="AD240" s="446"/>
      <c r="AE240" s="430">
        <f t="shared" si="32"/>
        <v>0</v>
      </c>
      <c r="AF240" s="411"/>
      <c r="AG240" s="411"/>
      <c r="AH240" s="411"/>
      <c r="AI240" s="411"/>
      <c r="AJ240" s="411"/>
      <c r="AK240" s="411"/>
      <c r="AL240" s="411"/>
      <c r="AM240" s="411"/>
      <c r="AN240" s="411"/>
      <c r="AO240" s="411"/>
      <c r="AP240" s="411"/>
      <c r="AQ240" s="411"/>
      <c r="AR240" s="411"/>
      <c r="AS240" s="411"/>
      <c r="AT240" s="411"/>
      <c r="AU240" s="411"/>
      <c r="AV240" s="411"/>
      <c r="AW240" s="411"/>
      <c r="AX240" s="411"/>
      <c r="AY240" s="411"/>
      <c r="AZ240" s="411"/>
      <c r="BA240" s="411"/>
      <c r="BB240" s="411"/>
      <c r="BC240" s="411"/>
      <c r="BD240" s="411"/>
      <c r="BE240" s="411"/>
      <c r="BF240" s="411"/>
      <c r="BG240" s="411"/>
      <c r="BH240" s="411"/>
      <c r="BI240" s="411"/>
      <c r="BJ240" s="411"/>
      <c r="BK240" s="411"/>
      <c r="BL240" s="411"/>
      <c r="BM240" s="411"/>
      <c r="BN240" s="411"/>
      <c r="BO240" s="411"/>
      <c r="BP240" s="411"/>
      <c r="BQ240" s="411"/>
      <c r="BR240" s="411"/>
      <c r="BS240" s="411"/>
      <c r="BT240" s="411"/>
      <c r="BU240" s="411"/>
      <c r="BV240" s="411"/>
      <c r="BW240" s="411"/>
      <c r="BX240" s="411"/>
      <c r="BY240" s="411"/>
      <c r="BZ240" s="411"/>
      <c r="CA240" s="411"/>
      <c r="CB240" s="411"/>
      <c r="CC240" s="411"/>
      <c r="CD240" s="411"/>
      <c r="CE240" s="411"/>
      <c r="CF240" s="411"/>
      <c r="CG240" s="411"/>
      <c r="CH240" s="411"/>
      <c r="CI240" s="411"/>
      <c r="CJ240" s="411"/>
      <c r="CK240" s="411"/>
      <c r="CL240" s="411"/>
      <c r="CM240" s="411"/>
      <c r="CN240" s="411"/>
      <c r="CO240" s="411"/>
      <c r="CP240" s="411"/>
      <c r="CQ240" s="411"/>
      <c r="CR240" s="411"/>
      <c r="CS240" s="411"/>
      <c r="CT240" s="411"/>
      <c r="CU240" s="411"/>
      <c r="CV240" s="411"/>
      <c r="CW240" s="411"/>
      <c r="CX240" s="411"/>
      <c r="CY240" s="411"/>
      <c r="CZ240" s="411"/>
      <c r="DA240" s="411"/>
      <c r="DB240" s="411"/>
      <c r="DC240" s="411"/>
      <c r="DD240" s="411"/>
      <c r="DE240" s="411"/>
      <c r="DF240" s="411"/>
      <c r="DG240" s="411"/>
      <c r="DH240" s="411"/>
      <c r="DI240" s="411"/>
      <c r="DJ240" s="411"/>
      <c r="DK240" s="411"/>
      <c r="DL240" s="414"/>
      <c r="DM240" s="414"/>
      <c r="DN240" s="414"/>
      <c r="DO240" s="414"/>
      <c r="DP240" s="414"/>
      <c r="DQ240" s="414"/>
      <c r="DR240" s="414"/>
      <c r="DS240" s="414"/>
      <c r="DT240" s="414"/>
      <c r="DU240" s="414"/>
      <c r="DV240" s="414"/>
      <c r="DW240" s="414"/>
      <c r="DX240" s="414"/>
      <c r="DY240" s="414"/>
      <c r="DZ240" s="414"/>
      <c r="EA240" s="414"/>
      <c r="EB240" s="414"/>
      <c r="EC240" s="414"/>
      <c r="ED240" s="414"/>
      <c r="EE240" s="414"/>
      <c r="EF240" s="414"/>
      <c r="EG240" s="414"/>
      <c r="EH240" s="414"/>
      <c r="EI240" s="414"/>
      <c r="EJ240" s="414"/>
      <c r="EK240" s="414"/>
      <c r="EL240" s="414"/>
      <c r="EM240" s="414"/>
      <c r="EN240" s="414"/>
      <c r="EO240" s="414"/>
      <c r="EP240" s="414"/>
      <c r="EQ240" s="414"/>
      <c r="ER240" s="414"/>
      <c r="ES240" s="414"/>
      <c r="ET240" s="414"/>
      <c r="EU240" s="414"/>
      <c r="EV240" s="414"/>
      <c r="EW240" s="414"/>
      <c r="EX240" s="414"/>
      <c r="EY240" s="414"/>
      <c r="EZ240" s="414"/>
      <c r="FA240" s="414"/>
      <c r="FB240" s="414"/>
      <c r="FC240" s="414"/>
      <c r="FD240" s="414"/>
      <c r="FE240" s="414"/>
      <c r="FF240" s="414"/>
      <c r="FG240" s="414"/>
      <c r="FH240" s="414"/>
      <c r="FI240" s="414"/>
      <c r="FJ240" s="414"/>
      <c r="FK240" s="414"/>
      <c r="FL240" s="414"/>
      <c r="FM240" s="414"/>
      <c r="FN240" s="414"/>
      <c r="FO240" s="414"/>
      <c r="FP240" s="414"/>
      <c r="FQ240" s="414"/>
      <c r="FR240" s="414"/>
      <c r="FS240" s="414"/>
      <c r="FT240" s="414"/>
      <c r="FU240" s="414"/>
      <c r="FV240" s="414"/>
      <c r="FW240" s="414"/>
      <c r="FX240" s="414"/>
      <c r="FY240" s="414"/>
      <c r="FZ240" s="414"/>
      <c r="GA240" s="414"/>
      <c r="GB240" s="414"/>
      <c r="GC240" s="414"/>
      <c r="GD240" s="414"/>
      <c r="GE240" s="414"/>
      <c r="GF240" s="414"/>
      <c r="GG240" s="414"/>
      <c r="GH240" s="414"/>
      <c r="GI240" s="414"/>
      <c r="GJ240" s="414"/>
      <c r="GK240" s="414"/>
      <c r="GL240" s="414"/>
      <c r="GM240" s="414"/>
      <c r="GN240" s="414"/>
      <c r="GO240" s="414"/>
      <c r="GP240" s="414"/>
      <c r="GQ240" s="414"/>
      <c r="GR240" s="414"/>
      <c r="GS240" s="414"/>
      <c r="GT240" s="414"/>
      <c r="GU240" s="414"/>
      <c r="GV240" s="414"/>
      <c r="GW240" s="414"/>
      <c r="GX240" s="414"/>
      <c r="GY240" s="414"/>
      <c r="GZ240" s="414"/>
      <c r="HA240" s="414"/>
      <c r="HB240" s="414"/>
      <c r="HC240" s="414"/>
      <c r="HD240" s="414"/>
      <c r="HE240" s="414"/>
      <c r="HF240" s="414"/>
      <c r="HG240" s="414"/>
      <c r="HH240" s="414"/>
      <c r="HI240" s="414"/>
      <c r="HJ240" s="414"/>
      <c r="HK240" s="414"/>
      <c r="HL240" s="414"/>
      <c r="HM240" s="414"/>
      <c r="HN240" s="414"/>
      <c r="HO240" s="414"/>
      <c r="HP240" s="414"/>
      <c r="HQ240" s="414"/>
      <c r="HR240" s="414"/>
      <c r="HS240" s="414"/>
      <c r="HT240" s="414"/>
      <c r="HU240" s="414"/>
      <c r="HV240" s="414"/>
      <c r="HW240" s="414"/>
      <c r="HX240" s="414"/>
      <c r="HY240" s="414"/>
      <c r="HZ240" s="414"/>
      <c r="IA240" s="414"/>
      <c r="IB240" s="414"/>
      <c r="IC240" s="414"/>
      <c r="ID240" s="414"/>
      <c r="IE240" s="414"/>
      <c r="IF240" s="414"/>
      <c r="IG240" s="414"/>
      <c r="IH240" s="414"/>
      <c r="II240" s="414"/>
      <c r="IJ240" s="414"/>
      <c r="IK240" s="414"/>
      <c r="IL240" s="414"/>
      <c r="IM240" s="414"/>
      <c r="IN240" s="414"/>
      <c r="IO240" s="414"/>
      <c r="IP240" s="414"/>
    </row>
    <row r="241" spans="1:257" x14ac:dyDescent="0.3">
      <c r="A241" s="436" t="s">
        <v>488</v>
      </c>
      <c r="B241" s="436" t="s">
        <v>266</v>
      </c>
      <c r="C241" s="436" t="s">
        <v>266</v>
      </c>
      <c r="D241" s="436" t="s">
        <v>189</v>
      </c>
      <c r="E241" s="436" t="s">
        <v>594</v>
      </c>
      <c r="F241" s="480"/>
      <c r="G241" s="436"/>
      <c r="H241" s="438"/>
      <c r="I241" s="438"/>
      <c r="J241" s="436"/>
      <c r="K241" s="439" t="s">
        <v>595</v>
      </c>
      <c r="L241" s="439"/>
      <c r="M241" s="440"/>
      <c r="N241" s="439"/>
      <c r="O241" s="439"/>
      <c r="P241" s="439"/>
      <c r="Q241" s="440"/>
      <c r="R241" s="440"/>
      <c r="S241" s="440"/>
      <c r="T241" s="440"/>
      <c r="U241" s="439"/>
      <c r="V241" s="440"/>
      <c r="W241" s="440"/>
      <c r="X241" s="440"/>
      <c r="Y241" s="441"/>
      <c r="Z241" s="440"/>
      <c r="AA241" s="440"/>
      <c r="AB241" s="440"/>
      <c r="AC241" s="440"/>
      <c r="AD241" s="440"/>
      <c r="AE241" s="430">
        <f t="shared" si="32"/>
        <v>0</v>
      </c>
      <c r="AF241" s="411"/>
      <c r="AG241" s="411"/>
      <c r="AH241" s="411"/>
      <c r="AI241" s="411"/>
      <c r="AJ241" s="411"/>
      <c r="AK241" s="411"/>
      <c r="AL241" s="411"/>
      <c r="AM241" s="411"/>
      <c r="AN241" s="411"/>
      <c r="AO241" s="411"/>
      <c r="AP241" s="411"/>
      <c r="AQ241" s="411"/>
      <c r="AR241" s="411"/>
      <c r="AS241" s="411"/>
      <c r="AT241" s="411"/>
      <c r="AU241" s="411"/>
      <c r="AV241" s="411"/>
      <c r="AW241" s="411"/>
      <c r="AX241" s="411"/>
      <c r="AY241" s="411"/>
      <c r="AZ241" s="411"/>
      <c r="BA241" s="411"/>
      <c r="BB241" s="411"/>
      <c r="BC241" s="411"/>
      <c r="BD241" s="411"/>
      <c r="BE241" s="411"/>
      <c r="BF241" s="411"/>
      <c r="BG241" s="411"/>
      <c r="BH241" s="411"/>
      <c r="BI241" s="411"/>
      <c r="BJ241" s="411"/>
      <c r="BK241" s="411"/>
      <c r="BL241" s="411"/>
      <c r="BM241" s="411"/>
      <c r="BN241" s="411"/>
      <c r="BO241" s="411"/>
      <c r="BP241" s="411"/>
      <c r="BQ241" s="411"/>
      <c r="BR241" s="411"/>
      <c r="BS241" s="411"/>
      <c r="BT241" s="411"/>
      <c r="BU241" s="411"/>
      <c r="BV241" s="411"/>
      <c r="BW241" s="411"/>
      <c r="BX241" s="411"/>
      <c r="BY241" s="411"/>
      <c r="BZ241" s="411"/>
      <c r="CA241" s="411"/>
      <c r="CB241" s="411"/>
      <c r="CC241" s="411"/>
      <c r="CD241" s="411"/>
      <c r="CE241" s="411"/>
      <c r="CF241" s="411"/>
      <c r="CG241" s="411"/>
      <c r="CH241" s="411"/>
      <c r="CI241" s="411"/>
      <c r="CJ241" s="411"/>
      <c r="CK241" s="411"/>
      <c r="CL241" s="411"/>
      <c r="CM241" s="411"/>
      <c r="CN241" s="411"/>
      <c r="CO241" s="411"/>
      <c r="CP241" s="411"/>
      <c r="CQ241" s="411"/>
      <c r="CR241" s="411"/>
      <c r="CS241" s="411"/>
      <c r="CT241" s="411"/>
      <c r="CU241" s="411"/>
      <c r="CV241" s="411"/>
      <c r="CW241" s="411"/>
      <c r="CX241" s="411"/>
      <c r="CY241" s="411"/>
      <c r="CZ241" s="411"/>
      <c r="DA241" s="411"/>
      <c r="DB241" s="411"/>
      <c r="DC241" s="411"/>
      <c r="DD241" s="411"/>
      <c r="DE241" s="411"/>
      <c r="DF241" s="411"/>
      <c r="DG241" s="411"/>
      <c r="DH241" s="411"/>
      <c r="DI241" s="411"/>
      <c r="DJ241" s="411"/>
      <c r="DK241" s="411"/>
      <c r="DL241" s="414"/>
      <c r="DM241" s="414"/>
      <c r="DN241" s="414"/>
      <c r="DO241" s="414"/>
      <c r="DP241" s="414"/>
      <c r="DQ241" s="414"/>
      <c r="DR241" s="414"/>
      <c r="DS241" s="414"/>
      <c r="DT241" s="414"/>
      <c r="DU241" s="414"/>
      <c r="DV241" s="414"/>
      <c r="DW241" s="414"/>
      <c r="DX241" s="414"/>
      <c r="DY241" s="414"/>
      <c r="DZ241" s="414"/>
      <c r="EA241" s="414"/>
      <c r="EB241" s="414"/>
      <c r="EC241" s="414"/>
      <c r="ED241" s="414"/>
      <c r="EE241" s="414"/>
      <c r="EF241" s="414"/>
      <c r="EG241" s="414"/>
      <c r="EH241" s="414"/>
      <c r="EI241" s="414"/>
      <c r="EJ241" s="414"/>
      <c r="EK241" s="414"/>
      <c r="EL241" s="414"/>
      <c r="EM241" s="414"/>
      <c r="EN241" s="414"/>
      <c r="EO241" s="414"/>
      <c r="EP241" s="414"/>
      <c r="EQ241" s="414"/>
      <c r="ER241" s="414"/>
      <c r="ES241" s="414"/>
      <c r="ET241" s="414"/>
      <c r="EU241" s="414"/>
      <c r="EV241" s="414"/>
      <c r="EW241" s="414"/>
      <c r="EX241" s="414"/>
      <c r="EY241" s="414"/>
      <c r="EZ241" s="414"/>
      <c r="FA241" s="414"/>
      <c r="FB241" s="414"/>
      <c r="FC241" s="414"/>
      <c r="FD241" s="414"/>
      <c r="FE241" s="414"/>
      <c r="FF241" s="414"/>
      <c r="FG241" s="414"/>
      <c r="FH241" s="414"/>
      <c r="FI241" s="414"/>
      <c r="FJ241" s="414"/>
      <c r="FK241" s="414"/>
      <c r="FL241" s="414"/>
      <c r="FM241" s="414"/>
      <c r="FN241" s="414"/>
      <c r="FO241" s="414"/>
      <c r="FP241" s="414"/>
      <c r="FQ241" s="414"/>
      <c r="FR241" s="414"/>
      <c r="FS241" s="414"/>
      <c r="FT241" s="414"/>
      <c r="FU241" s="414"/>
      <c r="FV241" s="414"/>
      <c r="FW241" s="414"/>
      <c r="FX241" s="414"/>
      <c r="FY241" s="414"/>
      <c r="FZ241" s="414"/>
      <c r="GA241" s="414"/>
      <c r="GB241" s="414"/>
      <c r="GC241" s="414"/>
      <c r="GD241" s="414"/>
      <c r="GE241" s="414"/>
      <c r="GF241" s="414"/>
      <c r="GG241" s="414"/>
      <c r="GH241" s="414"/>
      <c r="GI241" s="414"/>
      <c r="GJ241" s="414"/>
      <c r="GK241" s="414"/>
      <c r="GL241" s="414"/>
      <c r="GM241" s="414"/>
      <c r="GN241" s="414"/>
      <c r="GO241" s="414"/>
      <c r="GP241" s="414"/>
      <c r="GQ241" s="414"/>
      <c r="GR241" s="414"/>
      <c r="GS241" s="414"/>
      <c r="GT241" s="414"/>
      <c r="GU241" s="414"/>
      <c r="GV241" s="414"/>
      <c r="GW241" s="414"/>
      <c r="GX241" s="414"/>
      <c r="GY241" s="414"/>
      <c r="GZ241" s="414"/>
      <c r="HA241" s="414"/>
      <c r="HB241" s="414"/>
      <c r="HC241" s="414"/>
      <c r="HD241" s="414"/>
      <c r="HE241" s="414"/>
      <c r="HF241" s="414"/>
      <c r="HG241" s="414"/>
      <c r="HH241" s="414"/>
      <c r="HI241" s="414"/>
      <c r="HJ241" s="414"/>
      <c r="HK241" s="414"/>
      <c r="HL241" s="414"/>
      <c r="HM241" s="414"/>
      <c r="HN241" s="414"/>
      <c r="HO241" s="414"/>
      <c r="HP241" s="414"/>
      <c r="HQ241" s="414"/>
      <c r="HR241" s="414"/>
      <c r="HS241" s="414"/>
      <c r="HT241" s="414"/>
      <c r="HU241" s="414"/>
      <c r="HV241" s="414"/>
      <c r="HW241" s="414"/>
      <c r="HX241" s="414"/>
      <c r="HY241" s="414"/>
      <c r="HZ241" s="414"/>
      <c r="IA241" s="414"/>
      <c r="IB241" s="414"/>
      <c r="IC241" s="414"/>
      <c r="ID241" s="414"/>
      <c r="IE241" s="414"/>
      <c r="IF241" s="414"/>
      <c r="IG241" s="414"/>
      <c r="IH241" s="414"/>
      <c r="II241" s="414"/>
      <c r="IJ241" s="414"/>
      <c r="IK241" s="414"/>
      <c r="IL241" s="414"/>
      <c r="IM241" s="414"/>
      <c r="IN241" s="414"/>
      <c r="IO241" s="414"/>
      <c r="IP241" s="414"/>
    </row>
    <row r="242" spans="1:257" ht="81.599999999999994" x14ac:dyDescent="0.3">
      <c r="A242" s="449" t="s">
        <v>488</v>
      </c>
      <c r="B242" s="449" t="s">
        <v>266</v>
      </c>
      <c r="C242" s="449" t="s">
        <v>266</v>
      </c>
      <c r="D242" s="449" t="s">
        <v>189</v>
      </c>
      <c r="E242" s="449" t="s">
        <v>594</v>
      </c>
      <c r="F242" s="457" t="s">
        <v>601</v>
      </c>
      <c r="G242" s="380" t="s">
        <v>246</v>
      </c>
      <c r="H242" s="514" t="s">
        <v>603</v>
      </c>
      <c r="I242" s="514" t="s">
        <v>208</v>
      </c>
      <c r="J242" s="515" t="s">
        <v>605</v>
      </c>
      <c r="K242" s="516" t="s">
        <v>606</v>
      </c>
      <c r="L242" s="593" t="s">
        <v>2890</v>
      </c>
      <c r="M242" s="593" t="s">
        <v>2891</v>
      </c>
      <c r="N242" s="516" t="s">
        <v>2929</v>
      </c>
      <c r="O242" s="593" t="s">
        <v>2892</v>
      </c>
      <c r="P242" s="593" t="s">
        <v>2893</v>
      </c>
      <c r="Q242" s="594" t="s">
        <v>2894</v>
      </c>
      <c r="R242" s="593" t="s">
        <v>2895</v>
      </c>
      <c r="S242" s="593">
        <v>1</v>
      </c>
      <c r="T242" s="595">
        <v>1</v>
      </c>
      <c r="U242" s="593" t="s">
        <v>2896</v>
      </c>
      <c r="V242" s="593" t="s">
        <v>2893</v>
      </c>
      <c r="W242" s="596" t="s">
        <v>1563</v>
      </c>
      <c r="X242" s="596" t="s">
        <v>2897</v>
      </c>
      <c r="Y242" s="456">
        <v>329456449.79000002</v>
      </c>
      <c r="Z242" s="593" t="s">
        <v>2898</v>
      </c>
      <c r="AA242" s="593" t="s">
        <v>2899</v>
      </c>
      <c r="AB242" s="597" t="s">
        <v>2900</v>
      </c>
      <c r="AC242" s="593" t="s">
        <v>2909</v>
      </c>
      <c r="AD242" s="593"/>
      <c r="AE242" s="430">
        <f t="shared" si="32"/>
        <v>329456449.79000002</v>
      </c>
      <c r="AF242" s="430">
        <f>AG242</f>
        <v>329456449.79000002</v>
      </c>
      <c r="AG242" s="430">
        <f>SUM(AH242:DK242)</f>
        <v>329456449.79000002</v>
      </c>
      <c r="AH242" s="430">
        <v>329456449.79000002</v>
      </c>
      <c r="AI242" s="430"/>
      <c r="AJ242" s="430"/>
      <c r="AK242" s="430"/>
      <c r="AL242" s="430"/>
      <c r="AM242" s="430"/>
      <c r="AN242" s="430"/>
      <c r="AO242" s="430"/>
      <c r="AP242" s="430"/>
      <c r="AQ242" s="430"/>
      <c r="AR242" s="430"/>
      <c r="AS242" s="430"/>
      <c r="AT242" s="430"/>
      <c r="AU242" s="430"/>
      <c r="AV242" s="430"/>
      <c r="AW242" s="430"/>
      <c r="AX242" s="430"/>
      <c r="AY242" s="430"/>
      <c r="AZ242" s="430"/>
      <c r="BA242" s="430"/>
      <c r="BB242" s="430"/>
      <c r="BC242" s="430"/>
      <c r="BD242" s="430"/>
      <c r="BE242" s="430"/>
      <c r="BF242" s="430"/>
      <c r="BG242" s="430"/>
      <c r="BH242" s="430"/>
      <c r="BI242" s="430"/>
      <c r="BJ242" s="430"/>
      <c r="BK242" s="430"/>
      <c r="BL242" s="430"/>
      <c r="BM242" s="430"/>
      <c r="BN242" s="430"/>
      <c r="BO242" s="430"/>
      <c r="BP242" s="430"/>
      <c r="BQ242" s="430"/>
      <c r="BR242" s="430"/>
      <c r="BS242" s="430"/>
      <c r="BT242" s="430"/>
      <c r="BU242" s="430"/>
      <c r="BV242" s="430"/>
      <c r="BW242" s="430"/>
      <c r="BX242" s="430"/>
      <c r="BY242" s="430"/>
      <c r="BZ242" s="430"/>
      <c r="CA242" s="430"/>
      <c r="CB242" s="430"/>
      <c r="CC242" s="430"/>
      <c r="CD242" s="430"/>
      <c r="CE242" s="430"/>
      <c r="CF242" s="430"/>
      <c r="CG242" s="430"/>
      <c r="CH242" s="430"/>
      <c r="CI242" s="430"/>
      <c r="CJ242" s="430"/>
      <c r="CK242" s="430"/>
      <c r="CL242" s="430"/>
      <c r="CM242" s="430"/>
      <c r="CN242" s="430"/>
      <c r="CO242" s="430"/>
      <c r="CP242" s="430"/>
      <c r="CQ242" s="430"/>
      <c r="CR242" s="430"/>
      <c r="CS242" s="430"/>
      <c r="CT242" s="430"/>
      <c r="CU242" s="430"/>
      <c r="CV242" s="430"/>
      <c r="CW242" s="430"/>
      <c r="CX242" s="430"/>
      <c r="CY242" s="430"/>
      <c r="CZ242" s="430"/>
      <c r="DA242" s="430"/>
      <c r="DB242" s="430"/>
      <c r="DC242" s="430"/>
      <c r="DD242" s="430"/>
      <c r="DE242" s="430"/>
      <c r="DF242" s="430"/>
      <c r="DG242" s="430"/>
      <c r="DH242" s="430"/>
      <c r="DI242" s="430"/>
      <c r="DJ242" s="430"/>
      <c r="DK242" s="430"/>
    </row>
    <row r="243" spans="1:257" ht="40.799999999999997" x14ac:dyDescent="0.3">
      <c r="A243" s="449" t="s">
        <v>488</v>
      </c>
      <c r="B243" s="449" t="s">
        <v>266</v>
      </c>
      <c r="C243" s="449" t="s">
        <v>266</v>
      </c>
      <c r="D243" s="449" t="s">
        <v>189</v>
      </c>
      <c r="E243" s="449" t="s">
        <v>594</v>
      </c>
      <c r="F243" s="448" t="s">
        <v>829</v>
      </c>
      <c r="G243" s="380" t="s">
        <v>578</v>
      </c>
      <c r="H243" s="514" t="s">
        <v>866</v>
      </c>
      <c r="I243" s="514" t="s">
        <v>208</v>
      </c>
      <c r="J243" s="598" t="s">
        <v>1249</v>
      </c>
      <c r="K243" s="553" t="s">
        <v>830</v>
      </c>
      <c r="L243" s="596"/>
      <c r="M243" s="596"/>
      <c r="N243" s="596"/>
      <c r="O243" s="596"/>
      <c r="P243" s="596"/>
      <c r="Q243" s="596"/>
      <c r="R243" s="596"/>
      <c r="S243" s="596"/>
      <c r="T243" s="599"/>
      <c r="U243" s="596" t="s">
        <v>2901</v>
      </c>
      <c r="V243" s="596"/>
      <c r="W243" s="596" t="s">
        <v>1563</v>
      </c>
      <c r="X243" s="596" t="s">
        <v>2897</v>
      </c>
      <c r="Y243" s="456">
        <v>2780500000</v>
      </c>
      <c r="Z243" s="596"/>
      <c r="AA243" s="596"/>
      <c r="AB243" s="597" t="s">
        <v>2900</v>
      </c>
      <c r="AC243" s="593" t="s">
        <v>2909</v>
      </c>
      <c r="AD243" s="596"/>
      <c r="AE243" s="430">
        <f t="shared" si="32"/>
        <v>2780500000</v>
      </c>
      <c r="AF243" s="430">
        <f>AG243</f>
        <v>2780500000</v>
      </c>
      <c r="AG243" s="430">
        <f>SUM(AH243:DK243)</f>
        <v>2780500000</v>
      </c>
      <c r="AH243" s="430"/>
      <c r="AI243" s="430"/>
      <c r="AJ243" s="411"/>
      <c r="AK243" s="411"/>
      <c r="AL243" s="411"/>
      <c r="AM243" s="411"/>
      <c r="AN243" s="411"/>
      <c r="AO243" s="411"/>
      <c r="AP243" s="411"/>
      <c r="AQ243" s="411"/>
      <c r="AR243" s="411"/>
      <c r="AS243" s="411"/>
      <c r="AT243" s="411"/>
      <c r="AU243" s="411"/>
      <c r="AV243" s="411"/>
      <c r="AW243" s="411"/>
      <c r="AX243" s="411"/>
      <c r="AY243" s="411"/>
      <c r="AZ243" s="411"/>
      <c r="BA243" s="411"/>
      <c r="BB243" s="411"/>
      <c r="BC243" s="411"/>
      <c r="BD243" s="411"/>
      <c r="BE243" s="411"/>
      <c r="BF243" s="411"/>
      <c r="BG243" s="411"/>
      <c r="BH243" s="411"/>
      <c r="BI243" s="411"/>
      <c r="BJ243" s="411"/>
      <c r="BK243" s="411"/>
      <c r="BL243" s="411"/>
      <c r="BM243" s="411"/>
      <c r="BN243" s="411"/>
      <c r="BO243" s="411"/>
      <c r="BP243" s="411"/>
      <c r="BQ243" s="411"/>
      <c r="BR243" s="411"/>
      <c r="BS243" s="411"/>
      <c r="BT243" s="411"/>
      <c r="BU243" s="411"/>
      <c r="BV243" s="411"/>
      <c r="BW243" s="411"/>
      <c r="BX243" s="411"/>
      <c r="BY243" s="411"/>
      <c r="BZ243" s="411"/>
      <c r="CA243" s="411"/>
      <c r="CB243" s="411"/>
      <c r="CC243" s="411"/>
      <c r="CD243" s="411"/>
      <c r="CE243" s="411"/>
      <c r="CF243" s="411"/>
      <c r="CG243" s="411"/>
      <c r="CH243" s="411"/>
      <c r="CI243" s="411"/>
      <c r="CJ243" s="411"/>
      <c r="CK243" s="411"/>
      <c r="CL243" s="411"/>
      <c r="CM243" s="411"/>
      <c r="CN243" s="411"/>
      <c r="CO243" s="411"/>
      <c r="CP243" s="411"/>
      <c r="CQ243" s="411"/>
      <c r="CR243" s="411"/>
      <c r="CS243" s="411"/>
      <c r="CT243" s="411"/>
      <c r="CU243" s="411"/>
      <c r="CV243" s="411"/>
      <c r="CW243" s="411"/>
      <c r="CX243" s="411"/>
      <c r="CY243" s="411">
        <v>2500000000</v>
      </c>
      <c r="CZ243" s="411">
        <v>280000000</v>
      </c>
      <c r="DA243" s="411"/>
      <c r="DB243" s="411"/>
      <c r="DC243" s="411"/>
      <c r="DD243" s="411"/>
      <c r="DE243" s="411"/>
      <c r="DF243" s="411"/>
      <c r="DG243" s="411"/>
      <c r="DH243" s="411">
        <v>500000</v>
      </c>
      <c r="DI243" s="411"/>
      <c r="DJ243" s="411"/>
      <c r="DK243" s="411"/>
      <c r="DL243" s="414"/>
      <c r="DM243" s="414"/>
      <c r="DN243" s="414"/>
      <c r="DO243" s="414"/>
      <c r="DP243" s="414"/>
      <c r="DQ243" s="414"/>
      <c r="DR243" s="414"/>
      <c r="DS243" s="414"/>
      <c r="DT243" s="414"/>
      <c r="DU243" s="414"/>
      <c r="DV243" s="414"/>
      <c r="DW243" s="414"/>
      <c r="DX243" s="414"/>
      <c r="DY243" s="414"/>
      <c r="DZ243" s="414"/>
      <c r="EA243" s="414"/>
      <c r="EB243" s="414"/>
      <c r="EC243" s="414"/>
      <c r="ED243" s="414"/>
      <c r="EE243" s="414"/>
      <c r="EF243" s="414"/>
      <c r="EG243" s="414"/>
      <c r="EH243" s="414"/>
      <c r="EI243" s="414"/>
      <c r="EJ243" s="414"/>
      <c r="EK243" s="414"/>
      <c r="EL243" s="414"/>
      <c r="EM243" s="414"/>
      <c r="EN243" s="414"/>
      <c r="EO243" s="414"/>
      <c r="EP243" s="414"/>
      <c r="EQ243" s="414"/>
      <c r="ER243" s="414"/>
      <c r="ES243" s="414"/>
      <c r="ET243" s="414"/>
      <c r="EU243" s="414"/>
      <c r="EV243" s="414"/>
      <c r="EW243" s="414"/>
      <c r="EX243" s="414"/>
      <c r="EY243" s="414"/>
      <c r="EZ243" s="414"/>
      <c r="FA243" s="414"/>
      <c r="FB243" s="414"/>
      <c r="FC243" s="414"/>
      <c r="FD243" s="414"/>
      <c r="FE243" s="414"/>
      <c r="FF243" s="414"/>
      <c r="FG243" s="414"/>
      <c r="FH243" s="414"/>
      <c r="FI243" s="414"/>
      <c r="FJ243" s="414"/>
      <c r="FK243" s="414"/>
      <c r="FL243" s="414"/>
      <c r="FM243" s="414"/>
      <c r="FN243" s="414"/>
      <c r="FO243" s="414"/>
      <c r="FP243" s="414"/>
      <c r="FQ243" s="414"/>
      <c r="FR243" s="414"/>
      <c r="FS243" s="414"/>
      <c r="FT243" s="414"/>
      <c r="FU243" s="414"/>
      <c r="FV243" s="414"/>
      <c r="FW243" s="414"/>
      <c r="FX243" s="414"/>
      <c r="FY243" s="414"/>
      <c r="FZ243" s="414"/>
      <c r="GA243" s="414"/>
      <c r="GB243" s="414"/>
      <c r="GC243" s="414"/>
      <c r="GD243" s="414"/>
      <c r="GE243" s="414"/>
      <c r="GF243" s="414"/>
      <c r="GG243" s="414"/>
      <c r="GH243" s="414"/>
      <c r="GI243" s="414"/>
      <c r="GJ243" s="414"/>
      <c r="GK243" s="414"/>
      <c r="GL243" s="414"/>
      <c r="GM243" s="414"/>
      <c r="GN243" s="414"/>
      <c r="GO243" s="414"/>
      <c r="GP243" s="414"/>
      <c r="GQ243" s="414"/>
      <c r="GR243" s="414"/>
      <c r="GS243" s="414"/>
      <c r="GT243" s="414"/>
      <c r="GU243" s="414"/>
      <c r="GV243" s="414"/>
      <c r="GW243" s="414"/>
      <c r="GX243" s="414"/>
      <c r="GY243" s="414"/>
      <c r="GZ243" s="414"/>
      <c r="HA243" s="414"/>
      <c r="HB243" s="414"/>
      <c r="HC243" s="414"/>
      <c r="HD243" s="414"/>
      <c r="HE243" s="414"/>
      <c r="HF243" s="414"/>
      <c r="HG243" s="414"/>
      <c r="HH243" s="414"/>
      <c r="HI243" s="414"/>
      <c r="HJ243" s="414"/>
      <c r="HK243" s="414"/>
      <c r="HL243" s="414"/>
      <c r="HM243" s="414"/>
      <c r="HN243" s="414"/>
      <c r="HO243" s="414"/>
      <c r="HP243" s="414"/>
      <c r="HQ243" s="414"/>
      <c r="HR243" s="414"/>
      <c r="HS243" s="414"/>
      <c r="HT243" s="414"/>
      <c r="HU243" s="414"/>
      <c r="HV243" s="414"/>
      <c r="HW243" s="414"/>
      <c r="HX243" s="414"/>
      <c r="HY243" s="414"/>
      <c r="HZ243" s="414"/>
      <c r="IA243" s="414"/>
      <c r="IB243" s="414"/>
      <c r="IC243" s="414"/>
      <c r="ID243" s="414"/>
      <c r="IE243" s="414"/>
      <c r="IF243" s="414"/>
      <c r="IG243" s="414"/>
      <c r="IH243" s="414"/>
      <c r="II243" s="414"/>
      <c r="IJ243" s="414"/>
      <c r="IK243" s="414"/>
      <c r="IL243" s="414"/>
      <c r="IM243" s="414"/>
      <c r="IN243" s="414"/>
      <c r="IO243" s="414"/>
      <c r="IP243" s="414"/>
      <c r="IQ243" s="414"/>
      <c r="IR243" s="414"/>
      <c r="IS243" s="414"/>
      <c r="IT243" s="414"/>
      <c r="IU243" s="414"/>
      <c r="IV243" s="414"/>
      <c r="IW243" s="414"/>
    </row>
    <row r="244" spans="1:257" ht="71.400000000000006" x14ac:dyDescent="0.3">
      <c r="A244" s="449" t="s">
        <v>488</v>
      </c>
      <c r="B244" s="449" t="s">
        <v>266</v>
      </c>
      <c r="C244" s="449" t="s">
        <v>266</v>
      </c>
      <c r="D244" s="449" t="s">
        <v>189</v>
      </c>
      <c r="E244" s="449" t="s">
        <v>594</v>
      </c>
      <c r="F244" s="448" t="s">
        <v>831</v>
      </c>
      <c r="G244" s="380" t="s">
        <v>578</v>
      </c>
      <c r="H244" s="514" t="s">
        <v>869</v>
      </c>
      <c r="I244" s="591" t="s">
        <v>208</v>
      </c>
      <c r="J244" s="598" t="s">
        <v>1250</v>
      </c>
      <c r="K244" s="553" t="s">
        <v>833</v>
      </c>
      <c r="L244" s="596" t="s">
        <v>2902</v>
      </c>
      <c r="M244" s="596" t="s">
        <v>2903</v>
      </c>
      <c r="N244" s="596" t="s">
        <v>2930</v>
      </c>
      <c r="O244" s="596" t="s">
        <v>2904</v>
      </c>
      <c r="P244" s="596" t="s">
        <v>2905</v>
      </c>
      <c r="Q244" s="596" t="s">
        <v>2906</v>
      </c>
      <c r="R244" s="596" t="s">
        <v>2907</v>
      </c>
      <c r="S244" s="596">
        <v>3</v>
      </c>
      <c r="T244" s="599">
        <v>3</v>
      </c>
      <c r="U244" s="596" t="s">
        <v>2908</v>
      </c>
      <c r="V244" s="596" t="s">
        <v>2905</v>
      </c>
      <c r="W244" s="596" t="s">
        <v>1563</v>
      </c>
      <c r="X244" s="596" t="s">
        <v>2897</v>
      </c>
      <c r="Y244" s="456">
        <v>2200000000</v>
      </c>
      <c r="Z244" s="593" t="s">
        <v>2898</v>
      </c>
      <c r="AA244" s="593" t="s">
        <v>2899</v>
      </c>
      <c r="AB244" s="597" t="s">
        <v>2900</v>
      </c>
      <c r="AC244" s="593" t="s">
        <v>2909</v>
      </c>
      <c r="AD244" s="596"/>
      <c r="AE244" s="430">
        <f t="shared" si="32"/>
        <v>2200000000</v>
      </c>
      <c r="AF244" s="430">
        <f>AG244</f>
        <v>2200000000</v>
      </c>
      <c r="AG244" s="430">
        <f>SUM(AH244:DK244)</f>
        <v>2200000000</v>
      </c>
      <c r="AH244" s="430">
        <v>2200000000</v>
      </c>
      <c r="AI244" s="430"/>
      <c r="AJ244" s="411"/>
      <c r="AK244" s="411"/>
      <c r="AL244" s="411"/>
      <c r="AM244" s="411"/>
      <c r="AN244" s="411"/>
      <c r="AO244" s="411"/>
      <c r="AP244" s="411"/>
      <c r="AQ244" s="411"/>
      <c r="AR244" s="411"/>
      <c r="AS244" s="411"/>
      <c r="AT244" s="411"/>
      <c r="AU244" s="411"/>
      <c r="AV244" s="411"/>
      <c r="AW244" s="411"/>
      <c r="AX244" s="411"/>
      <c r="AY244" s="411"/>
      <c r="AZ244" s="411"/>
      <c r="BA244" s="411"/>
      <c r="BB244" s="411"/>
      <c r="BC244" s="411"/>
      <c r="BD244" s="411"/>
      <c r="BE244" s="411"/>
      <c r="BF244" s="411"/>
      <c r="BG244" s="411"/>
      <c r="BH244" s="411"/>
      <c r="BI244" s="411"/>
      <c r="BJ244" s="411"/>
      <c r="BK244" s="411"/>
      <c r="BL244" s="411"/>
      <c r="BM244" s="411"/>
      <c r="BN244" s="411"/>
      <c r="BO244" s="411"/>
      <c r="BP244" s="411"/>
      <c r="BQ244" s="411"/>
      <c r="BR244" s="411"/>
      <c r="BS244" s="411"/>
      <c r="BT244" s="411"/>
      <c r="BU244" s="411"/>
      <c r="BV244" s="411"/>
      <c r="BW244" s="411"/>
      <c r="BX244" s="411"/>
      <c r="BY244" s="411"/>
      <c r="BZ244" s="411"/>
      <c r="CA244" s="411"/>
      <c r="CB244" s="411"/>
      <c r="CC244" s="411"/>
      <c r="CD244" s="411"/>
      <c r="CE244" s="411"/>
      <c r="CF244" s="411"/>
      <c r="CG244" s="411"/>
      <c r="CH244" s="411"/>
      <c r="CI244" s="411"/>
      <c r="CJ244" s="411"/>
      <c r="CK244" s="411"/>
      <c r="CL244" s="411"/>
      <c r="CM244" s="411"/>
      <c r="CN244" s="411"/>
      <c r="CO244" s="411"/>
      <c r="CP244" s="411"/>
      <c r="CQ244" s="411"/>
      <c r="CR244" s="411"/>
      <c r="CS244" s="411"/>
      <c r="CT244" s="411"/>
      <c r="CU244" s="411"/>
      <c r="CV244" s="411"/>
      <c r="CW244" s="411"/>
      <c r="CX244" s="411"/>
      <c r="CY244" s="411"/>
      <c r="CZ244" s="411"/>
      <c r="DA244" s="411"/>
      <c r="DB244" s="411"/>
      <c r="DC244" s="411"/>
      <c r="DD244" s="411"/>
      <c r="DE244" s="411"/>
      <c r="DF244" s="411"/>
      <c r="DG244" s="411"/>
      <c r="DH244" s="411"/>
      <c r="DI244" s="411"/>
      <c r="DJ244" s="411"/>
      <c r="DK244" s="411"/>
      <c r="DL244" s="414"/>
      <c r="DM244" s="414"/>
      <c r="DN244" s="414"/>
      <c r="DO244" s="414"/>
      <c r="DP244" s="414"/>
      <c r="DQ244" s="414"/>
      <c r="DR244" s="414"/>
      <c r="DS244" s="414"/>
      <c r="DT244" s="414"/>
      <c r="DU244" s="414"/>
      <c r="DV244" s="414"/>
      <c r="DW244" s="414"/>
      <c r="DX244" s="414"/>
      <c r="DY244" s="414"/>
      <c r="DZ244" s="414"/>
      <c r="EA244" s="414"/>
      <c r="EB244" s="414"/>
      <c r="EC244" s="414"/>
      <c r="ED244" s="414"/>
      <c r="EE244" s="414"/>
      <c r="EF244" s="414"/>
      <c r="EG244" s="414"/>
      <c r="EH244" s="414"/>
      <c r="EI244" s="414"/>
      <c r="EJ244" s="414"/>
      <c r="EK244" s="414"/>
      <c r="EL244" s="414"/>
      <c r="EM244" s="414"/>
      <c r="EN244" s="414"/>
      <c r="EO244" s="414"/>
      <c r="EP244" s="414"/>
      <c r="EQ244" s="414"/>
      <c r="ER244" s="414"/>
      <c r="ES244" s="414"/>
      <c r="ET244" s="414"/>
      <c r="EU244" s="414"/>
      <c r="EV244" s="414"/>
      <c r="EW244" s="414"/>
      <c r="EX244" s="414"/>
      <c r="EY244" s="414"/>
      <c r="EZ244" s="414"/>
      <c r="FA244" s="414"/>
      <c r="FB244" s="414"/>
      <c r="FC244" s="414"/>
      <c r="FD244" s="414"/>
      <c r="FE244" s="414"/>
      <c r="FF244" s="414"/>
      <c r="FG244" s="414"/>
      <c r="FH244" s="414"/>
      <c r="FI244" s="414"/>
      <c r="FJ244" s="414"/>
      <c r="FK244" s="414"/>
      <c r="FL244" s="414"/>
      <c r="FM244" s="414"/>
      <c r="FN244" s="414"/>
      <c r="FO244" s="414"/>
      <c r="FP244" s="414"/>
      <c r="FQ244" s="414"/>
      <c r="FR244" s="414"/>
      <c r="FS244" s="414"/>
      <c r="FT244" s="414"/>
      <c r="FU244" s="414"/>
      <c r="FV244" s="414"/>
      <c r="FW244" s="414"/>
      <c r="FX244" s="414"/>
      <c r="FY244" s="414"/>
      <c r="FZ244" s="414"/>
      <c r="GA244" s="414"/>
      <c r="GB244" s="414"/>
      <c r="GC244" s="414"/>
      <c r="GD244" s="414"/>
      <c r="GE244" s="414"/>
      <c r="GF244" s="414"/>
      <c r="GG244" s="414"/>
      <c r="GH244" s="414"/>
      <c r="GI244" s="414"/>
      <c r="GJ244" s="414"/>
      <c r="GK244" s="414"/>
      <c r="GL244" s="414"/>
      <c r="GM244" s="414"/>
      <c r="GN244" s="414"/>
      <c r="GO244" s="414"/>
      <c r="GP244" s="414"/>
      <c r="GQ244" s="414"/>
      <c r="GR244" s="414"/>
      <c r="GS244" s="414"/>
      <c r="GT244" s="414"/>
      <c r="GU244" s="414"/>
      <c r="GV244" s="414"/>
      <c r="GW244" s="414"/>
      <c r="GX244" s="414"/>
      <c r="GY244" s="414"/>
      <c r="GZ244" s="414"/>
      <c r="HA244" s="414"/>
      <c r="HB244" s="414"/>
      <c r="HC244" s="414"/>
      <c r="HD244" s="414"/>
      <c r="HE244" s="414"/>
      <c r="HF244" s="414"/>
      <c r="HG244" s="414"/>
      <c r="HH244" s="414"/>
      <c r="HI244" s="414"/>
      <c r="HJ244" s="414"/>
      <c r="HK244" s="414"/>
      <c r="HL244" s="414"/>
      <c r="HM244" s="414"/>
      <c r="HN244" s="414"/>
      <c r="HO244" s="414"/>
      <c r="HP244" s="414"/>
      <c r="HQ244" s="414"/>
      <c r="HR244" s="414"/>
      <c r="HS244" s="414"/>
      <c r="HT244" s="414"/>
      <c r="HU244" s="414"/>
      <c r="HV244" s="414"/>
      <c r="HW244" s="414"/>
      <c r="HX244" s="414"/>
      <c r="HY244" s="414"/>
      <c r="HZ244" s="414"/>
      <c r="IA244" s="414"/>
      <c r="IB244" s="414"/>
      <c r="IC244" s="414"/>
      <c r="ID244" s="414"/>
      <c r="IE244" s="414"/>
      <c r="IF244" s="414"/>
      <c r="IG244" s="414"/>
      <c r="IH244" s="414"/>
      <c r="II244" s="414"/>
      <c r="IJ244" s="414"/>
      <c r="IK244" s="414"/>
      <c r="IL244" s="414"/>
      <c r="IM244" s="414"/>
      <c r="IN244" s="414"/>
      <c r="IO244" s="414"/>
      <c r="IP244" s="414"/>
      <c r="IQ244" s="414"/>
      <c r="IR244" s="414"/>
      <c r="IS244" s="414"/>
      <c r="IT244" s="414"/>
      <c r="IU244" s="414"/>
      <c r="IV244" s="414"/>
      <c r="IW244" s="414"/>
    </row>
    <row r="245" spans="1:257" x14ac:dyDescent="0.3">
      <c r="A245" s="436" t="s">
        <v>488</v>
      </c>
      <c r="B245" s="436" t="s">
        <v>266</v>
      </c>
      <c r="C245" s="436" t="s">
        <v>266</v>
      </c>
      <c r="D245" s="436" t="s">
        <v>189</v>
      </c>
      <c r="E245" s="436" t="s">
        <v>457</v>
      </c>
      <c r="F245" s="480"/>
      <c r="G245" s="436"/>
      <c r="H245" s="438"/>
      <c r="I245" s="438"/>
      <c r="J245" s="436"/>
      <c r="K245" s="439" t="s">
        <v>610</v>
      </c>
      <c r="L245" s="439"/>
      <c r="M245" s="440"/>
      <c r="N245" s="439"/>
      <c r="O245" s="439"/>
      <c r="P245" s="439"/>
      <c r="Q245" s="440"/>
      <c r="R245" s="440"/>
      <c r="S245" s="440"/>
      <c r="T245" s="440"/>
      <c r="U245" s="439"/>
      <c r="V245" s="440"/>
      <c r="W245" s="440"/>
      <c r="X245" s="440"/>
      <c r="Y245" s="441"/>
      <c r="Z245" s="440"/>
      <c r="AA245" s="440"/>
      <c r="AB245" s="440"/>
      <c r="AC245" s="440"/>
      <c r="AD245" s="440"/>
      <c r="AE245" s="430">
        <f t="shared" si="32"/>
        <v>0</v>
      </c>
      <c r="AF245" s="411"/>
      <c r="AG245" s="411"/>
      <c r="AH245" s="430"/>
      <c r="AI245" s="430"/>
      <c r="AJ245" s="430"/>
      <c r="AK245" s="430"/>
      <c r="AL245" s="430"/>
      <c r="AM245" s="430"/>
      <c r="AN245" s="430"/>
      <c r="AO245" s="430"/>
      <c r="AP245" s="430"/>
      <c r="AQ245" s="430"/>
      <c r="AR245" s="430"/>
      <c r="AS245" s="430"/>
      <c r="AT245" s="430"/>
      <c r="AU245" s="430"/>
      <c r="AV245" s="430"/>
      <c r="AW245" s="430"/>
      <c r="AX245" s="430"/>
      <c r="AY245" s="430"/>
      <c r="AZ245" s="430"/>
      <c r="BA245" s="430"/>
      <c r="BB245" s="430"/>
      <c r="BC245" s="430"/>
      <c r="BD245" s="430"/>
      <c r="BE245" s="430"/>
      <c r="BF245" s="430"/>
      <c r="BG245" s="430"/>
      <c r="BH245" s="430"/>
      <c r="BI245" s="430"/>
      <c r="BJ245" s="430"/>
      <c r="BK245" s="430"/>
      <c r="BL245" s="430"/>
      <c r="BM245" s="430"/>
      <c r="BN245" s="430"/>
      <c r="BO245" s="430"/>
      <c r="BP245" s="430"/>
      <c r="BQ245" s="430"/>
      <c r="BR245" s="430"/>
      <c r="BS245" s="430"/>
      <c r="BT245" s="430"/>
      <c r="BU245" s="430"/>
      <c r="BV245" s="430"/>
      <c r="BW245" s="430"/>
      <c r="BX245" s="430"/>
      <c r="BY245" s="430"/>
      <c r="BZ245" s="430"/>
      <c r="CA245" s="430"/>
      <c r="CB245" s="430"/>
      <c r="CC245" s="430"/>
      <c r="CD245" s="430"/>
      <c r="CE245" s="430"/>
      <c r="CF245" s="430"/>
      <c r="CG245" s="430"/>
      <c r="CH245" s="430"/>
      <c r="CI245" s="430"/>
      <c r="CJ245" s="430"/>
      <c r="CK245" s="430"/>
      <c r="CL245" s="430"/>
      <c r="CM245" s="430"/>
      <c r="CN245" s="430"/>
      <c r="CO245" s="430"/>
      <c r="CP245" s="430"/>
      <c r="CQ245" s="430"/>
      <c r="CR245" s="430"/>
      <c r="CS245" s="430"/>
      <c r="CT245" s="430"/>
      <c r="CU245" s="430"/>
      <c r="CV245" s="430"/>
      <c r="CW245" s="430"/>
      <c r="CX245" s="430"/>
      <c r="CY245" s="430"/>
      <c r="CZ245" s="430"/>
      <c r="DA245" s="430"/>
      <c r="DB245" s="430"/>
      <c r="DC245" s="430"/>
      <c r="DD245" s="430"/>
      <c r="DE245" s="430"/>
      <c r="DF245" s="430"/>
      <c r="DG245" s="430"/>
      <c r="DH245" s="430"/>
      <c r="DI245" s="430"/>
      <c r="DJ245" s="430"/>
      <c r="DK245" s="430"/>
    </row>
    <row r="246" spans="1:257" ht="51" x14ac:dyDescent="0.3">
      <c r="A246" s="380" t="s">
        <v>488</v>
      </c>
      <c r="B246" s="380" t="s">
        <v>266</v>
      </c>
      <c r="C246" s="380" t="s">
        <v>266</v>
      </c>
      <c r="D246" s="380" t="s">
        <v>189</v>
      </c>
      <c r="E246" s="380" t="s">
        <v>457</v>
      </c>
      <c r="F246" s="384" t="s">
        <v>614</v>
      </c>
      <c r="G246" s="380" t="s">
        <v>246</v>
      </c>
      <c r="H246" s="556" t="s">
        <v>617</v>
      </c>
      <c r="I246" s="514" t="s">
        <v>208</v>
      </c>
      <c r="J246" s="515" t="s">
        <v>619</v>
      </c>
      <c r="K246" s="516" t="s">
        <v>620</v>
      </c>
      <c r="L246" s="593" t="s">
        <v>2910</v>
      </c>
      <c r="M246" s="593" t="s">
        <v>2911</v>
      </c>
      <c r="N246" s="593" t="s">
        <v>2931</v>
      </c>
      <c r="O246" s="593" t="s">
        <v>2912</v>
      </c>
      <c r="P246" s="593" t="s">
        <v>2913</v>
      </c>
      <c r="Q246" s="593" t="s">
        <v>619</v>
      </c>
      <c r="R246" s="593" t="s">
        <v>2914</v>
      </c>
      <c r="S246" s="593">
        <v>2</v>
      </c>
      <c r="T246" s="593"/>
      <c r="U246" s="593" t="s">
        <v>2915</v>
      </c>
      <c r="V246" s="593" t="s">
        <v>2913</v>
      </c>
      <c r="W246" s="596" t="s">
        <v>1563</v>
      </c>
      <c r="X246" s="596" t="s">
        <v>2897</v>
      </c>
      <c r="Y246" s="600">
        <v>200000000</v>
      </c>
      <c r="Z246" s="593" t="s">
        <v>2898</v>
      </c>
      <c r="AA246" s="593" t="s">
        <v>2899</v>
      </c>
      <c r="AB246" s="597" t="s">
        <v>2900</v>
      </c>
      <c r="AC246" s="593" t="s">
        <v>2937</v>
      </c>
      <c r="AD246" s="593"/>
      <c r="AE246" s="601">
        <f t="shared" si="32"/>
        <v>200000000</v>
      </c>
      <c r="AF246" s="602">
        <f t="shared" ref="AF246:AF251" si="33">AG246</f>
        <v>200000000</v>
      </c>
      <c r="AG246" s="411">
        <f t="shared" ref="AG246:AG251" si="34">SUM(AH246:DK246)</f>
        <v>200000000</v>
      </c>
      <c r="AH246" s="411">
        <v>200000000</v>
      </c>
      <c r="AI246" s="411"/>
      <c r="AJ246" s="411"/>
      <c r="AK246" s="411"/>
      <c r="AL246" s="411"/>
      <c r="AM246" s="411"/>
      <c r="AN246" s="411"/>
      <c r="AO246" s="411"/>
      <c r="AP246" s="411"/>
      <c r="AQ246" s="411"/>
      <c r="AR246" s="411"/>
      <c r="AS246" s="411"/>
      <c r="AT246" s="411"/>
      <c r="AU246" s="411"/>
      <c r="AV246" s="411"/>
      <c r="AW246" s="411"/>
      <c r="AX246" s="411"/>
      <c r="AY246" s="411"/>
      <c r="AZ246" s="411"/>
      <c r="BA246" s="411"/>
      <c r="BB246" s="411"/>
      <c r="BC246" s="411"/>
      <c r="BD246" s="411"/>
      <c r="BE246" s="411"/>
      <c r="BF246" s="411"/>
      <c r="BG246" s="411"/>
      <c r="BH246" s="411"/>
      <c r="BI246" s="411"/>
      <c r="BJ246" s="411"/>
      <c r="BK246" s="411"/>
      <c r="BL246" s="411"/>
      <c r="BM246" s="411"/>
      <c r="BN246" s="411"/>
      <c r="BO246" s="411"/>
      <c r="BP246" s="411"/>
      <c r="BQ246" s="411"/>
      <c r="BR246" s="411"/>
      <c r="BS246" s="411"/>
      <c r="BT246" s="411"/>
      <c r="BU246" s="411"/>
      <c r="BV246" s="411"/>
      <c r="BW246" s="411"/>
      <c r="BX246" s="411"/>
      <c r="BY246" s="411"/>
      <c r="BZ246" s="411"/>
      <c r="CA246" s="411"/>
      <c r="CB246" s="411"/>
      <c r="CC246" s="411"/>
      <c r="CD246" s="411"/>
      <c r="CE246" s="411"/>
      <c r="CF246" s="411"/>
      <c r="CG246" s="411"/>
      <c r="CH246" s="411"/>
      <c r="CI246" s="411"/>
      <c r="CJ246" s="411"/>
      <c r="CK246" s="411"/>
      <c r="CL246" s="411"/>
      <c r="CM246" s="411"/>
      <c r="CN246" s="411"/>
      <c r="CO246" s="411"/>
      <c r="CP246" s="411"/>
      <c r="CQ246" s="411"/>
      <c r="CR246" s="411"/>
      <c r="CS246" s="411"/>
      <c r="CT246" s="411"/>
      <c r="CU246" s="411"/>
      <c r="CV246" s="411"/>
      <c r="CW246" s="411"/>
      <c r="CX246" s="411"/>
      <c r="CY246" s="411"/>
      <c r="CZ246" s="411"/>
      <c r="DA246" s="411"/>
      <c r="DB246" s="411"/>
      <c r="DC246" s="411"/>
      <c r="DD246" s="411"/>
      <c r="DE246" s="411"/>
      <c r="DF246" s="411"/>
      <c r="DG246" s="411"/>
      <c r="DH246" s="411"/>
      <c r="DI246" s="411"/>
      <c r="DJ246" s="411"/>
      <c r="DK246" s="411"/>
      <c r="DL246" s="414"/>
      <c r="DM246" s="414"/>
      <c r="DN246" s="414"/>
      <c r="DO246" s="414"/>
      <c r="DP246" s="414"/>
      <c r="DQ246" s="414"/>
      <c r="DR246" s="414"/>
      <c r="DS246" s="414"/>
      <c r="DT246" s="414"/>
      <c r="DU246" s="414"/>
      <c r="DV246" s="414"/>
      <c r="DW246" s="414"/>
      <c r="DX246" s="414"/>
      <c r="DY246" s="414"/>
      <c r="DZ246" s="414"/>
      <c r="EA246" s="414"/>
      <c r="EB246" s="414"/>
      <c r="EC246" s="414"/>
      <c r="ED246" s="414"/>
      <c r="EE246" s="414"/>
      <c r="EF246" s="414"/>
      <c r="EG246" s="414"/>
      <c r="EH246" s="414"/>
      <c r="EI246" s="414"/>
      <c r="EJ246" s="414"/>
      <c r="EK246" s="414"/>
      <c r="EL246" s="414"/>
      <c r="EM246" s="414"/>
      <c r="EN246" s="414"/>
      <c r="EO246" s="414"/>
      <c r="EP246" s="414"/>
      <c r="EQ246" s="414"/>
      <c r="ER246" s="414"/>
      <c r="ES246" s="414"/>
      <c r="ET246" s="414"/>
      <c r="EU246" s="414"/>
      <c r="EV246" s="414"/>
      <c r="EW246" s="414"/>
      <c r="EX246" s="414"/>
      <c r="EY246" s="414"/>
      <c r="EZ246" s="414"/>
      <c r="FA246" s="414"/>
      <c r="FB246" s="414"/>
      <c r="FC246" s="414"/>
      <c r="FD246" s="414"/>
      <c r="FE246" s="414"/>
      <c r="FF246" s="414"/>
      <c r="FG246" s="414"/>
      <c r="FH246" s="414"/>
      <c r="FI246" s="414"/>
      <c r="FJ246" s="414"/>
      <c r="FK246" s="414"/>
      <c r="FL246" s="414"/>
      <c r="FM246" s="414"/>
      <c r="FN246" s="414"/>
      <c r="FO246" s="414"/>
      <c r="FP246" s="414"/>
      <c r="FQ246" s="414"/>
      <c r="FR246" s="414"/>
      <c r="FS246" s="414"/>
      <c r="FT246" s="414"/>
      <c r="FU246" s="414"/>
      <c r="FV246" s="414"/>
      <c r="FW246" s="414"/>
      <c r="FX246" s="414"/>
      <c r="FY246" s="414"/>
      <c r="FZ246" s="414"/>
      <c r="GA246" s="414"/>
      <c r="GB246" s="414"/>
      <c r="GC246" s="414"/>
      <c r="GD246" s="414"/>
      <c r="GE246" s="414"/>
      <c r="GF246" s="414"/>
      <c r="GG246" s="414"/>
      <c r="GH246" s="414"/>
      <c r="GI246" s="414"/>
      <c r="GJ246" s="414"/>
      <c r="GK246" s="414"/>
      <c r="GL246" s="414"/>
      <c r="GM246" s="414"/>
      <c r="GN246" s="414"/>
      <c r="GO246" s="414"/>
      <c r="GP246" s="414"/>
      <c r="GQ246" s="414"/>
      <c r="GR246" s="414"/>
      <c r="GS246" s="414"/>
      <c r="GT246" s="414"/>
      <c r="GU246" s="414"/>
      <c r="GV246" s="414"/>
      <c r="GW246" s="414"/>
      <c r="GX246" s="414"/>
      <c r="GY246" s="414"/>
      <c r="GZ246" s="414"/>
      <c r="HA246" s="414"/>
      <c r="HB246" s="414"/>
      <c r="HC246" s="414"/>
      <c r="HD246" s="414"/>
      <c r="HE246" s="414"/>
      <c r="HF246" s="414"/>
      <c r="HG246" s="414"/>
      <c r="HH246" s="414"/>
      <c r="HI246" s="414"/>
      <c r="HJ246" s="414"/>
      <c r="HK246" s="414"/>
      <c r="HL246" s="414"/>
      <c r="HM246" s="414"/>
      <c r="HN246" s="414"/>
      <c r="HO246" s="414"/>
      <c r="HP246" s="414"/>
      <c r="HQ246" s="414"/>
      <c r="HR246" s="414"/>
      <c r="HS246" s="414"/>
      <c r="HT246" s="414"/>
      <c r="HU246" s="414"/>
      <c r="HV246" s="414"/>
      <c r="HW246" s="414"/>
      <c r="HX246" s="414"/>
      <c r="HY246" s="414"/>
      <c r="HZ246" s="414"/>
      <c r="IA246" s="414"/>
      <c r="IB246" s="414"/>
      <c r="IC246" s="414"/>
      <c r="ID246" s="414"/>
      <c r="IE246" s="414"/>
      <c r="IF246" s="414"/>
      <c r="IG246" s="414"/>
      <c r="IH246" s="414"/>
      <c r="II246" s="414"/>
      <c r="IJ246" s="414"/>
      <c r="IK246" s="414"/>
      <c r="IL246" s="414"/>
      <c r="IM246" s="414"/>
      <c r="IN246" s="414"/>
      <c r="IO246" s="414"/>
      <c r="IP246" s="414"/>
    </row>
    <row r="247" spans="1:257" ht="51" x14ac:dyDescent="0.3">
      <c r="A247" s="380" t="s">
        <v>488</v>
      </c>
      <c r="B247" s="380" t="s">
        <v>266</v>
      </c>
      <c r="C247" s="380" t="s">
        <v>266</v>
      </c>
      <c r="D247" s="380" t="s">
        <v>189</v>
      </c>
      <c r="E247" s="380" t="s">
        <v>457</v>
      </c>
      <c r="F247" s="448" t="s">
        <v>622</v>
      </c>
      <c r="G247" s="380" t="s">
        <v>246</v>
      </c>
      <c r="H247" s="556" t="s">
        <v>623</v>
      </c>
      <c r="I247" s="514" t="s">
        <v>208</v>
      </c>
      <c r="J247" s="515" t="s">
        <v>619</v>
      </c>
      <c r="K247" s="516" t="s">
        <v>836</v>
      </c>
      <c r="L247" s="593" t="s">
        <v>2910</v>
      </c>
      <c r="M247" s="593" t="s">
        <v>2911</v>
      </c>
      <c r="N247" s="593" t="s">
        <v>2932</v>
      </c>
      <c r="O247" s="593" t="s">
        <v>2912</v>
      </c>
      <c r="P247" s="593" t="s">
        <v>2913</v>
      </c>
      <c r="Q247" s="593" t="s">
        <v>619</v>
      </c>
      <c r="R247" s="593" t="s">
        <v>2914</v>
      </c>
      <c r="S247" s="593">
        <v>2</v>
      </c>
      <c r="T247" s="593"/>
      <c r="U247" s="593" t="s">
        <v>2915</v>
      </c>
      <c r="V247" s="593" t="s">
        <v>2913</v>
      </c>
      <c r="W247" s="596" t="s">
        <v>1563</v>
      </c>
      <c r="X247" s="596" t="s">
        <v>2897</v>
      </c>
      <c r="Y247" s="600">
        <v>1000000000</v>
      </c>
      <c r="Z247" s="593" t="s">
        <v>2898</v>
      </c>
      <c r="AA247" s="593" t="s">
        <v>2899</v>
      </c>
      <c r="AB247" s="597" t="s">
        <v>2900</v>
      </c>
      <c r="AC247" s="593" t="s">
        <v>2937</v>
      </c>
      <c r="AD247" s="593"/>
      <c r="AE247" s="601">
        <f t="shared" si="32"/>
        <v>1000000000</v>
      </c>
      <c r="AF247" s="602">
        <f t="shared" si="33"/>
        <v>1000000000</v>
      </c>
      <c r="AG247" s="411">
        <f t="shared" si="34"/>
        <v>1000000000</v>
      </c>
      <c r="AH247" s="430">
        <v>1000000000</v>
      </c>
      <c r="AI247" s="430"/>
      <c r="AJ247" s="430"/>
      <c r="AK247" s="430"/>
      <c r="AL247" s="430"/>
      <c r="AM247" s="430"/>
      <c r="AN247" s="430"/>
      <c r="AO247" s="430"/>
      <c r="AP247" s="430"/>
      <c r="AQ247" s="430"/>
      <c r="AR247" s="430"/>
      <c r="AS247" s="430"/>
      <c r="AT247" s="430"/>
      <c r="AU247" s="430"/>
      <c r="AV247" s="430"/>
      <c r="AW247" s="430"/>
      <c r="AX247" s="430"/>
      <c r="AY247" s="430"/>
      <c r="AZ247" s="430"/>
      <c r="BA247" s="430"/>
      <c r="BB247" s="430"/>
      <c r="BC247" s="430"/>
      <c r="BD247" s="430"/>
      <c r="BE247" s="430"/>
      <c r="BF247" s="430"/>
      <c r="BG247" s="430"/>
      <c r="BH247" s="430"/>
      <c r="BI247" s="430"/>
      <c r="BJ247" s="430"/>
      <c r="BK247" s="430"/>
      <c r="BL247" s="430"/>
      <c r="BM247" s="430"/>
      <c r="BN247" s="430"/>
      <c r="BO247" s="430"/>
      <c r="BP247" s="430"/>
      <c r="BQ247" s="430"/>
      <c r="BR247" s="430"/>
      <c r="BS247" s="430"/>
      <c r="BT247" s="430"/>
      <c r="BU247" s="430"/>
      <c r="BV247" s="430"/>
      <c r="BW247" s="430"/>
      <c r="BX247" s="430"/>
      <c r="BY247" s="430"/>
      <c r="BZ247" s="430"/>
      <c r="CA247" s="430"/>
      <c r="CB247" s="430"/>
      <c r="CC247" s="430"/>
      <c r="CD247" s="430"/>
      <c r="CE247" s="430"/>
      <c r="CF247" s="430"/>
      <c r="CG247" s="430"/>
      <c r="CH247" s="430"/>
      <c r="CI247" s="430"/>
      <c r="CJ247" s="430"/>
      <c r="CK247" s="430"/>
      <c r="CL247" s="430"/>
      <c r="CM247" s="430"/>
      <c r="CN247" s="430"/>
      <c r="CO247" s="430"/>
      <c r="CP247" s="430"/>
      <c r="CQ247" s="430"/>
      <c r="CR247" s="430"/>
      <c r="CS247" s="430"/>
      <c r="CT247" s="430"/>
      <c r="CU247" s="430"/>
      <c r="CV247" s="430"/>
      <c r="CW247" s="430"/>
      <c r="CX247" s="430"/>
      <c r="CY247" s="430"/>
      <c r="CZ247" s="430"/>
      <c r="DA247" s="430"/>
      <c r="DB247" s="430"/>
      <c r="DC247" s="430"/>
      <c r="DD247" s="430"/>
      <c r="DE247" s="430"/>
      <c r="DF247" s="430"/>
      <c r="DG247" s="430"/>
      <c r="DH247" s="430"/>
      <c r="DI247" s="430"/>
      <c r="DJ247" s="430"/>
      <c r="DK247" s="430"/>
    </row>
    <row r="248" spans="1:257" ht="81.599999999999994" x14ac:dyDescent="0.3">
      <c r="A248" s="380" t="s">
        <v>488</v>
      </c>
      <c r="B248" s="380" t="s">
        <v>266</v>
      </c>
      <c r="C248" s="380" t="s">
        <v>266</v>
      </c>
      <c r="D248" s="380" t="s">
        <v>189</v>
      </c>
      <c r="E248" s="380" t="s">
        <v>457</v>
      </c>
      <c r="F248" s="448" t="s">
        <v>627</v>
      </c>
      <c r="G248" s="380" t="s">
        <v>246</v>
      </c>
      <c r="H248" s="377" t="s">
        <v>629</v>
      </c>
      <c r="I248" s="514" t="s">
        <v>208</v>
      </c>
      <c r="J248" s="515" t="s">
        <v>630</v>
      </c>
      <c r="K248" s="516" t="s">
        <v>631</v>
      </c>
      <c r="L248" s="593" t="s">
        <v>2910</v>
      </c>
      <c r="M248" s="593" t="s">
        <v>2911</v>
      </c>
      <c r="N248" s="516" t="s">
        <v>2933</v>
      </c>
      <c r="O248" s="593" t="s">
        <v>2916</v>
      </c>
      <c r="P248" s="593" t="s">
        <v>2917</v>
      </c>
      <c r="Q248" s="593" t="s">
        <v>630</v>
      </c>
      <c r="R248" s="593" t="s">
        <v>2918</v>
      </c>
      <c r="S248" s="593">
        <v>2</v>
      </c>
      <c r="T248" s="593"/>
      <c r="U248" s="593" t="s">
        <v>2919</v>
      </c>
      <c r="V248" s="593" t="s">
        <v>2917</v>
      </c>
      <c r="W248" s="596" t="s">
        <v>1563</v>
      </c>
      <c r="X248" s="596" t="s">
        <v>2897</v>
      </c>
      <c r="Y248" s="600">
        <v>789543462.32000005</v>
      </c>
      <c r="Z248" s="593" t="s">
        <v>2898</v>
      </c>
      <c r="AA248" s="593" t="s">
        <v>2899</v>
      </c>
      <c r="AB248" s="597" t="s">
        <v>2900</v>
      </c>
      <c r="AC248" s="593" t="s">
        <v>2937</v>
      </c>
      <c r="AD248" s="593"/>
      <c r="AE248" s="601">
        <f t="shared" si="32"/>
        <v>789543462.32000005</v>
      </c>
      <c r="AF248" s="602">
        <f t="shared" si="33"/>
        <v>789543462.32000005</v>
      </c>
      <c r="AG248" s="411">
        <f t="shared" si="34"/>
        <v>789543462.32000005</v>
      </c>
      <c r="AH248" s="411">
        <v>789543462.32000005</v>
      </c>
      <c r="AI248" s="411"/>
      <c r="AJ248" s="411"/>
      <c r="AK248" s="411"/>
      <c r="AL248" s="411"/>
      <c r="AM248" s="411"/>
      <c r="AN248" s="411"/>
      <c r="AO248" s="411"/>
      <c r="AP248" s="411"/>
      <c r="AQ248" s="411"/>
      <c r="AR248" s="411"/>
      <c r="AS248" s="411"/>
      <c r="AT248" s="411"/>
      <c r="AU248" s="411"/>
      <c r="AV248" s="411"/>
      <c r="AW248" s="411"/>
      <c r="AX248" s="411"/>
      <c r="AY248" s="411"/>
      <c r="AZ248" s="411"/>
      <c r="BA248" s="411"/>
      <c r="BB248" s="411"/>
      <c r="BC248" s="411"/>
      <c r="BD248" s="411"/>
      <c r="BE248" s="411"/>
      <c r="BF248" s="411"/>
      <c r="BG248" s="411"/>
      <c r="BH248" s="411"/>
      <c r="BI248" s="411"/>
      <c r="BJ248" s="411"/>
      <c r="BK248" s="411"/>
      <c r="BL248" s="411"/>
      <c r="BM248" s="411"/>
      <c r="BN248" s="411"/>
      <c r="BO248" s="411"/>
      <c r="BP248" s="411"/>
      <c r="BQ248" s="411"/>
      <c r="BR248" s="411"/>
      <c r="BS248" s="411"/>
      <c r="BT248" s="411"/>
      <c r="BU248" s="411"/>
      <c r="BV248" s="411"/>
      <c r="BW248" s="411"/>
      <c r="BX248" s="411"/>
      <c r="BY248" s="411"/>
      <c r="BZ248" s="411"/>
      <c r="CA248" s="411"/>
      <c r="CB248" s="411"/>
      <c r="CC248" s="411"/>
      <c r="CD248" s="411"/>
      <c r="CE248" s="411"/>
      <c r="CF248" s="411"/>
      <c r="CG248" s="411"/>
      <c r="CH248" s="411"/>
      <c r="CI248" s="411"/>
      <c r="CJ248" s="411"/>
      <c r="CK248" s="411"/>
      <c r="CL248" s="411"/>
      <c r="CM248" s="411"/>
      <c r="CN248" s="411"/>
      <c r="CO248" s="411"/>
      <c r="CP248" s="411"/>
      <c r="CQ248" s="411"/>
      <c r="CR248" s="411"/>
      <c r="CS248" s="411"/>
      <c r="CT248" s="411"/>
      <c r="CU248" s="411"/>
      <c r="CV248" s="411"/>
      <c r="CW248" s="411"/>
      <c r="CX248" s="411"/>
      <c r="CY248" s="411"/>
      <c r="CZ248" s="411"/>
      <c r="DA248" s="411"/>
      <c r="DB248" s="411"/>
      <c r="DC248" s="411"/>
      <c r="DD248" s="411"/>
      <c r="DE248" s="411"/>
      <c r="DF248" s="411"/>
      <c r="DG248" s="411"/>
      <c r="DH248" s="411"/>
      <c r="DI248" s="411"/>
      <c r="DJ248" s="411"/>
      <c r="DK248" s="411"/>
      <c r="DL248" s="414"/>
      <c r="DM248" s="414"/>
      <c r="DN248" s="414"/>
      <c r="DO248" s="414"/>
      <c r="DP248" s="414"/>
      <c r="DQ248" s="414"/>
      <c r="DR248" s="414"/>
      <c r="DS248" s="414"/>
      <c r="DT248" s="414"/>
      <c r="DU248" s="414"/>
      <c r="DV248" s="414"/>
      <c r="DW248" s="414"/>
      <c r="DX248" s="414"/>
      <c r="DY248" s="414"/>
      <c r="DZ248" s="414"/>
      <c r="EA248" s="414"/>
      <c r="EB248" s="414"/>
      <c r="EC248" s="414"/>
      <c r="ED248" s="414"/>
      <c r="EE248" s="414"/>
      <c r="EF248" s="414"/>
      <c r="EG248" s="414"/>
      <c r="EH248" s="414"/>
      <c r="EI248" s="414"/>
      <c r="EJ248" s="414"/>
      <c r="EK248" s="414"/>
      <c r="EL248" s="414"/>
      <c r="EM248" s="414"/>
      <c r="EN248" s="414"/>
      <c r="EO248" s="414"/>
      <c r="EP248" s="414"/>
      <c r="EQ248" s="414"/>
      <c r="ER248" s="414"/>
      <c r="ES248" s="414"/>
      <c r="ET248" s="414"/>
      <c r="EU248" s="414"/>
      <c r="EV248" s="414"/>
      <c r="EW248" s="414"/>
      <c r="EX248" s="414"/>
      <c r="EY248" s="414"/>
      <c r="EZ248" s="414"/>
      <c r="FA248" s="414"/>
      <c r="FB248" s="414"/>
      <c r="FC248" s="414"/>
      <c r="FD248" s="414"/>
      <c r="FE248" s="414"/>
      <c r="FF248" s="414"/>
      <c r="FG248" s="414"/>
      <c r="FH248" s="414"/>
      <c r="FI248" s="414"/>
      <c r="FJ248" s="414"/>
      <c r="FK248" s="414"/>
      <c r="FL248" s="414"/>
      <c r="FM248" s="414"/>
      <c r="FN248" s="414"/>
      <c r="FO248" s="414"/>
      <c r="FP248" s="414"/>
      <c r="FQ248" s="414"/>
      <c r="FR248" s="414"/>
      <c r="FS248" s="414"/>
      <c r="FT248" s="414"/>
      <c r="FU248" s="414"/>
      <c r="FV248" s="414"/>
      <c r="FW248" s="414"/>
      <c r="FX248" s="414"/>
      <c r="FY248" s="414"/>
      <c r="FZ248" s="414"/>
      <c r="GA248" s="414"/>
      <c r="GB248" s="414"/>
      <c r="GC248" s="414"/>
      <c r="GD248" s="414"/>
      <c r="GE248" s="414"/>
      <c r="GF248" s="414"/>
      <c r="GG248" s="414"/>
      <c r="GH248" s="414"/>
      <c r="GI248" s="414"/>
      <c r="GJ248" s="414"/>
      <c r="GK248" s="414"/>
      <c r="GL248" s="414"/>
      <c r="GM248" s="414"/>
      <c r="GN248" s="414"/>
      <c r="GO248" s="414"/>
      <c r="GP248" s="414"/>
      <c r="GQ248" s="414"/>
      <c r="GR248" s="414"/>
      <c r="GS248" s="414"/>
      <c r="GT248" s="414"/>
      <c r="GU248" s="414"/>
      <c r="GV248" s="414"/>
      <c r="GW248" s="414"/>
      <c r="GX248" s="414"/>
      <c r="GY248" s="414"/>
      <c r="GZ248" s="414"/>
      <c r="HA248" s="414"/>
      <c r="HB248" s="414"/>
      <c r="HC248" s="414"/>
      <c r="HD248" s="414"/>
      <c r="HE248" s="414"/>
      <c r="HF248" s="414"/>
      <c r="HG248" s="414"/>
      <c r="HH248" s="414"/>
      <c r="HI248" s="414"/>
      <c r="HJ248" s="414"/>
      <c r="HK248" s="414"/>
      <c r="HL248" s="414"/>
      <c r="HM248" s="414"/>
      <c r="HN248" s="414"/>
      <c r="HO248" s="414"/>
      <c r="HP248" s="414"/>
      <c r="HQ248" s="414"/>
      <c r="HR248" s="414"/>
      <c r="HS248" s="414"/>
      <c r="HT248" s="414"/>
      <c r="HU248" s="414"/>
      <c r="HV248" s="414"/>
      <c r="HW248" s="414"/>
      <c r="HX248" s="414"/>
      <c r="HY248" s="414"/>
      <c r="HZ248" s="414"/>
      <c r="IA248" s="414"/>
      <c r="IB248" s="414"/>
      <c r="IC248" s="414"/>
      <c r="ID248" s="414"/>
      <c r="IE248" s="414"/>
      <c r="IF248" s="414"/>
      <c r="IG248" s="414"/>
      <c r="IH248" s="414"/>
      <c r="II248" s="414"/>
      <c r="IJ248" s="414"/>
      <c r="IK248" s="414"/>
      <c r="IL248" s="414"/>
      <c r="IM248" s="414"/>
      <c r="IN248" s="414"/>
      <c r="IO248" s="414"/>
      <c r="IP248" s="414"/>
    </row>
    <row r="249" spans="1:257" ht="81.599999999999994" x14ac:dyDescent="0.3">
      <c r="A249" s="380" t="s">
        <v>488</v>
      </c>
      <c r="B249" s="380" t="s">
        <v>266</v>
      </c>
      <c r="C249" s="380" t="s">
        <v>266</v>
      </c>
      <c r="D249" s="380" t="s">
        <v>189</v>
      </c>
      <c r="E249" s="380" t="s">
        <v>457</v>
      </c>
      <c r="F249" s="448" t="s">
        <v>633</v>
      </c>
      <c r="G249" s="380" t="s">
        <v>206</v>
      </c>
      <c r="H249" s="377" t="s">
        <v>635</v>
      </c>
      <c r="I249" s="514" t="s">
        <v>208</v>
      </c>
      <c r="J249" s="515" t="s">
        <v>630</v>
      </c>
      <c r="K249" s="450" t="s">
        <v>838</v>
      </c>
      <c r="L249" s="597" t="s">
        <v>2910</v>
      </c>
      <c r="M249" s="597" t="s">
        <v>2911</v>
      </c>
      <c r="N249" s="593" t="s">
        <v>2934</v>
      </c>
      <c r="O249" s="597" t="s">
        <v>2916</v>
      </c>
      <c r="P249" s="597" t="s">
        <v>2917</v>
      </c>
      <c r="Q249" s="597" t="s">
        <v>630</v>
      </c>
      <c r="R249" s="597" t="s">
        <v>2918</v>
      </c>
      <c r="S249" s="597">
        <v>2</v>
      </c>
      <c r="T249" s="597"/>
      <c r="U249" s="597" t="s">
        <v>2920</v>
      </c>
      <c r="V249" s="597" t="s">
        <v>2917</v>
      </c>
      <c r="W249" s="596" t="s">
        <v>1563</v>
      </c>
      <c r="X249" s="596" t="s">
        <v>2897</v>
      </c>
      <c r="Y249" s="603">
        <v>6000000000</v>
      </c>
      <c r="Z249" s="593" t="s">
        <v>2898</v>
      </c>
      <c r="AA249" s="593" t="s">
        <v>2899</v>
      </c>
      <c r="AB249" s="597" t="s">
        <v>2900</v>
      </c>
      <c r="AC249" s="593" t="s">
        <v>2937</v>
      </c>
      <c r="AD249" s="597"/>
      <c r="AE249" s="601">
        <f t="shared" si="32"/>
        <v>6000000000</v>
      </c>
      <c r="AF249" s="602">
        <f t="shared" si="33"/>
        <v>6000000000</v>
      </c>
      <c r="AG249" s="411">
        <f t="shared" si="34"/>
        <v>6000000000</v>
      </c>
      <c r="AH249" s="411">
        <v>6000000000</v>
      </c>
      <c r="AI249" s="411"/>
      <c r="AJ249" s="411"/>
      <c r="AK249" s="411"/>
      <c r="AL249" s="411"/>
      <c r="AM249" s="411"/>
      <c r="AN249" s="411"/>
      <c r="AO249" s="411"/>
      <c r="AP249" s="411"/>
      <c r="AQ249" s="411"/>
      <c r="AR249" s="411"/>
      <c r="AS249" s="411"/>
      <c r="AT249" s="411"/>
      <c r="AU249" s="411"/>
      <c r="AV249" s="411"/>
      <c r="AW249" s="411"/>
      <c r="AX249" s="411"/>
      <c r="AY249" s="411"/>
      <c r="AZ249" s="411"/>
      <c r="BA249" s="411"/>
      <c r="BB249" s="411"/>
      <c r="BC249" s="411"/>
      <c r="BD249" s="411"/>
      <c r="BE249" s="411"/>
      <c r="BF249" s="411"/>
      <c r="BG249" s="411"/>
      <c r="BH249" s="411"/>
      <c r="BI249" s="411"/>
      <c r="BJ249" s="411"/>
      <c r="BK249" s="411"/>
      <c r="BL249" s="411"/>
      <c r="BM249" s="411"/>
      <c r="BN249" s="411"/>
      <c r="BO249" s="411"/>
      <c r="BP249" s="411"/>
      <c r="BQ249" s="411"/>
      <c r="BR249" s="411"/>
      <c r="BS249" s="411"/>
      <c r="BT249" s="411"/>
      <c r="BU249" s="411"/>
      <c r="BV249" s="411"/>
      <c r="BW249" s="411"/>
      <c r="BX249" s="411"/>
      <c r="BY249" s="411"/>
      <c r="BZ249" s="411"/>
      <c r="CA249" s="411"/>
      <c r="CB249" s="411"/>
      <c r="CC249" s="411"/>
      <c r="CD249" s="411"/>
      <c r="CE249" s="411"/>
      <c r="CF249" s="411"/>
      <c r="CG249" s="411"/>
      <c r="CH249" s="411"/>
      <c r="CI249" s="411"/>
      <c r="CJ249" s="411"/>
      <c r="CK249" s="411"/>
      <c r="CL249" s="411"/>
      <c r="CM249" s="411"/>
      <c r="CN249" s="411"/>
      <c r="CO249" s="411"/>
      <c r="CP249" s="411"/>
      <c r="CQ249" s="411"/>
      <c r="CR249" s="411"/>
      <c r="CS249" s="411"/>
      <c r="CT249" s="411"/>
      <c r="CU249" s="411"/>
      <c r="CV249" s="411"/>
      <c r="CW249" s="411"/>
      <c r="CX249" s="411"/>
      <c r="CY249" s="411"/>
      <c r="CZ249" s="411"/>
      <c r="DA249" s="411"/>
      <c r="DB249" s="411"/>
      <c r="DC249" s="411"/>
      <c r="DD249" s="411"/>
      <c r="DE249" s="411"/>
      <c r="DF249" s="411"/>
      <c r="DG249" s="411"/>
      <c r="DH249" s="411"/>
      <c r="DI249" s="411"/>
      <c r="DJ249" s="411"/>
      <c r="DK249" s="411"/>
      <c r="DL249" s="414"/>
      <c r="DM249" s="414"/>
      <c r="DN249" s="414"/>
      <c r="DO249" s="414"/>
      <c r="DP249" s="414"/>
      <c r="DQ249" s="414"/>
      <c r="DR249" s="414"/>
      <c r="DS249" s="414"/>
      <c r="DT249" s="414"/>
      <c r="DU249" s="414"/>
      <c r="DV249" s="414"/>
      <c r="DW249" s="414"/>
      <c r="DX249" s="414"/>
      <c r="DY249" s="414"/>
      <c r="DZ249" s="414"/>
      <c r="EA249" s="414"/>
      <c r="EB249" s="414"/>
      <c r="EC249" s="414"/>
      <c r="ED249" s="414"/>
      <c r="EE249" s="414"/>
      <c r="EF249" s="414"/>
      <c r="EG249" s="414"/>
      <c r="EH249" s="414"/>
      <c r="EI249" s="414"/>
      <c r="EJ249" s="414"/>
      <c r="EK249" s="414"/>
      <c r="EL249" s="414"/>
      <c r="EM249" s="414"/>
      <c r="EN249" s="414"/>
      <c r="EO249" s="414"/>
      <c r="EP249" s="414"/>
      <c r="EQ249" s="414"/>
      <c r="ER249" s="414"/>
      <c r="ES249" s="414"/>
      <c r="ET249" s="414"/>
      <c r="EU249" s="414"/>
      <c r="EV249" s="414"/>
      <c r="EW249" s="414"/>
      <c r="EX249" s="414"/>
      <c r="EY249" s="414"/>
      <c r="EZ249" s="414"/>
      <c r="FA249" s="414"/>
      <c r="FB249" s="414"/>
      <c r="FC249" s="414"/>
      <c r="FD249" s="414"/>
      <c r="FE249" s="414"/>
      <c r="FF249" s="414"/>
      <c r="FG249" s="414"/>
      <c r="FH249" s="414"/>
      <c r="FI249" s="414"/>
      <c r="FJ249" s="414"/>
      <c r="FK249" s="414"/>
      <c r="FL249" s="414"/>
      <c r="FM249" s="414"/>
      <c r="FN249" s="414"/>
      <c r="FO249" s="414"/>
      <c r="FP249" s="414"/>
      <c r="FQ249" s="414"/>
      <c r="FR249" s="414"/>
      <c r="FS249" s="414"/>
      <c r="FT249" s="414"/>
      <c r="FU249" s="414"/>
      <c r="FV249" s="414"/>
      <c r="FW249" s="414"/>
      <c r="FX249" s="414"/>
      <c r="FY249" s="414"/>
      <c r="FZ249" s="414"/>
      <c r="GA249" s="414"/>
      <c r="GB249" s="414"/>
      <c r="GC249" s="414"/>
      <c r="GD249" s="414"/>
      <c r="GE249" s="414"/>
      <c r="GF249" s="414"/>
      <c r="GG249" s="414"/>
      <c r="GH249" s="414"/>
      <c r="GI249" s="414"/>
      <c r="GJ249" s="414"/>
      <c r="GK249" s="414"/>
      <c r="GL249" s="414"/>
      <c r="GM249" s="414"/>
      <c r="GN249" s="414"/>
      <c r="GO249" s="414"/>
      <c r="GP249" s="414"/>
      <c r="GQ249" s="414"/>
      <c r="GR249" s="414"/>
      <c r="GS249" s="414"/>
      <c r="GT249" s="414"/>
      <c r="GU249" s="414"/>
      <c r="GV249" s="414"/>
      <c r="GW249" s="414"/>
      <c r="GX249" s="414"/>
      <c r="GY249" s="414"/>
      <c r="GZ249" s="414"/>
      <c r="HA249" s="414"/>
      <c r="HB249" s="414"/>
      <c r="HC249" s="414"/>
      <c r="HD249" s="414"/>
      <c r="HE249" s="414"/>
      <c r="HF249" s="414"/>
      <c r="HG249" s="414"/>
      <c r="HH249" s="414"/>
      <c r="HI249" s="414"/>
      <c r="HJ249" s="414"/>
      <c r="HK249" s="414"/>
      <c r="HL249" s="414"/>
      <c r="HM249" s="414"/>
      <c r="HN249" s="414"/>
      <c r="HO249" s="414"/>
      <c r="HP249" s="414"/>
      <c r="HQ249" s="414"/>
      <c r="HR249" s="414"/>
      <c r="HS249" s="414"/>
      <c r="HT249" s="414"/>
      <c r="HU249" s="414"/>
      <c r="HV249" s="414"/>
      <c r="HW249" s="414"/>
      <c r="HX249" s="414"/>
      <c r="HY249" s="414"/>
      <c r="HZ249" s="414"/>
      <c r="IA249" s="414"/>
      <c r="IB249" s="414"/>
      <c r="IC249" s="414"/>
      <c r="ID249" s="414"/>
      <c r="IE249" s="414"/>
      <c r="IF249" s="414"/>
      <c r="IG249" s="414"/>
      <c r="IH249" s="414"/>
      <c r="II249" s="414"/>
      <c r="IJ249" s="414"/>
      <c r="IK249" s="414"/>
      <c r="IL249" s="414"/>
      <c r="IM249" s="414"/>
      <c r="IN249" s="414"/>
      <c r="IO249" s="414"/>
      <c r="IP249" s="414"/>
    </row>
    <row r="250" spans="1:257" ht="40.799999999999997" x14ac:dyDescent="0.3">
      <c r="A250" s="449" t="s">
        <v>488</v>
      </c>
      <c r="B250" s="449" t="s">
        <v>266</v>
      </c>
      <c r="C250" s="449" t="s">
        <v>266</v>
      </c>
      <c r="D250" s="449" t="s">
        <v>189</v>
      </c>
      <c r="E250" s="449" t="s">
        <v>457</v>
      </c>
      <c r="F250" s="457" t="s">
        <v>839</v>
      </c>
      <c r="G250" s="449" t="s">
        <v>840</v>
      </c>
      <c r="H250" s="514" t="s">
        <v>874</v>
      </c>
      <c r="I250" s="514" t="s">
        <v>208</v>
      </c>
      <c r="J250" s="515" t="s">
        <v>1251</v>
      </c>
      <c r="K250" s="458" t="s">
        <v>843</v>
      </c>
      <c r="L250" s="604" t="s">
        <v>2921</v>
      </c>
      <c r="M250" s="604" t="s">
        <v>2922</v>
      </c>
      <c r="N250" s="604" t="s">
        <v>2935</v>
      </c>
      <c r="O250" s="604" t="s">
        <v>2923</v>
      </c>
      <c r="P250" s="604" t="s">
        <v>2924</v>
      </c>
      <c r="Q250" s="604" t="s">
        <v>2925</v>
      </c>
      <c r="R250" s="604" t="s">
        <v>2926</v>
      </c>
      <c r="S250" s="604">
        <v>1000</v>
      </c>
      <c r="T250" s="604"/>
      <c r="U250" s="604" t="s">
        <v>2927</v>
      </c>
      <c r="V250" s="604" t="s">
        <v>2924</v>
      </c>
      <c r="W250" s="596" t="s">
        <v>1563</v>
      </c>
      <c r="X250" s="596" t="s">
        <v>2897</v>
      </c>
      <c r="Y250" s="605">
        <v>885028523.72000003</v>
      </c>
      <c r="Z250" s="593" t="s">
        <v>2898</v>
      </c>
      <c r="AA250" s="593" t="s">
        <v>2899</v>
      </c>
      <c r="AB250" s="597" t="s">
        <v>2900</v>
      </c>
      <c r="AC250" s="593" t="s">
        <v>2937</v>
      </c>
      <c r="AD250" s="604"/>
      <c r="AE250" s="601">
        <f t="shared" si="32"/>
        <v>885028523.72000003</v>
      </c>
      <c r="AF250" s="602">
        <f t="shared" si="33"/>
        <v>885028523.72000003</v>
      </c>
      <c r="AG250" s="430">
        <f t="shared" si="34"/>
        <v>885028523.72000003</v>
      </c>
      <c r="AH250" s="430">
        <v>885028523.72000003</v>
      </c>
      <c r="AI250" s="430"/>
      <c r="AJ250" s="430"/>
      <c r="AK250" s="430"/>
      <c r="AL250" s="430"/>
      <c r="AM250" s="430"/>
      <c r="AN250" s="430"/>
      <c r="AO250" s="430"/>
      <c r="AP250" s="430"/>
      <c r="AQ250" s="430"/>
      <c r="AR250" s="430"/>
      <c r="AS250" s="430"/>
      <c r="AT250" s="430"/>
      <c r="AU250" s="430"/>
      <c r="AV250" s="430"/>
      <c r="AW250" s="430"/>
      <c r="AX250" s="430"/>
      <c r="AY250" s="430"/>
      <c r="AZ250" s="430"/>
      <c r="BA250" s="430"/>
      <c r="BB250" s="430"/>
      <c r="BC250" s="430"/>
      <c r="BD250" s="430"/>
      <c r="BE250" s="430"/>
      <c r="BF250" s="430"/>
      <c r="BG250" s="430"/>
      <c r="BH250" s="430"/>
      <c r="BI250" s="430"/>
      <c r="BJ250" s="430"/>
      <c r="BK250" s="430"/>
      <c r="BL250" s="430"/>
      <c r="BM250" s="430"/>
      <c r="BN250" s="430"/>
      <c r="BO250" s="430"/>
      <c r="BP250" s="430"/>
      <c r="BQ250" s="430"/>
      <c r="BR250" s="430"/>
      <c r="BS250" s="430"/>
      <c r="BT250" s="430"/>
      <c r="BU250" s="430"/>
      <c r="BV250" s="430"/>
      <c r="BW250" s="430"/>
      <c r="BX250" s="430"/>
      <c r="BY250" s="430"/>
      <c r="BZ250" s="430"/>
      <c r="CA250" s="430"/>
      <c r="CB250" s="430"/>
      <c r="CC250" s="430"/>
      <c r="CD250" s="430"/>
      <c r="CE250" s="430"/>
      <c r="CF250" s="430"/>
      <c r="CG250" s="430"/>
      <c r="CH250" s="430"/>
      <c r="CI250" s="430"/>
      <c r="CJ250" s="430"/>
      <c r="CK250" s="430"/>
      <c r="CL250" s="430"/>
      <c r="CM250" s="430"/>
      <c r="CN250" s="430"/>
      <c r="CO250" s="430"/>
      <c r="CP250" s="430"/>
      <c r="CQ250" s="430"/>
      <c r="CR250" s="430"/>
      <c r="CS250" s="430"/>
      <c r="CT250" s="430"/>
      <c r="CU250" s="430"/>
      <c r="CV250" s="430"/>
      <c r="CW250" s="430"/>
      <c r="CX250" s="430"/>
      <c r="CY250" s="430"/>
      <c r="CZ250" s="430"/>
      <c r="DA250" s="430"/>
      <c r="DB250" s="430"/>
      <c r="DC250" s="430"/>
      <c r="DD250" s="430"/>
      <c r="DE250" s="430"/>
      <c r="DF250" s="430"/>
      <c r="DG250" s="430"/>
      <c r="DH250" s="430"/>
      <c r="DI250" s="430"/>
      <c r="DJ250" s="430"/>
      <c r="DK250" s="430"/>
    </row>
    <row r="251" spans="1:257" ht="51" x14ac:dyDescent="0.3">
      <c r="A251" s="449" t="s">
        <v>488</v>
      </c>
      <c r="B251" s="449" t="s">
        <v>266</v>
      </c>
      <c r="C251" s="449" t="s">
        <v>266</v>
      </c>
      <c r="D251" s="449" t="s">
        <v>189</v>
      </c>
      <c r="E251" s="449" t="s">
        <v>457</v>
      </c>
      <c r="F251" s="457" t="s">
        <v>622</v>
      </c>
      <c r="G251" s="449" t="s">
        <v>840</v>
      </c>
      <c r="H251" s="449" t="s">
        <v>877</v>
      </c>
      <c r="I251" s="449" t="s">
        <v>208</v>
      </c>
      <c r="J251" s="381" t="s">
        <v>1251</v>
      </c>
      <c r="K251" s="464" t="s">
        <v>845</v>
      </c>
      <c r="L251" s="593" t="s">
        <v>2910</v>
      </c>
      <c r="M251" s="593" t="s">
        <v>2911</v>
      </c>
      <c r="N251" s="593" t="s">
        <v>2936</v>
      </c>
      <c r="O251" s="593" t="s">
        <v>2912</v>
      </c>
      <c r="P251" s="593" t="s">
        <v>2913</v>
      </c>
      <c r="Q251" s="593" t="s">
        <v>619</v>
      </c>
      <c r="R251" s="593" t="s">
        <v>2914</v>
      </c>
      <c r="S251" s="593">
        <v>2</v>
      </c>
      <c r="T251" s="593"/>
      <c r="U251" s="606" t="s">
        <v>2928</v>
      </c>
      <c r="V251" s="593" t="s">
        <v>2913</v>
      </c>
      <c r="W251" s="596" t="s">
        <v>1563</v>
      </c>
      <c r="X251" s="596" t="s">
        <v>2897</v>
      </c>
      <c r="Y251" s="607">
        <v>1364425295.77</v>
      </c>
      <c r="Z251" s="593" t="s">
        <v>2898</v>
      </c>
      <c r="AA251" s="593" t="s">
        <v>2899</v>
      </c>
      <c r="AB251" s="597" t="s">
        <v>2900</v>
      </c>
      <c r="AC251" s="593" t="s">
        <v>2937</v>
      </c>
      <c r="AD251" s="606"/>
      <c r="AE251" s="430">
        <f t="shared" si="32"/>
        <v>1364425295.77</v>
      </c>
      <c r="AF251" s="411">
        <f t="shared" si="33"/>
        <v>1364425295.77</v>
      </c>
      <c r="AG251" s="430">
        <f t="shared" si="34"/>
        <v>1364425295.77</v>
      </c>
      <c r="AH251" s="430">
        <f>1364425295.77-400000000</f>
        <v>964425295.76999998</v>
      </c>
      <c r="AI251" s="430"/>
      <c r="AJ251" s="430"/>
      <c r="AK251" s="430"/>
      <c r="AL251" s="430"/>
      <c r="AM251" s="430"/>
      <c r="AN251" s="430"/>
      <c r="AO251" s="430"/>
      <c r="AP251" s="430"/>
      <c r="AQ251" s="430"/>
      <c r="AR251" s="430"/>
      <c r="AS251" s="430"/>
      <c r="AT251" s="430"/>
      <c r="AU251" s="430"/>
      <c r="AV251" s="430"/>
      <c r="AW251" s="430"/>
      <c r="AX251" s="430"/>
      <c r="AY251" s="430"/>
      <c r="AZ251" s="430"/>
      <c r="BA251" s="430"/>
      <c r="BB251" s="430"/>
      <c r="BC251" s="430"/>
      <c r="BD251" s="430"/>
      <c r="BE251" s="430"/>
      <c r="BF251" s="430"/>
      <c r="BG251" s="430"/>
      <c r="BH251" s="430"/>
      <c r="BI251" s="430"/>
      <c r="BJ251" s="430"/>
      <c r="BK251" s="430"/>
      <c r="BL251" s="430"/>
      <c r="BM251" s="430"/>
      <c r="BN251" s="430"/>
      <c r="BO251" s="430"/>
      <c r="BP251" s="430"/>
      <c r="BQ251" s="430">
        <v>400000000</v>
      </c>
      <c r="BR251" s="430"/>
      <c r="BS251" s="430"/>
      <c r="BT251" s="430"/>
      <c r="BU251" s="430"/>
      <c r="BV251" s="430"/>
      <c r="BW251" s="430"/>
      <c r="BX251" s="430"/>
      <c r="BY251" s="430"/>
      <c r="BZ251" s="430"/>
      <c r="CA251" s="430"/>
      <c r="CB251" s="430"/>
      <c r="CC251" s="430"/>
      <c r="CD251" s="430"/>
      <c r="CE251" s="430"/>
      <c r="CF251" s="430"/>
      <c r="CG251" s="430"/>
      <c r="CH251" s="430"/>
      <c r="CI251" s="430"/>
      <c r="CJ251" s="430"/>
      <c r="CK251" s="430"/>
      <c r="CL251" s="430"/>
      <c r="CM251" s="430"/>
      <c r="CN251" s="430"/>
      <c r="CO251" s="430"/>
      <c r="CP251" s="430"/>
      <c r="CQ251" s="430"/>
      <c r="CR251" s="430"/>
      <c r="CS251" s="430"/>
      <c r="CT251" s="430"/>
      <c r="CU251" s="430"/>
      <c r="CV251" s="430"/>
      <c r="CW251" s="430"/>
      <c r="CX251" s="430"/>
      <c r="CY251" s="430"/>
      <c r="CZ251" s="430"/>
      <c r="DA251" s="430"/>
      <c r="DB251" s="430"/>
      <c r="DC251" s="430"/>
      <c r="DD251" s="430"/>
      <c r="DE251" s="430"/>
      <c r="DF251" s="430"/>
      <c r="DG251" s="430"/>
      <c r="DH251" s="430"/>
      <c r="DI251" s="430"/>
      <c r="DJ251" s="430"/>
      <c r="DK251" s="430"/>
    </row>
    <row r="252" spans="1:257" x14ac:dyDescent="0.3">
      <c r="A252" s="424" t="s">
        <v>488</v>
      </c>
      <c r="B252" s="424" t="s">
        <v>187</v>
      </c>
      <c r="C252" s="424"/>
      <c r="D252" s="424"/>
      <c r="E252" s="424"/>
      <c r="F252" s="425"/>
      <c r="G252" s="426"/>
      <c r="H252" s="426"/>
      <c r="I252" s="426"/>
      <c r="J252" s="424"/>
      <c r="K252" s="427" t="s">
        <v>339</v>
      </c>
      <c r="L252" s="427"/>
      <c r="M252" s="428"/>
      <c r="N252" s="427"/>
      <c r="O252" s="427"/>
      <c r="P252" s="427"/>
      <c r="Q252" s="428"/>
      <c r="R252" s="428"/>
      <c r="S252" s="428"/>
      <c r="T252" s="428"/>
      <c r="U252" s="427"/>
      <c r="V252" s="428"/>
      <c r="W252" s="428"/>
      <c r="X252" s="428"/>
      <c r="Y252" s="429"/>
      <c r="Z252" s="428"/>
      <c r="AA252" s="428"/>
      <c r="AB252" s="428"/>
      <c r="AC252" s="428"/>
      <c r="AD252" s="428"/>
      <c r="AE252" s="430">
        <f t="shared" si="32"/>
        <v>0</v>
      </c>
      <c r="AF252" s="411"/>
      <c r="AG252" s="411"/>
      <c r="AH252" s="430"/>
      <c r="AI252" s="430"/>
      <c r="AJ252" s="430"/>
      <c r="AK252" s="430"/>
      <c r="AL252" s="430"/>
      <c r="AM252" s="430"/>
      <c r="AN252" s="430"/>
      <c r="AO252" s="430"/>
      <c r="AP252" s="430"/>
      <c r="AQ252" s="430"/>
      <c r="AR252" s="430"/>
      <c r="AS252" s="430"/>
      <c r="AT252" s="430"/>
      <c r="AU252" s="430"/>
      <c r="AV252" s="430"/>
      <c r="AW252" s="430"/>
      <c r="AX252" s="430"/>
      <c r="AY252" s="430"/>
      <c r="AZ252" s="430"/>
      <c r="BA252" s="430"/>
      <c r="BB252" s="430"/>
      <c r="BC252" s="430"/>
      <c r="BD252" s="430"/>
      <c r="BE252" s="430"/>
      <c r="BF252" s="430"/>
      <c r="BG252" s="430"/>
      <c r="BH252" s="430"/>
      <c r="BI252" s="430"/>
      <c r="BJ252" s="430"/>
      <c r="BK252" s="430"/>
      <c r="BL252" s="430"/>
      <c r="BM252" s="430"/>
      <c r="BN252" s="430"/>
      <c r="BO252" s="430"/>
      <c r="BP252" s="430"/>
      <c r="BQ252" s="430"/>
      <c r="BR252" s="430"/>
      <c r="BS252" s="430"/>
      <c r="BT252" s="430"/>
      <c r="BU252" s="430"/>
      <c r="BV252" s="430"/>
      <c r="BW252" s="430"/>
      <c r="BX252" s="430"/>
      <c r="BY252" s="430"/>
      <c r="BZ252" s="430"/>
      <c r="CA252" s="430"/>
      <c r="CB252" s="430"/>
      <c r="CC252" s="430"/>
      <c r="CD252" s="430"/>
      <c r="CE252" s="430"/>
      <c r="CF252" s="430"/>
      <c r="CG252" s="430"/>
      <c r="CH252" s="430"/>
      <c r="CI252" s="430"/>
      <c r="CJ252" s="430"/>
      <c r="CK252" s="430"/>
      <c r="CL252" s="430"/>
      <c r="CM252" s="430"/>
      <c r="CN252" s="430"/>
      <c r="CO252" s="430"/>
      <c r="CP252" s="430"/>
      <c r="CQ252" s="430"/>
      <c r="CR252" s="430"/>
      <c r="CS252" s="430"/>
      <c r="CT252" s="430"/>
      <c r="CU252" s="430"/>
      <c r="CV252" s="430"/>
      <c r="CW252" s="430"/>
      <c r="CX252" s="430"/>
      <c r="CY252" s="430"/>
      <c r="CZ252" s="430"/>
      <c r="DA252" s="430"/>
      <c r="DB252" s="430"/>
      <c r="DC252" s="430"/>
      <c r="DD252" s="430"/>
      <c r="DE252" s="430"/>
      <c r="DF252" s="430"/>
      <c r="DG252" s="430"/>
      <c r="DH252" s="430"/>
      <c r="DI252" s="430"/>
      <c r="DJ252" s="430"/>
      <c r="DK252" s="430"/>
    </row>
    <row r="253" spans="1:257" x14ac:dyDescent="0.3">
      <c r="A253" s="431" t="s">
        <v>488</v>
      </c>
      <c r="B253" s="431" t="s">
        <v>187</v>
      </c>
      <c r="C253" s="431" t="s">
        <v>189</v>
      </c>
      <c r="D253" s="431"/>
      <c r="E253" s="431"/>
      <c r="F253" s="432"/>
      <c r="G253" s="431"/>
      <c r="H253" s="431"/>
      <c r="I253" s="433"/>
      <c r="J253" s="431"/>
      <c r="K253" s="434" t="s">
        <v>340</v>
      </c>
      <c r="L253" s="434"/>
      <c r="M253" s="431"/>
      <c r="N253" s="434"/>
      <c r="O253" s="434"/>
      <c r="P253" s="434"/>
      <c r="Q253" s="431"/>
      <c r="R253" s="431"/>
      <c r="S253" s="431"/>
      <c r="T253" s="431"/>
      <c r="U253" s="434"/>
      <c r="V253" s="431"/>
      <c r="W253" s="431"/>
      <c r="X253" s="431"/>
      <c r="Y253" s="435"/>
      <c r="Z253" s="431"/>
      <c r="AA253" s="431"/>
      <c r="AB253" s="431"/>
      <c r="AC253" s="431"/>
      <c r="AD253" s="431"/>
      <c r="AE253" s="430">
        <f t="shared" si="32"/>
        <v>0</v>
      </c>
      <c r="AF253" s="411"/>
      <c r="AG253" s="411"/>
      <c r="AH253" s="430"/>
      <c r="AI253" s="430"/>
      <c r="AJ253" s="430"/>
      <c r="AK253" s="430"/>
      <c r="AL253" s="430"/>
      <c r="AM253" s="430"/>
      <c r="AN253" s="430"/>
      <c r="AO253" s="430"/>
      <c r="AP253" s="430"/>
      <c r="AQ253" s="430"/>
      <c r="AR253" s="430"/>
      <c r="AS253" s="430"/>
      <c r="AT253" s="430"/>
      <c r="AU253" s="430"/>
      <c r="AV253" s="430"/>
      <c r="AW253" s="430"/>
      <c r="AX253" s="430"/>
      <c r="AY253" s="430"/>
      <c r="AZ253" s="430"/>
      <c r="BA253" s="430"/>
      <c r="BB253" s="430"/>
      <c r="BC253" s="430"/>
      <c r="BD253" s="430"/>
      <c r="BE253" s="430"/>
      <c r="BF253" s="430"/>
      <c r="BG253" s="430"/>
      <c r="BH253" s="430"/>
      <c r="BI253" s="430"/>
      <c r="BJ253" s="430"/>
      <c r="BK253" s="430"/>
      <c r="BL253" s="430"/>
      <c r="BM253" s="430"/>
      <c r="BN253" s="430"/>
      <c r="BO253" s="430"/>
      <c r="BP253" s="430"/>
      <c r="BQ253" s="430"/>
      <c r="BR253" s="430"/>
      <c r="BS253" s="430"/>
      <c r="BT253" s="430"/>
      <c r="BU253" s="430"/>
      <c r="BV253" s="430"/>
      <c r="BW253" s="430"/>
      <c r="BX253" s="430"/>
      <c r="BY253" s="430"/>
      <c r="BZ253" s="430"/>
      <c r="CA253" s="430"/>
      <c r="CB253" s="430"/>
      <c r="CC253" s="430"/>
      <c r="CD253" s="430"/>
      <c r="CE253" s="430"/>
      <c r="CF253" s="430"/>
      <c r="CG253" s="430"/>
      <c r="CH253" s="430"/>
      <c r="CI253" s="430"/>
      <c r="CJ253" s="430"/>
      <c r="CK253" s="430"/>
      <c r="CL253" s="430"/>
      <c r="CM253" s="430"/>
      <c r="CN253" s="430"/>
      <c r="CO253" s="430"/>
      <c r="CP253" s="430"/>
      <c r="CQ253" s="430"/>
      <c r="CR253" s="430"/>
      <c r="CS253" s="430"/>
      <c r="CT253" s="430"/>
      <c r="CU253" s="430"/>
      <c r="CV253" s="430"/>
      <c r="CW253" s="430"/>
      <c r="CX253" s="430"/>
      <c r="CY253" s="430"/>
      <c r="CZ253" s="430"/>
      <c r="DA253" s="430"/>
      <c r="DB253" s="430"/>
      <c r="DC253" s="430"/>
      <c r="DD253" s="430"/>
      <c r="DE253" s="430"/>
      <c r="DF253" s="430"/>
      <c r="DG253" s="430"/>
      <c r="DH253" s="430"/>
      <c r="DI253" s="430"/>
      <c r="DJ253" s="430"/>
      <c r="DK253" s="430"/>
    </row>
    <row r="254" spans="1:257" x14ac:dyDescent="0.3">
      <c r="A254" s="442" t="s">
        <v>488</v>
      </c>
      <c r="B254" s="442" t="s">
        <v>187</v>
      </c>
      <c r="C254" s="442" t="s">
        <v>189</v>
      </c>
      <c r="D254" s="442" t="s">
        <v>509</v>
      </c>
      <c r="E254" s="442"/>
      <c r="F254" s="443"/>
      <c r="G254" s="444"/>
      <c r="H254" s="444"/>
      <c r="I254" s="444"/>
      <c r="J254" s="442"/>
      <c r="K254" s="445" t="s">
        <v>510</v>
      </c>
      <c r="L254" s="445"/>
      <c r="M254" s="446"/>
      <c r="N254" s="445"/>
      <c r="O254" s="445"/>
      <c r="P254" s="445"/>
      <c r="Q254" s="446"/>
      <c r="R254" s="446"/>
      <c r="S254" s="446"/>
      <c r="T254" s="446"/>
      <c r="U254" s="445"/>
      <c r="V254" s="446"/>
      <c r="W254" s="446"/>
      <c r="X254" s="446"/>
      <c r="Y254" s="447"/>
      <c r="Z254" s="446"/>
      <c r="AA254" s="446"/>
      <c r="AB254" s="446"/>
      <c r="AC254" s="446"/>
      <c r="AD254" s="446"/>
      <c r="AE254" s="430">
        <f t="shared" si="32"/>
        <v>0</v>
      </c>
      <c r="AF254" s="411"/>
      <c r="AG254" s="411"/>
      <c r="AH254" s="430"/>
      <c r="AI254" s="430"/>
      <c r="AJ254" s="430"/>
      <c r="AK254" s="430"/>
      <c r="AL254" s="430"/>
      <c r="AM254" s="430"/>
      <c r="AN254" s="430"/>
      <c r="AO254" s="430"/>
      <c r="AP254" s="430"/>
      <c r="AQ254" s="430"/>
      <c r="AR254" s="430"/>
      <c r="AS254" s="430"/>
      <c r="AT254" s="430"/>
      <c r="AU254" s="430"/>
      <c r="AV254" s="430"/>
      <c r="AW254" s="430"/>
      <c r="AX254" s="430"/>
      <c r="AY254" s="430"/>
      <c r="AZ254" s="430"/>
      <c r="BA254" s="430"/>
      <c r="BB254" s="430"/>
      <c r="BC254" s="430"/>
      <c r="BD254" s="430"/>
      <c r="BE254" s="430"/>
      <c r="BF254" s="430"/>
      <c r="BG254" s="430"/>
      <c r="BH254" s="430"/>
      <c r="BI254" s="430"/>
      <c r="BJ254" s="430"/>
      <c r="BK254" s="430"/>
      <c r="BL254" s="430"/>
      <c r="BM254" s="430"/>
      <c r="BN254" s="430"/>
      <c r="BO254" s="430"/>
      <c r="BP254" s="430"/>
      <c r="BQ254" s="430"/>
      <c r="BR254" s="430"/>
      <c r="BS254" s="430"/>
      <c r="BT254" s="430"/>
      <c r="BU254" s="430"/>
      <c r="BV254" s="430"/>
      <c r="BW254" s="430"/>
      <c r="BX254" s="430"/>
      <c r="BY254" s="430"/>
      <c r="BZ254" s="430"/>
      <c r="CA254" s="430"/>
      <c r="CB254" s="430"/>
      <c r="CC254" s="430"/>
      <c r="CD254" s="430"/>
      <c r="CE254" s="430"/>
      <c r="CF254" s="430"/>
      <c r="CG254" s="430"/>
      <c r="CH254" s="430"/>
      <c r="CI254" s="430"/>
      <c r="CJ254" s="430"/>
      <c r="CK254" s="430"/>
      <c r="CL254" s="430"/>
      <c r="CM254" s="430"/>
      <c r="CN254" s="430"/>
      <c r="CO254" s="430"/>
      <c r="CP254" s="430"/>
      <c r="CQ254" s="430"/>
      <c r="CR254" s="430"/>
      <c r="CS254" s="430"/>
      <c r="CT254" s="430"/>
      <c r="CU254" s="430"/>
      <c r="CV254" s="430"/>
      <c r="CW254" s="430"/>
      <c r="CX254" s="430"/>
      <c r="CY254" s="430"/>
      <c r="CZ254" s="430"/>
      <c r="DA254" s="430"/>
      <c r="DB254" s="430"/>
      <c r="DC254" s="430"/>
      <c r="DD254" s="430"/>
      <c r="DE254" s="430"/>
      <c r="DF254" s="430"/>
      <c r="DG254" s="430"/>
      <c r="DH254" s="430"/>
      <c r="DI254" s="430"/>
      <c r="DJ254" s="430"/>
      <c r="DK254" s="430"/>
    </row>
    <row r="255" spans="1:257" x14ac:dyDescent="0.3">
      <c r="A255" s="436" t="s">
        <v>488</v>
      </c>
      <c r="B255" s="436" t="s">
        <v>187</v>
      </c>
      <c r="C255" s="436" t="s">
        <v>189</v>
      </c>
      <c r="D255" s="436" t="s">
        <v>509</v>
      </c>
      <c r="E255" s="436" t="s">
        <v>654</v>
      </c>
      <c r="F255" s="480"/>
      <c r="G255" s="436"/>
      <c r="H255" s="438"/>
      <c r="I255" s="438"/>
      <c r="J255" s="436"/>
      <c r="K255" s="439" t="s">
        <v>655</v>
      </c>
      <c r="L255" s="439"/>
      <c r="M255" s="440"/>
      <c r="N255" s="439"/>
      <c r="O255" s="439"/>
      <c r="P255" s="439"/>
      <c r="Q255" s="440"/>
      <c r="R255" s="440"/>
      <c r="S255" s="440"/>
      <c r="T255" s="440"/>
      <c r="U255" s="439"/>
      <c r="V255" s="440"/>
      <c r="W255" s="440"/>
      <c r="X255" s="440"/>
      <c r="Y255" s="441"/>
      <c r="Z255" s="440"/>
      <c r="AA255" s="440"/>
      <c r="AB255" s="440"/>
      <c r="AC255" s="440"/>
      <c r="AD255" s="440"/>
      <c r="AE255" s="430">
        <f t="shared" si="32"/>
        <v>0</v>
      </c>
      <c r="AF255" s="411"/>
      <c r="AG255" s="411"/>
      <c r="AH255" s="430"/>
      <c r="AI255" s="430"/>
      <c r="AJ255" s="430"/>
      <c r="AK255" s="430"/>
      <c r="AL255" s="430"/>
      <c r="AM255" s="430"/>
      <c r="AN255" s="430"/>
      <c r="AO255" s="430"/>
      <c r="AP255" s="430"/>
      <c r="AQ255" s="430"/>
      <c r="AR255" s="430"/>
      <c r="AS255" s="430"/>
      <c r="AT255" s="430"/>
      <c r="AU255" s="430"/>
      <c r="AV255" s="430"/>
      <c r="AW255" s="430"/>
      <c r="AX255" s="430"/>
      <c r="AY255" s="430"/>
      <c r="AZ255" s="430"/>
      <c r="BA255" s="430"/>
      <c r="BB255" s="430"/>
      <c r="BC255" s="430"/>
      <c r="BD255" s="430"/>
      <c r="BE255" s="430"/>
      <c r="BF255" s="430"/>
      <c r="BG255" s="430"/>
      <c r="BH255" s="430"/>
      <c r="BI255" s="430"/>
      <c r="BJ255" s="430"/>
      <c r="BK255" s="430"/>
      <c r="BL255" s="430"/>
      <c r="BM255" s="430"/>
      <c r="BN255" s="430"/>
      <c r="BO255" s="430"/>
      <c r="BP255" s="430"/>
      <c r="BQ255" s="430"/>
      <c r="BR255" s="430"/>
      <c r="BS255" s="430"/>
      <c r="BT255" s="430"/>
      <c r="BU255" s="430"/>
      <c r="BV255" s="430"/>
      <c r="BW255" s="430"/>
      <c r="BX255" s="430"/>
      <c r="BY255" s="430"/>
      <c r="BZ255" s="430"/>
      <c r="CA255" s="430"/>
      <c r="CB255" s="430"/>
      <c r="CC255" s="430"/>
      <c r="CD255" s="430"/>
      <c r="CE255" s="430"/>
      <c r="CF255" s="430"/>
      <c r="CG255" s="430"/>
      <c r="CH255" s="430"/>
      <c r="CI255" s="430"/>
      <c r="CJ255" s="430"/>
      <c r="CK255" s="430"/>
      <c r="CL255" s="430"/>
      <c r="CM255" s="430"/>
      <c r="CN255" s="430"/>
      <c r="CO255" s="430"/>
      <c r="CP255" s="430"/>
      <c r="CQ255" s="430"/>
      <c r="CR255" s="430"/>
      <c r="CS255" s="430"/>
      <c r="CT255" s="430"/>
      <c r="CU255" s="430"/>
      <c r="CV255" s="430"/>
      <c r="CW255" s="430"/>
      <c r="CX255" s="430"/>
      <c r="CY255" s="430"/>
      <c r="CZ255" s="430"/>
      <c r="DA255" s="430"/>
      <c r="DB255" s="430"/>
      <c r="DC255" s="430"/>
      <c r="DD255" s="430"/>
      <c r="DE255" s="430"/>
      <c r="DF255" s="430"/>
      <c r="DG255" s="430"/>
      <c r="DH255" s="430"/>
      <c r="DI255" s="430"/>
      <c r="DJ255" s="430"/>
      <c r="DK255" s="430"/>
    </row>
    <row r="256" spans="1:257" ht="40.799999999999997" x14ac:dyDescent="0.3">
      <c r="A256" s="449" t="s">
        <v>488</v>
      </c>
      <c r="B256" s="449" t="s">
        <v>187</v>
      </c>
      <c r="C256" s="449" t="s">
        <v>189</v>
      </c>
      <c r="D256" s="449" t="s">
        <v>509</v>
      </c>
      <c r="E256" s="449" t="s">
        <v>654</v>
      </c>
      <c r="F256" s="457" t="s">
        <v>663</v>
      </c>
      <c r="G256" s="380" t="s">
        <v>206</v>
      </c>
      <c r="H256" s="514" t="s">
        <v>664</v>
      </c>
      <c r="I256" s="514" t="s">
        <v>229</v>
      </c>
      <c r="J256" s="515" t="s">
        <v>666</v>
      </c>
      <c r="K256" s="450" t="s">
        <v>667</v>
      </c>
      <c r="L256" s="597" t="s">
        <v>2938</v>
      </c>
      <c r="M256" s="368" t="s">
        <v>2939</v>
      </c>
      <c r="N256" s="597" t="s">
        <v>2965</v>
      </c>
      <c r="O256" s="368" t="s">
        <v>2940</v>
      </c>
      <c r="P256" s="368" t="s">
        <v>2941</v>
      </c>
      <c r="Q256" s="369">
        <v>37345</v>
      </c>
      <c r="R256" s="368" t="s">
        <v>2942</v>
      </c>
      <c r="S256" s="371">
        <v>350</v>
      </c>
      <c r="T256" s="371">
        <v>1.62</v>
      </c>
      <c r="U256" s="597" t="s">
        <v>2943</v>
      </c>
      <c r="V256" s="368" t="s">
        <v>2941</v>
      </c>
      <c r="W256" s="596" t="s">
        <v>1563</v>
      </c>
      <c r="X256" s="596" t="s">
        <v>2897</v>
      </c>
      <c r="Y256" s="603">
        <v>1750000000</v>
      </c>
      <c r="Z256" s="368" t="s">
        <v>2944</v>
      </c>
      <c r="AA256" s="368" t="s">
        <v>2882</v>
      </c>
      <c r="AB256" s="597" t="s">
        <v>2900</v>
      </c>
      <c r="AC256" s="597" t="s">
        <v>2937</v>
      </c>
      <c r="AD256" s="597"/>
      <c r="AE256" s="430">
        <f t="shared" si="32"/>
        <v>1750000000</v>
      </c>
      <c r="AF256" s="430">
        <f t="shared" ref="AF256:AF270" si="35">AG256</f>
        <v>1750000000</v>
      </c>
      <c r="AG256" s="430">
        <f t="shared" ref="AG256:AG270" si="36">SUM(AH256:DK256)</f>
        <v>1750000000</v>
      </c>
      <c r="AH256" s="430">
        <v>1750000000</v>
      </c>
      <c r="AI256" s="430"/>
      <c r="AJ256" s="430"/>
      <c r="AK256" s="430"/>
      <c r="AL256" s="430"/>
      <c r="AM256" s="430"/>
      <c r="AN256" s="430"/>
      <c r="AO256" s="430"/>
      <c r="AP256" s="430"/>
      <c r="AQ256" s="430"/>
      <c r="AR256" s="430"/>
      <c r="AS256" s="430"/>
      <c r="AT256" s="430"/>
      <c r="AU256" s="430"/>
      <c r="AV256" s="430"/>
      <c r="AW256" s="430"/>
      <c r="AX256" s="430"/>
      <c r="AY256" s="430"/>
      <c r="AZ256" s="430"/>
      <c r="BA256" s="430"/>
      <c r="BB256" s="430"/>
      <c r="BC256" s="430"/>
      <c r="BD256" s="430"/>
      <c r="BE256" s="430"/>
      <c r="BF256" s="430"/>
      <c r="BG256" s="430"/>
      <c r="BH256" s="430"/>
      <c r="BI256" s="430"/>
      <c r="BJ256" s="430"/>
      <c r="BK256" s="430"/>
      <c r="BL256" s="430"/>
      <c r="BM256" s="430"/>
      <c r="BN256" s="430"/>
      <c r="BO256" s="430"/>
      <c r="BP256" s="430"/>
      <c r="BQ256" s="430"/>
      <c r="BR256" s="430"/>
      <c r="BS256" s="430"/>
      <c r="BT256" s="430"/>
      <c r="BU256" s="430"/>
      <c r="BV256" s="430"/>
      <c r="BW256" s="430"/>
      <c r="BX256" s="430"/>
      <c r="BY256" s="430"/>
      <c r="BZ256" s="430"/>
      <c r="CA256" s="430"/>
      <c r="CB256" s="430"/>
      <c r="CC256" s="430"/>
      <c r="CD256" s="430"/>
      <c r="CE256" s="430"/>
      <c r="CF256" s="430"/>
      <c r="CG256" s="430"/>
      <c r="CH256" s="430"/>
      <c r="CI256" s="430"/>
      <c r="CJ256" s="430"/>
      <c r="CK256" s="430"/>
      <c r="CL256" s="430"/>
      <c r="CM256" s="430"/>
      <c r="CN256" s="430"/>
      <c r="CO256" s="430"/>
      <c r="CP256" s="430"/>
      <c r="CQ256" s="430"/>
      <c r="CR256" s="430"/>
      <c r="CS256" s="430"/>
      <c r="CT256" s="430"/>
      <c r="CU256" s="430"/>
      <c r="CV256" s="430"/>
      <c r="CW256" s="430"/>
      <c r="CX256" s="430"/>
      <c r="CY256" s="430"/>
      <c r="CZ256" s="430"/>
      <c r="DA256" s="430"/>
      <c r="DB256" s="430"/>
      <c r="DC256" s="430"/>
      <c r="DD256" s="430"/>
      <c r="DE256" s="430"/>
      <c r="DF256" s="430"/>
      <c r="DG256" s="430"/>
      <c r="DH256" s="430"/>
      <c r="DI256" s="430"/>
      <c r="DJ256" s="430"/>
      <c r="DK256" s="430"/>
    </row>
    <row r="257" spans="1:115" ht="30.6" x14ac:dyDescent="0.3">
      <c r="A257" s="449" t="s">
        <v>488</v>
      </c>
      <c r="B257" s="449" t="s">
        <v>187</v>
      </c>
      <c r="C257" s="449" t="s">
        <v>189</v>
      </c>
      <c r="D257" s="449" t="s">
        <v>509</v>
      </c>
      <c r="E257" s="449" t="s">
        <v>654</v>
      </c>
      <c r="F257" s="457" t="s">
        <v>670</v>
      </c>
      <c r="G257" s="449" t="s">
        <v>616</v>
      </c>
      <c r="H257" s="514" t="s">
        <v>671</v>
      </c>
      <c r="I257" s="514" t="s">
        <v>229</v>
      </c>
      <c r="J257" s="515" t="s">
        <v>672</v>
      </c>
      <c r="K257" s="516" t="s">
        <v>673</v>
      </c>
      <c r="L257" s="370" t="s">
        <v>2938</v>
      </c>
      <c r="M257" s="368" t="s">
        <v>2945</v>
      </c>
      <c r="N257" s="593" t="s">
        <v>2966</v>
      </c>
      <c r="O257" s="593" t="s">
        <v>2946</v>
      </c>
      <c r="P257" s="593" t="s">
        <v>2947</v>
      </c>
      <c r="Q257" s="369">
        <v>37710</v>
      </c>
      <c r="R257" s="368" t="s">
        <v>2948</v>
      </c>
      <c r="S257" s="595">
        <v>1</v>
      </c>
      <c r="T257" s="593"/>
      <c r="U257" s="593" t="s">
        <v>2949</v>
      </c>
      <c r="V257" s="593" t="s">
        <v>2947</v>
      </c>
      <c r="W257" s="596" t="s">
        <v>1563</v>
      </c>
      <c r="X257" s="596" t="s">
        <v>2897</v>
      </c>
      <c r="Y257" s="600">
        <v>1500000000</v>
      </c>
      <c r="Z257" s="368" t="s">
        <v>2944</v>
      </c>
      <c r="AA257" s="368" t="s">
        <v>2882</v>
      </c>
      <c r="AB257" s="597" t="s">
        <v>2900</v>
      </c>
      <c r="AC257" s="597" t="s">
        <v>2937</v>
      </c>
      <c r="AD257" s="593"/>
      <c r="AE257" s="430">
        <f t="shared" si="32"/>
        <v>1500000000</v>
      </c>
      <c r="AF257" s="430">
        <f t="shared" si="35"/>
        <v>1500000000</v>
      </c>
      <c r="AG257" s="430">
        <f t="shared" si="36"/>
        <v>1500000000</v>
      </c>
      <c r="AH257" s="430">
        <v>1500000000</v>
      </c>
      <c r="AI257" s="430"/>
      <c r="AJ257" s="430"/>
      <c r="AK257" s="430"/>
      <c r="AL257" s="430"/>
      <c r="AM257" s="430"/>
      <c r="AN257" s="430"/>
      <c r="AO257" s="430"/>
      <c r="AP257" s="430"/>
      <c r="AQ257" s="430"/>
      <c r="AR257" s="430"/>
      <c r="AS257" s="430"/>
      <c r="AT257" s="430"/>
      <c r="AU257" s="430"/>
      <c r="AV257" s="430"/>
      <c r="AW257" s="430"/>
      <c r="AX257" s="430"/>
      <c r="AY257" s="430"/>
      <c r="AZ257" s="430"/>
      <c r="BA257" s="430"/>
      <c r="BB257" s="430"/>
      <c r="BC257" s="430"/>
      <c r="BD257" s="430"/>
      <c r="BE257" s="430"/>
      <c r="BF257" s="430"/>
      <c r="BG257" s="430"/>
      <c r="BH257" s="430"/>
      <c r="BI257" s="430"/>
      <c r="BJ257" s="430"/>
      <c r="BK257" s="430"/>
      <c r="BL257" s="430"/>
      <c r="BM257" s="430"/>
      <c r="BN257" s="430"/>
      <c r="BO257" s="430"/>
      <c r="BP257" s="430"/>
      <c r="BQ257" s="430"/>
      <c r="BR257" s="430"/>
      <c r="BS257" s="430"/>
      <c r="BT257" s="430"/>
      <c r="BU257" s="430"/>
      <c r="BV257" s="430"/>
      <c r="BW257" s="430"/>
      <c r="BX257" s="430"/>
      <c r="BY257" s="430"/>
      <c r="BZ257" s="430"/>
      <c r="CA257" s="430"/>
      <c r="CB257" s="430"/>
      <c r="CC257" s="430"/>
      <c r="CD257" s="430"/>
      <c r="CE257" s="430"/>
      <c r="CF257" s="430"/>
      <c r="CG257" s="430"/>
      <c r="CH257" s="430"/>
      <c r="CI257" s="430"/>
      <c r="CJ257" s="430"/>
      <c r="CK257" s="430"/>
      <c r="CL257" s="430"/>
      <c r="CM257" s="430"/>
      <c r="CN257" s="430"/>
      <c r="CO257" s="430"/>
      <c r="CP257" s="430"/>
      <c r="CQ257" s="430"/>
      <c r="CR257" s="430"/>
      <c r="CS257" s="430"/>
      <c r="CT257" s="430"/>
      <c r="CU257" s="430"/>
      <c r="CV257" s="430"/>
      <c r="CW257" s="430"/>
      <c r="CX257" s="430"/>
      <c r="CY257" s="430"/>
      <c r="CZ257" s="430"/>
      <c r="DA257" s="430"/>
      <c r="DB257" s="430"/>
      <c r="DC257" s="430"/>
      <c r="DD257" s="430"/>
      <c r="DE257" s="430"/>
      <c r="DF257" s="430"/>
      <c r="DG257" s="430"/>
      <c r="DH257" s="430"/>
      <c r="DI257" s="430"/>
      <c r="DJ257" s="430"/>
      <c r="DK257" s="430"/>
    </row>
    <row r="258" spans="1:115" ht="40.799999999999997" x14ac:dyDescent="0.3">
      <c r="A258" s="449" t="s">
        <v>488</v>
      </c>
      <c r="B258" s="449" t="s">
        <v>187</v>
      </c>
      <c r="C258" s="449" t="s">
        <v>189</v>
      </c>
      <c r="D258" s="449" t="s">
        <v>509</v>
      </c>
      <c r="E258" s="449" t="s">
        <v>654</v>
      </c>
      <c r="F258" s="457" t="s">
        <v>677</v>
      </c>
      <c r="G258" s="449" t="s">
        <v>349</v>
      </c>
      <c r="H258" s="514" t="s">
        <v>678</v>
      </c>
      <c r="I258" s="514" t="s">
        <v>229</v>
      </c>
      <c r="J258" s="515" t="s">
        <v>679</v>
      </c>
      <c r="K258" s="532" t="s">
        <v>862</v>
      </c>
      <c r="L258" s="368" t="s">
        <v>2938</v>
      </c>
      <c r="M258" s="368" t="s">
        <v>2950</v>
      </c>
      <c r="N258" s="597" t="s">
        <v>2965</v>
      </c>
      <c r="O258" s="368" t="s">
        <v>2940</v>
      </c>
      <c r="P258" s="368" t="s">
        <v>2951</v>
      </c>
      <c r="Q258" s="369">
        <v>36980</v>
      </c>
      <c r="R258" s="368" t="s">
        <v>2952</v>
      </c>
      <c r="S258" s="371">
        <v>10</v>
      </c>
      <c r="T258" s="608"/>
      <c r="U258" s="608" t="s">
        <v>2953</v>
      </c>
      <c r="V258" s="368" t="s">
        <v>2951</v>
      </c>
      <c r="W258" s="596" t="s">
        <v>1563</v>
      </c>
      <c r="X258" s="596" t="s">
        <v>2897</v>
      </c>
      <c r="Y258" s="372">
        <v>7850000000</v>
      </c>
      <c r="Z258" s="368" t="s">
        <v>2944</v>
      </c>
      <c r="AA258" s="368" t="s">
        <v>2882</v>
      </c>
      <c r="AB258" s="597" t="s">
        <v>2900</v>
      </c>
      <c r="AC258" s="597" t="s">
        <v>2937</v>
      </c>
      <c r="AD258" s="608"/>
      <c r="AE258" s="430">
        <f t="shared" si="32"/>
        <v>7850000000</v>
      </c>
      <c r="AF258" s="430">
        <f t="shared" si="35"/>
        <v>7850000000</v>
      </c>
      <c r="AG258" s="430">
        <f t="shared" si="36"/>
        <v>7850000000</v>
      </c>
      <c r="AH258" s="430">
        <v>7850000000</v>
      </c>
      <c r="AI258" s="430"/>
      <c r="AJ258" s="430"/>
      <c r="AK258" s="430"/>
      <c r="AL258" s="430"/>
      <c r="AM258" s="430"/>
      <c r="AN258" s="430"/>
      <c r="AO258" s="430"/>
      <c r="AP258" s="430"/>
      <c r="AQ258" s="430"/>
      <c r="AR258" s="430"/>
      <c r="AS258" s="430"/>
      <c r="AT258" s="430"/>
      <c r="AU258" s="430"/>
      <c r="AV258" s="430"/>
      <c r="AW258" s="430"/>
      <c r="AX258" s="430"/>
      <c r="AY258" s="430"/>
      <c r="AZ258" s="430"/>
      <c r="BA258" s="430"/>
      <c r="BB258" s="430"/>
      <c r="BC258" s="430"/>
      <c r="BD258" s="430"/>
      <c r="BE258" s="430"/>
      <c r="BF258" s="430"/>
      <c r="BG258" s="430"/>
      <c r="BH258" s="430"/>
      <c r="BI258" s="430"/>
      <c r="BJ258" s="430"/>
      <c r="BK258" s="430"/>
      <c r="BL258" s="430"/>
      <c r="BM258" s="430"/>
      <c r="BN258" s="430"/>
      <c r="BO258" s="430"/>
      <c r="BP258" s="430"/>
      <c r="BQ258" s="430"/>
      <c r="BR258" s="430"/>
      <c r="BS258" s="430"/>
      <c r="BT258" s="430"/>
      <c r="BU258" s="430"/>
      <c r="BV258" s="430"/>
      <c r="BW258" s="430"/>
      <c r="BX258" s="430"/>
      <c r="BY258" s="430"/>
      <c r="BZ258" s="430"/>
      <c r="CA258" s="430"/>
      <c r="CB258" s="430"/>
      <c r="CC258" s="430"/>
      <c r="CD258" s="430"/>
      <c r="CE258" s="430"/>
      <c r="CF258" s="430"/>
      <c r="CG258" s="430"/>
      <c r="CH258" s="430"/>
      <c r="CI258" s="430"/>
      <c r="CJ258" s="430"/>
      <c r="CK258" s="430"/>
      <c r="CL258" s="430"/>
      <c r="CM258" s="430"/>
      <c r="CN258" s="430"/>
      <c r="CO258" s="430"/>
      <c r="CP258" s="430"/>
      <c r="CQ258" s="430"/>
      <c r="CR258" s="430"/>
      <c r="CS258" s="430"/>
      <c r="CT258" s="430"/>
      <c r="CU258" s="430"/>
      <c r="CV258" s="430"/>
      <c r="CW258" s="430"/>
      <c r="CX258" s="430"/>
      <c r="CY258" s="430"/>
      <c r="CZ258" s="430"/>
      <c r="DA258" s="430"/>
      <c r="DB258" s="430"/>
      <c r="DC258" s="430"/>
      <c r="DD258" s="430"/>
      <c r="DE258" s="430"/>
      <c r="DF258" s="430"/>
      <c r="DG258" s="430"/>
      <c r="DH258" s="430"/>
      <c r="DI258" s="430"/>
      <c r="DJ258" s="430"/>
      <c r="DK258" s="430"/>
    </row>
    <row r="259" spans="1:115" ht="40.799999999999997" x14ac:dyDescent="0.3">
      <c r="A259" s="449" t="s">
        <v>488</v>
      </c>
      <c r="B259" s="449" t="s">
        <v>187</v>
      </c>
      <c r="C259" s="449" t="s">
        <v>189</v>
      </c>
      <c r="D259" s="449" t="s">
        <v>509</v>
      </c>
      <c r="E259" s="449" t="s">
        <v>654</v>
      </c>
      <c r="F259" s="457" t="s">
        <v>686</v>
      </c>
      <c r="G259" s="449" t="s">
        <v>863</v>
      </c>
      <c r="H259" s="514" t="s">
        <v>688</v>
      </c>
      <c r="I259" s="514" t="s">
        <v>229</v>
      </c>
      <c r="J259" s="515" t="s">
        <v>689</v>
      </c>
      <c r="K259" s="516" t="s">
        <v>690</v>
      </c>
      <c r="L259" s="597" t="s">
        <v>2938</v>
      </c>
      <c r="M259" s="368" t="s">
        <v>2939</v>
      </c>
      <c r="N259" s="597" t="s">
        <v>2967</v>
      </c>
      <c r="O259" s="368" t="s">
        <v>2940</v>
      </c>
      <c r="P259" s="368" t="s">
        <v>2941</v>
      </c>
      <c r="Q259" s="369">
        <v>37345</v>
      </c>
      <c r="R259" s="368" t="s">
        <v>2942</v>
      </c>
      <c r="S259" s="371">
        <v>350</v>
      </c>
      <c r="T259" s="597"/>
      <c r="U259" s="597" t="s">
        <v>2954</v>
      </c>
      <c r="V259" s="368" t="s">
        <v>2941</v>
      </c>
      <c r="W259" s="596" t="s">
        <v>1563</v>
      </c>
      <c r="X259" s="596" t="s">
        <v>2897</v>
      </c>
      <c r="Y259" s="603">
        <v>1275000000</v>
      </c>
      <c r="Z259" s="368" t="s">
        <v>2944</v>
      </c>
      <c r="AA259" s="368" t="s">
        <v>2882</v>
      </c>
      <c r="AB259" s="597" t="s">
        <v>2900</v>
      </c>
      <c r="AC259" s="597" t="s">
        <v>2937</v>
      </c>
      <c r="AD259" s="593"/>
      <c r="AE259" s="430">
        <f t="shared" si="32"/>
        <v>1275000000</v>
      </c>
      <c r="AF259" s="430">
        <f t="shared" si="35"/>
        <v>1275000000</v>
      </c>
      <c r="AG259" s="430">
        <f t="shared" si="36"/>
        <v>1275000000</v>
      </c>
      <c r="AH259" s="430">
        <v>1275000000</v>
      </c>
      <c r="AI259" s="430"/>
      <c r="AJ259" s="430"/>
      <c r="AK259" s="430"/>
      <c r="AL259" s="430"/>
      <c r="AM259" s="430"/>
      <c r="AN259" s="430"/>
      <c r="AO259" s="430"/>
      <c r="AP259" s="430"/>
      <c r="AQ259" s="430"/>
      <c r="AR259" s="430"/>
      <c r="AS259" s="430"/>
      <c r="AT259" s="430"/>
      <c r="AU259" s="430"/>
      <c r="AV259" s="430"/>
      <c r="AW259" s="430"/>
      <c r="AX259" s="430"/>
      <c r="AY259" s="430"/>
      <c r="AZ259" s="430"/>
      <c r="BA259" s="430"/>
      <c r="BB259" s="430"/>
      <c r="BC259" s="430"/>
      <c r="BD259" s="430"/>
      <c r="BE259" s="430"/>
      <c r="BF259" s="430"/>
      <c r="BG259" s="430"/>
      <c r="BH259" s="430"/>
      <c r="BI259" s="430"/>
      <c r="BJ259" s="430"/>
      <c r="BK259" s="430"/>
      <c r="BL259" s="430"/>
      <c r="BM259" s="430"/>
      <c r="BN259" s="430"/>
      <c r="BO259" s="430"/>
      <c r="BP259" s="430"/>
      <c r="BQ259" s="430"/>
      <c r="BR259" s="430"/>
      <c r="BS259" s="430"/>
      <c r="BT259" s="430"/>
      <c r="BU259" s="430"/>
      <c r="BV259" s="430"/>
      <c r="BW259" s="430"/>
      <c r="BX259" s="430"/>
      <c r="BY259" s="430"/>
      <c r="BZ259" s="430"/>
      <c r="CA259" s="430"/>
      <c r="CB259" s="430"/>
      <c r="CC259" s="430"/>
      <c r="CD259" s="430"/>
      <c r="CE259" s="430"/>
      <c r="CF259" s="430"/>
      <c r="CG259" s="430"/>
      <c r="CH259" s="430"/>
      <c r="CI259" s="430"/>
      <c r="CJ259" s="430"/>
      <c r="CK259" s="430"/>
      <c r="CL259" s="430"/>
      <c r="CM259" s="430"/>
      <c r="CN259" s="430"/>
      <c r="CO259" s="430"/>
      <c r="CP259" s="430"/>
      <c r="CQ259" s="430"/>
      <c r="CR259" s="430"/>
      <c r="CS259" s="430"/>
      <c r="CT259" s="430"/>
      <c r="CU259" s="430"/>
      <c r="CV259" s="430"/>
      <c r="CW259" s="430"/>
      <c r="CX259" s="430"/>
      <c r="CY259" s="430"/>
      <c r="CZ259" s="430"/>
      <c r="DA259" s="430"/>
      <c r="DB259" s="430"/>
      <c r="DC259" s="430"/>
      <c r="DD259" s="430"/>
      <c r="DE259" s="430"/>
      <c r="DF259" s="430"/>
      <c r="DG259" s="430"/>
      <c r="DH259" s="430"/>
      <c r="DI259" s="430"/>
      <c r="DJ259" s="430"/>
      <c r="DK259" s="430"/>
    </row>
    <row r="260" spans="1:115" ht="30.6" x14ac:dyDescent="0.3">
      <c r="A260" s="449" t="s">
        <v>488</v>
      </c>
      <c r="B260" s="449" t="s">
        <v>187</v>
      </c>
      <c r="C260" s="449" t="s">
        <v>189</v>
      </c>
      <c r="D260" s="449" t="s">
        <v>509</v>
      </c>
      <c r="E260" s="449" t="s">
        <v>654</v>
      </c>
      <c r="F260" s="457" t="s">
        <v>695</v>
      </c>
      <c r="G260" s="380" t="s">
        <v>206</v>
      </c>
      <c r="H260" s="514" t="s">
        <v>697</v>
      </c>
      <c r="I260" s="514" t="s">
        <v>229</v>
      </c>
      <c r="J260" s="515" t="s">
        <v>698</v>
      </c>
      <c r="K260" s="450" t="s">
        <v>699</v>
      </c>
      <c r="L260" s="370" t="s">
        <v>2938</v>
      </c>
      <c r="M260" s="368" t="s">
        <v>2945</v>
      </c>
      <c r="N260" s="597" t="s">
        <v>2968</v>
      </c>
      <c r="O260" s="597" t="s">
        <v>2946</v>
      </c>
      <c r="P260" s="597" t="s">
        <v>2947</v>
      </c>
      <c r="Q260" s="369">
        <v>37710</v>
      </c>
      <c r="R260" s="368" t="s">
        <v>2948</v>
      </c>
      <c r="S260" s="595">
        <v>1</v>
      </c>
      <c r="T260" s="597"/>
      <c r="U260" s="593" t="s">
        <v>2949</v>
      </c>
      <c r="V260" s="597" t="s">
        <v>2947</v>
      </c>
      <c r="W260" s="596" t="s">
        <v>1563</v>
      </c>
      <c r="X260" s="596" t="s">
        <v>2897</v>
      </c>
      <c r="Y260" s="603">
        <v>1530000000</v>
      </c>
      <c r="Z260" s="368" t="s">
        <v>2944</v>
      </c>
      <c r="AA260" s="368" t="s">
        <v>2882</v>
      </c>
      <c r="AB260" s="597" t="s">
        <v>2900</v>
      </c>
      <c r="AC260" s="597" t="s">
        <v>2937</v>
      </c>
      <c r="AD260" s="597"/>
      <c r="AE260" s="430">
        <f t="shared" si="32"/>
        <v>1530000000</v>
      </c>
      <c r="AF260" s="430">
        <f t="shared" si="35"/>
        <v>1530000000</v>
      </c>
      <c r="AG260" s="430">
        <f t="shared" si="36"/>
        <v>1530000000</v>
      </c>
      <c r="AH260" s="430">
        <v>1530000000</v>
      </c>
      <c r="AI260" s="430"/>
      <c r="AJ260" s="430"/>
      <c r="AK260" s="430"/>
      <c r="AL260" s="430"/>
      <c r="AM260" s="430"/>
      <c r="AN260" s="430"/>
      <c r="AO260" s="430"/>
      <c r="AP260" s="430"/>
      <c r="AQ260" s="430"/>
      <c r="AR260" s="430"/>
      <c r="AS260" s="430"/>
      <c r="AT260" s="430"/>
      <c r="AU260" s="430"/>
      <c r="AV260" s="430"/>
      <c r="AW260" s="430"/>
      <c r="AX260" s="430"/>
      <c r="AY260" s="430"/>
      <c r="AZ260" s="430"/>
      <c r="BA260" s="430"/>
      <c r="BB260" s="430"/>
      <c r="BC260" s="430"/>
      <c r="BD260" s="430"/>
      <c r="BE260" s="430"/>
      <c r="BF260" s="430"/>
      <c r="BG260" s="430"/>
      <c r="BH260" s="430"/>
      <c r="BI260" s="430"/>
      <c r="BJ260" s="430"/>
      <c r="BK260" s="430"/>
      <c r="BL260" s="430"/>
      <c r="BM260" s="430"/>
      <c r="BN260" s="430"/>
      <c r="BO260" s="430"/>
      <c r="BP260" s="430"/>
      <c r="BQ260" s="430"/>
      <c r="BR260" s="430"/>
      <c r="BS260" s="430"/>
      <c r="BT260" s="430"/>
      <c r="BU260" s="430"/>
      <c r="BV260" s="430"/>
      <c r="BW260" s="430"/>
      <c r="BX260" s="430"/>
      <c r="BY260" s="430"/>
      <c r="BZ260" s="430"/>
      <c r="CA260" s="430"/>
      <c r="CB260" s="430"/>
      <c r="CC260" s="430"/>
      <c r="CD260" s="430"/>
      <c r="CE260" s="430"/>
      <c r="CF260" s="430"/>
      <c r="CG260" s="430"/>
      <c r="CH260" s="430"/>
      <c r="CI260" s="430"/>
      <c r="CJ260" s="430"/>
      <c r="CK260" s="430"/>
      <c r="CL260" s="430"/>
      <c r="CM260" s="430"/>
      <c r="CN260" s="430"/>
      <c r="CO260" s="430"/>
      <c r="CP260" s="430"/>
      <c r="CQ260" s="430"/>
      <c r="CR260" s="430"/>
      <c r="CS260" s="430"/>
      <c r="CT260" s="430"/>
      <c r="CU260" s="430"/>
      <c r="CV260" s="430"/>
      <c r="CW260" s="430"/>
      <c r="CX260" s="430"/>
      <c r="CY260" s="430"/>
      <c r="CZ260" s="430"/>
      <c r="DA260" s="430"/>
      <c r="DB260" s="430"/>
      <c r="DC260" s="430"/>
      <c r="DD260" s="430"/>
      <c r="DE260" s="430"/>
      <c r="DF260" s="430"/>
      <c r="DG260" s="430"/>
      <c r="DH260" s="430"/>
      <c r="DI260" s="430"/>
      <c r="DJ260" s="430"/>
      <c r="DK260" s="430"/>
    </row>
    <row r="261" spans="1:115" ht="30.6" x14ac:dyDescent="0.3">
      <c r="A261" s="449" t="s">
        <v>488</v>
      </c>
      <c r="B261" s="449" t="s">
        <v>187</v>
      </c>
      <c r="C261" s="449" t="s">
        <v>189</v>
      </c>
      <c r="D261" s="449" t="s">
        <v>509</v>
      </c>
      <c r="E261" s="449" t="s">
        <v>654</v>
      </c>
      <c r="F261" s="457" t="s">
        <v>704</v>
      </c>
      <c r="G261" s="380" t="s">
        <v>206</v>
      </c>
      <c r="H261" s="514" t="s">
        <v>705</v>
      </c>
      <c r="I261" s="514" t="s">
        <v>229</v>
      </c>
      <c r="J261" s="515" t="s">
        <v>698</v>
      </c>
      <c r="K261" s="450" t="s">
        <v>706</v>
      </c>
      <c r="L261" s="370" t="s">
        <v>2938</v>
      </c>
      <c r="M261" s="368" t="s">
        <v>2945</v>
      </c>
      <c r="N261" s="597" t="s">
        <v>2969</v>
      </c>
      <c r="O261" s="597" t="s">
        <v>2946</v>
      </c>
      <c r="P261" s="597" t="s">
        <v>2947</v>
      </c>
      <c r="Q261" s="369">
        <v>37710</v>
      </c>
      <c r="R261" s="368" t="s">
        <v>2948</v>
      </c>
      <c r="S261" s="595">
        <v>1</v>
      </c>
      <c r="T261" s="597"/>
      <c r="U261" s="597" t="s">
        <v>2955</v>
      </c>
      <c r="V261" s="597" t="s">
        <v>2947</v>
      </c>
      <c r="W261" s="596" t="s">
        <v>1563</v>
      </c>
      <c r="X261" s="596" t="s">
        <v>2897</v>
      </c>
      <c r="Y261" s="603">
        <v>1190000000</v>
      </c>
      <c r="Z261" s="368" t="s">
        <v>2944</v>
      </c>
      <c r="AA261" s="368" t="s">
        <v>2882</v>
      </c>
      <c r="AB261" s="597" t="s">
        <v>2900</v>
      </c>
      <c r="AC261" s="597" t="s">
        <v>2937</v>
      </c>
      <c r="AD261" s="597"/>
      <c r="AE261" s="430">
        <f t="shared" si="32"/>
        <v>1190000000</v>
      </c>
      <c r="AF261" s="430">
        <f t="shared" si="35"/>
        <v>1190000000</v>
      </c>
      <c r="AG261" s="430">
        <f t="shared" si="36"/>
        <v>1190000000</v>
      </c>
      <c r="AH261" s="430">
        <v>1190000000</v>
      </c>
      <c r="AI261" s="430"/>
      <c r="AJ261" s="430"/>
      <c r="AK261" s="430"/>
      <c r="AL261" s="430"/>
      <c r="AM261" s="430"/>
      <c r="AN261" s="430"/>
      <c r="AO261" s="430"/>
      <c r="AP261" s="430"/>
      <c r="AQ261" s="430"/>
      <c r="AR261" s="430"/>
      <c r="AS261" s="430"/>
      <c r="AT261" s="430"/>
      <c r="AU261" s="430"/>
      <c r="AV261" s="430"/>
      <c r="AW261" s="430"/>
      <c r="AX261" s="430"/>
      <c r="AY261" s="430"/>
      <c r="AZ261" s="430"/>
      <c r="BA261" s="430"/>
      <c r="BB261" s="430"/>
      <c r="BC261" s="430"/>
      <c r="BD261" s="430"/>
      <c r="BE261" s="430"/>
      <c r="BF261" s="430"/>
      <c r="BG261" s="430"/>
      <c r="BH261" s="430"/>
      <c r="BI261" s="430"/>
      <c r="BJ261" s="430"/>
      <c r="BK261" s="430"/>
      <c r="BL261" s="430"/>
      <c r="BM261" s="430"/>
      <c r="BN261" s="430"/>
      <c r="BO261" s="430"/>
      <c r="BP261" s="430"/>
      <c r="BQ261" s="430"/>
      <c r="BR261" s="430"/>
      <c r="BS261" s="430"/>
      <c r="BT261" s="430"/>
      <c r="BU261" s="430"/>
      <c r="BV261" s="430"/>
      <c r="BW261" s="430"/>
      <c r="BX261" s="430"/>
      <c r="BY261" s="430"/>
      <c r="BZ261" s="430"/>
      <c r="CA261" s="430"/>
      <c r="CB261" s="430"/>
      <c r="CC261" s="430"/>
      <c r="CD261" s="430"/>
      <c r="CE261" s="430"/>
      <c r="CF261" s="430"/>
      <c r="CG261" s="430"/>
      <c r="CH261" s="430"/>
      <c r="CI261" s="430"/>
      <c r="CJ261" s="430"/>
      <c r="CK261" s="430"/>
      <c r="CL261" s="430"/>
      <c r="CM261" s="430"/>
      <c r="CN261" s="430"/>
      <c r="CO261" s="430"/>
      <c r="CP261" s="430"/>
      <c r="CQ261" s="430"/>
      <c r="CR261" s="430"/>
      <c r="CS261" s="430"/>
      <c r="CT261" s="430"/>
      <c r="CU261" s="430"/>
      <c r="CV261" s="430"/>
      <c r="CW261" s="430"/>
      <c r="CX261" s="430"/>
      <c r="CY261" s="430"/>
      <c r="CZ261" s="430"/>
      <c r="DA261" s="430"/>
      <c r="DB261" s="430"/>
      <c r="DC261" s="430"/>
      <c r="DD261" s="430"/>
      <c r="DE261" s="430"/>
      <c r="DF261" s="430"/>
      <c r="DG261" s="430"/>
      <c r="DH261" s="430"/>
      <c r="DI261" s="430"/>
      <c r="DJ261" s="430"/>
      <c r="DK261" s="430"/>
    </row>
    <row r="262" spans="1:115" ht="40.799999999999997" x14ac:dyDescent="0.3">
      <c r="A262" s="449" t="s">
        <v>488</v>
      </c>
      <c r="B262" s="449" t="s">
        <v>187</v>
      </c>
      <c r="C262" s="449" t="s">
        <v>189</v>
      </c>
      <c r="D262" s="449" t="s">
        <v>509</v>
      </c>
      <c r="E262" s="449" t="s">
        <v>654</v>
      </c>
      <c r="F262" s="457" t="s">
        <v>718</v>
      </c>
      <c r="G262" s="55" t="s">
        <v>3140</v>
      </c>
      <c r="H262" s="862" t="s">
        <v>720</v>
      </c>
      <c r="I262" s="514" t="s">
        <v>229</v>
      </c>
      <c r="J262" s="515" t="s">
        <v>666</v>
      </c>
      <c r="K262" s="450" t="s">
        <v>715</v>
      </c>
      <c r="L262" s="597" t="s">
        <v>2938</v>
      </c>
      <c r="M262" s="368" t="s">
        <v>2939</v>
      </c>
      <c r="N262" s="597" t="s">
        <v>2970</v>
      </c>
      <c r="O262" s="368" t="s">
        <v>2940</v>
      </c>
      <c r="P262" s="368" t="s">
        <v>2941</v>
      </c>
      <c r="Q262" s="369">
        <v>37345</v>
      </c>
      <c r="R262" s="368" t="s">
        <v>2942</v>
      </c>
      <c r="S262" s="371">
        <v>350</v>
      </c>
      <c r="T262" s="597"/>
      <c r="U262" s="597" t="s">
        <v>2956</v>
      </c>
      <c r="V262" s="368" t="s">
        <v>2941</v>
      </c>
      <c r="W262" s="596" t="s">
        <v>1563</v>
      </c>
      <c r="X262" s="596" t="s">
        <v>2897</v>
      </c>
      <c r="Y262" s="603">
        <v>3000000000</v>
      </c>
      <c r="Z262" s="368" t="s">
        <v>2944</v>
      </c>
      <c r="AA262" s="368" t="s">
        <v>2882</v>
      </c>
      <c r="AB262" s="597" t="s">
        <v>2900</v>
      </c>
      <c r="AC262" s="597" t="s">
        <v>2937</v>
      </c>
      <c r="AD262" s="597"/>
      <c r="AE262" s="430">
        <f t="shared" si="32"/>
        <v>3442132500.1399999</v>
      </c>
      <c r="AF262" s="430">
        <f t="shared" si="35"/>
        <v>3442132500.1399999</v>
      </c>
      <c r="AG262" s="430">
        <f t="shared" si="36"/>
        <v>3442132500.1399999</v>
      </c>
      <c r="AH262" s="430">
        <v>3000000000</v>
      </c>
      <c r="AI262" s="430">
        <v>442132500.13999999</v>
      </c>
      <c r="AJ262" s="430"/>
      <c r="AK262" s="430"/>
      <c r="AL262" s="430"/>
      <c r="AM262" s="430"/>
      <c r="AN262" s="430"/>
      <c r="AO262" s="430"/>
      <c r="AP262" s="430"/>
      <c r="AQ262" s="430"/>
      <c r="AR262" s="430"/>
      <c r="AS262" s="430"/>
      <c r="AT262" s="430"/>
      <c r="AU262" s="430"/>
      <c r="AV262" s="430"/>
      <c r="AW262" s="430"/>
      <c r="AX262" s="430"/>
      <c r="AY262" s="430"/>
      <c r="AZ262" s="430"/>
      <c r="BA262" s="430"/>
      <c r="BB262" s="430"/>
      <c r="BC262" s="430"/>
      <c r="BD262" s="430"/>
      <c r="BE262" s="430"/>
      <c r="BF262" s="430"/>
      <c r="BG262" s="430"/>
      <c r="BH262" s="430"/>
      <c r="BI262" s="430"/>
      <c r="BJ262" s="430"/>
      <c r="BK262" s="430"/>
      <c r="BL262" s="430"/>
      <c r="BM262" s="430"/>
      <c r="BN262" s="430"/>
      <c r="BO262" s="430"/>
      <c r="BP262" s="430"/>
      <c r="BQ262" s="430"/>
      <c r="BR262" s="430"/>
      <c r="BS262" s="430"/>
      <c r="BT262" s="430"/>
      <c r="BU262" s="430"/>
      <c r="BV262" s="430"/>
      <c r="BW262" s="430"/>
      <c r="BX262" s="430"/>
      <c r="BY262" s="430"/>
      <c r="BZ262" s="430"/>
      <c r="CA262" s="430"/>
      <c r="CB262" s="430"/>
      <c r="CC262" s="430"/>
      <c r="CD262" s="430"/>
      <c r="CE262" s="430"/>
      <c r="CF262" s="430"/>
      <c r="CG262" s="430"/>
      <c r="CH262" s="430"/>
      <c r="CI262" s="430"/>
      <c r="CJ262" s="430"/>
      <c r="CK262" s="430"/>
      <c r="CL262" s="430"/>
      <c r="CM262" s="430"/>
      <c r="CN262" s="430"/>
      <c r="CO262" s="430"/>
      <c r="CP262" s="430"/>
      <c r="CQ262" s="430"/>
      <c r="CR262" s="430"/>
      <c r="CS262" s="430"/>
      <c r="CT262" s="430"/>
      <c r="CU262" s="430"/>
      <c r="CV262" s="430"/>
      <c r="CW262" s="430"/>
      <c r="CX262" s="430"/>
      <c r="CY262" s="430"/>
      <c r="CZ262" s="430"/>
      <c r="DA262" s="430"/>
      <c r="DB262" s="430"/>
      <c r="DC262" s="430"/>
      <c r="DD262" s="430"/>
      <c r="DE262" s="430"/>
      <c r="DF262" s="430"/>
      <c r="DG262" s="430"/>
      <c r="DH262" s="430"/>
      <c r="DI262" s="430"/>
      <c r="DJ262" s="430"/>
      <c r="DK262" s="430"/>
    </row>
    <row r="263" spans="1:115" ht="30.6" x14ac:dyDescent="0.3">
      <c r="A263" s="449" t="s">
        <v>488</v>
      </c>
      <c r="B263" s="449" t="s">
        <v>187</v>
      </c>
      <c r="C263" s="449" t="s">
        <v>189</v>
      </c>
      <c r="D263" s="449" t="s">
        <v>509</v>
      </c>
      <c r="E263" s="449" t="s">
        <v>654</v>
      </c>
      <c r="F263" s="457" t="s">
        <v>723</v>
      </c>
      <c r="G263" s="449" t="s">
        <v>349</v>
      </c>
      <c r="H263" s="514" t="s">
        <v>725</v>
      </c>
      <c r="I263" s="514" t="s">
        <v>229</v>
      </c>
      <c r="J263" s="515" t="s">
        <v>726</v>
      </c>
      <c r="K263" s="532" t="s">
        <v>865</v>
      </c>
      <c r="L263" s="597" t="s">
        <v>2938</v>
      </c>
      <c r="M263" s="368" t="s">
        <v>2957</v>
      </c>
      <c r="N263" s="597" t="s">
        <v>2971</v>
      </c>
      <c r="O263" s="608" t="s">
        <v>2946</v>
      </c>
      <c r="P263" s="608" t="s">
        <v>2958</v>
      </c>
      <c r="Q263" s="368" t="s">
        <v>2959</v>
      </c>
      <c r="R263" s="368" t="s">
        <v>2960</v>
      </c>
      <c r="S263" s="609">
        <v>50</v>
      </c>
      <c r="T263" s="608"/>
      <c r="U263" s="597" t="s">
        <v>2961</v>
      </c>
      <c r="V263" s="608" t="s">
        <v>2958</v>
      </c>
      <c r="W263" s="596" t="s">
        <v>1563</v>
      </c>
      <c r="X263" s="596" t="s">
        <v>2897</v>
      </c>
      <c r="Y263" s="372">
        <v>6300000000</v>
      </c>
      <c r="Z263" s="368" t="s">
        <v>2944</v>
      </c>
      <c r="AA263" s="368" t="s">
        <v>2882</v>
      </c>
      <c r="AB263" s="597" t="s">
        <v>2900</v>
      </c>
      <c r="AC263" s="597" t="s">
        <v>2937</v>
      </c>
      <c r="AD263" s="608"/>
      <c r="AE263" s="430">
        <f t="shared" si="32"/>
        <v>6300000000</v>
      </c>
      <c r="AF263" s="430">
        <f t="shared" si="35"/>
        <v>6300000000</v>
      </c>
      <c r="AG263" s="430">
        <f t="shared" si="36"/>
        <v>6300000000</v>
      </c>
      <c r="AH263" s="430">
        <v>6300000000</v>
      </c>
      <c r="AI263" s="430"/>
      <c r="AJ263" s="430"/>
      <c r="AK263" s="430"/>
      <c r="AL263" s="430"/>
      <c r="AM263" s="430"/>
      <c r="AN263" s="430"/>
      <c r="AO263" s="430"/>
      <c r="AP263" s="430"/>
      <c r="AQ263" s="430"/>
      <c r="AR263" s="430"/>
      <c r="AS263" s="430"/>
      <c r="AT263" s="430"/>
      <c r="AU263" s="430"/>
      <c r="AV263" s="430"/>
      <c r="AW263" s="430"/>
      <c r="AX263" s="430"/>
      <c r="AY263" s="430"/>
      <c r="AZ263" s="430"/>
      <c r="BA263" s="430"/>
      <c r="BB263" s="430"/>
      <c r="BC263" s="430"/>
      <c r="BD263" s="430"/>
      <c r="BE263" s="430"/>
      <c r="BF263" s="430"/>
      <c r="BG263" s="430"/>
      <c r="BH263" s="430"/>
      <c r="BI263" s="430"/>
      <c r="BJ263" s="430"/>
      <c r="BK263" s="430"/>
      <c r="BL263" s="430"/>
      <c r="BM263" s="430"/>
      <c r="BN263" s="430"/>
      <c r="BO263" s="430"/>
      <c r="BP263" s="430"/>
      <c r="BQ263" s="430"/>
      <c r="BR263" s="430"/>
      <c r="BS263" s="430"/>
      <c r="BT263" s="430"/>
      <c r="BU263" s="430"/>
      <c r="BV263" s="430"/>
      <c r="BW263" s="430"/>
      <c r="BX263" s="430"/>
      <c r="BY263" s="430"/>
      <c r="BZ263" s="430"/>
      <c r="CA263" s="430"/>
      <c r="CB263" s="430"/>
      <c r="CC263" s="430"/>
      <c r="CD263" s="430"/>
      <c r="CE263" s="430"/>
      <c r="CF263" s="430"/>
      <c r="CG263" s="430"/>
      <c r="CH263" s="430"/>
      <c r="CI263" s="430"/>
      <c r="CJ263" s="430"/>
      <c r="CK263" s="430"/>
      <c r="CL263" s="430"/>
      <c r="CM263" s="430"/>
      <c r="CN263" s="430"/>
      <c r="CO263" s="430"/>
      <c r="CP263" s="430"/>
      <c r="CQ263" s="430"/>
      <c r="CR263" s="430"/>
      <c r="CS263" s="430"/>
      <c r="CT263" s="430"/>
      <c r="CU263" s="430"/>
      <c r="CV263" s="430"/>
      <c r="CW263" s="430"/>
      <c r="CX263" s="430"/>
      <c r="CY263" s="430"/>
      <c r="CZ263" s="430"/>
      <c r="DA263" s="430"/>
      <c r="DB263" s="430"/>
      <c r="DC263" s="430"/>
      <c r="DD263" s="430"/>
      <c r="DE263" s="430"/>
      <c r="DF263" s="430"/>
      <c r="DG263" s="430"/>
      <c r="DH263" s="430"/>
      <c r="DI263" s="430"/>
      <c r="DJ263" s="430"/>
      <c r="DK263" s="430"/>
    </row>
    <row r="264" spans="1:115" ht="30.6" x14ac:dyDescent="0.3">
      <c r="A264" s="449" t="s">
        <v>488</v>
      </c>
      <c r="B264" s="449" t="s">
        <v>187</v>
      </c>
      <c r="C264" s="449" t="s">
        <v>189</v>
      </c>
      <c r="D264" s="449" t="s">
        <v>509</v>
      </c>
      <c r="E264" s="449" t="s">
        <v>654</v>
      </c>
      <c r="F264" s="457" t="s">
        <v>739</v>
      </c>
      <c r="G264" s="380" t="s">
        <v>246</v>
      </c>
      <c r="H264" s="514" t="s">
        <v>741</v>
      </c>
      <c r="I264" s="514" t="s">
        <v>229</v>
      </c>
      <c r="J264" s="515" t="s">
        <v>735</v>
      </c>
      <c r="K264" s="516" t="s">
        <v>736</v>
      </c>
      <c r="L264" s="370" t="s">
        <v>2938</v>
      </c>
      <c r="M264" s="368" t="s">
        <v>2945</v>
      </c>
      <c r="N264" s="516" t="s">
        <v>2972</v>
      </c>
      <c r="O264" s="593" t="s">
        <v>2946</v>
      </c>
      <c r="P264" s="593" t="s">
        <v>2947</v>
      </c>
      <c r="Q264" s="369">
        <v>37710</v>
      </c>
      <c r="R264" s="368" t="s">
        <v>2948</v>
      </c>
      <c r="S264" s="595">
        <v>1</v>
      </c>
      <c r="T264" s="593"/>
      <c r="U264" s="597" t="s">
        <v>2962</v>
      </c>
      <c r="V264" s="593" t="s">
        <v>2947</v>
      </c>
      <c r="W264" s="596" t="s">
        <v>1563</v>
      </c>
      <c r="X264" s="596" t="s">
        <v>2897</v>
      </c>
      <c r="Y264" s="600">
        <v>1476054450</v>
      </c>
      <c r="Z264" s="368" t="s">
        <v>2944</v>
      </c>
      <c r="AA264" s="368" t="s">
        <v>2882</v>
      </c>
      <c r="AB264" s="597" t="s">
        <v>2900</v>
      </c>
      <c r="AC264" s="597" t="s">
        <v>2937</v>
      </c>
      <c r="AD264" s="593"/>
      <c r="AE264" s="430">
        <f t="shared" si="32"/>
        <v>1476054450</v>
      </c>
      <c r="AF264" s="430">
        <f t="shared" si="35"/>
        <v>1476054450</v>
      </c>
      <c r="AG264" s="430">
        <f t="shared" si="36"/>
        <v>1476054450</v>
      </c>
      <c r="AH264" s="430">
        <v>1476054450</v>
      </c>
      <c r="AI264" s="430"/>
      <c r="AJ264" s="430"/>
      <c r="AK264" s="430"/>
      <c r="AL264" s="430"/>
      <c r="AM264" s="430"/>
      <c r="AN264" s="430"/>
      <c r="AO264" s="430"/>
      <c r="AP264" s="430"/>
      <c r="AQ264" s="430"/>
      <c r="AR264" s="430"/>
      <c r="AS264" s="430"/>
      <c r="AT264" s="430"/>
      <c r="AU264" s="430"/>
      <c r="AV264" s="430"/>
      <c r="AW264" s="430"/>
      <c r="AX264" s="430"/>
      <c r="AY264" s="430"/>
      <c r="AZ264" s="430"/>
      <c r="BA264" s="430"/>
      <c r="BB264" s="430"/>
      <c r="BC264" s="430"/>
      <c r="BD264" s="430"/>
      <c r="BE264" s="430"/>
      <c r="BF264" s="430"/>
      <c r="BG264" s="430"/>
      <c r="BH264" s="430"/>
      <c r="BI264" s="430"/>
      <c r="BJ264" s="430"/>
      <c r="BK264" s="430"/>
      <c r="BL264" s="430"/>
      <c r="BM264" s="430"/>
      <c r="BN264" s="430"/>
      <c r="BO264" s="430"/>
      <c r="BP264" s="430"/>
      <c r="BQ264" s="430"/>
      <c r="BR264" s="430"/>
      <c r="BS264" s="430"/>
      <c r="BT264" s="430"/>
      <c r="BU264" s="430"/>
      <c r="BV264" s="430"/>
      <c r="BW264" s="430"/>
      <c r="BX264" s="430"/>
      <c r="BY264" s="430"/>
      <c r="BZ264" s="430"/>
      <c r="CA264" s="430"/>
      <c r="CB264" s="430"/>
      <c r="CC264" s="430"/>
      <c r="CD264" s="430"/>
      <c r="CE264" s="430"/>
      <c r="CF264" s="430"/>
      <c r="CG264" s="430"/>
      <c r="CH264" s="430"/>
      <c r="CI264" s="430"/>
      <c r="CJ264" s="430"/>
      <c r="CK264" s="430"/>
      <c r="CL264" s="430"/>
      <c r="CM264" s="430"/>
      <c r="CN264" s="430"/>
      <c r="CO264" s="430"/>
      <c r="CP264" s="430"/>
      <c r="CQ264" s="430"/>
      <c r="CR264" s="430"/>
      <c r="CS264" s="430"/>
      <c r="CT264" s="430"/>
      <c r="CU264" s="430"/>
      <c r="CV264" s="430"/>
      <c r="CW264" s="430"/>
      <c r="CX264" s="430"/>
      <c r="CY264" s="430"/>
      <c r="CZ264" s="430"/>
      <c r="DA264" s="430"/>
      <c r="DB264" s="430"/>
      <c r="DC264" s="430"/>
      <c r="DD264" s="430"/>
      <c r="DE264" s="430"/>
      <c r="DF264" s="430"/>
      <c r="DG264" s="430"/>
      <c r="DH264" s="430"/>
      <c r="DI264" s="430"/>
      <c r="DJ264" s="430"/>
      <c r="DK264" s="430"/>
    </row>
    <row r="265" spans="1:115" ht="40.799999999999997" x14ac:dyDescent="0.3">
      <c r="A265" s="449" t="s">
        <v>488</v>
      </c>
      <c r="B265" s="449" t="s">
        <v>187</v>
      </c>
      <c r="C265" s="449" t="s">
        <v>189</v>
      </c>
      <c r="D265" s="449" t="s">
        <v>509</v>
      </c>
      <c r="E265" s="449" t="s">
        <v>654</v>
      </c>
      <c r="F265" s="457" t="s">
        <v>712</v>
      </c>
      <c r="G265" s="449" t="s">
        <v>840</v>
      </c>
      <c r="H265" s="514" t="s">
        <v>885</v>
      </c>
      <c r="I265" s="514" t="s">
        <v>229</v>
      </c>
      <c r="J265" s="515" t="s">
        <v>1256</v>
      </c>
      <c r="K265" s="553" t="s">
        <v>867</v>
      </c>
      <c r="L265" s="597" t="s">
        <v>2938</v>
      </c>
      <c r="M265" s="368" t="s">
        <v>2939</v>
      </c>
      <c r="N265" s="553" t="s">
        <v>2973</v>
      </c>
      <c r="O265" s="368" t="s">
        <v>2940</v>
      </c>
      <c r="P265" s="368" t="s">
        <v>2941</v>
      </c>
      <c r="Q265" s="369">
        <v>37345</v>
      </c>
      <c r="R265" s="368" t="s">
        <v>2942</v>
      </c>
      <c r="S265" s="371">
        <v>350</v>
      </c>
      <c r="T265" s="597"/>
      <c r="U265" s="597" t="s">
        <v>2956</v>
      </c>
      <c r="V265" s="368" t="s">
        <v>2941</v>
      </c>
      <c r="W265" s="596" t="s">
        <v>1563</v>
      </c>
      <c r="X265" s="596" t="s">
        <v>2897</v>
      </c>
      <c r="Y265" s="603">
        <v>2000000000</v>
      </c>
      <c r="Z265" s="368" t="s">
        <v>2944</v>
      </c>
      <c r="AA265" s="368" t="s">
        <v>2882</v>
      </c>
      <c r="AB265" s="597" t="s">
        <v>2900</v>
      </c>
      <c r="AC265" s="597" t="s">
        <v>2937</v>
      </c>
      <c r="AD265" s="596"/>
      <c r="AE265" s="430">
        <f t="shared" si="32"/>
        <v>2000000000</v>
      </c>
      <c r="AF265" s="430">
        <f t="shared" si="35"/>
        <v>2000000000</v>
      </c>
      <c r="AG265" s="430">
        <f t="shared" si="36"/>
        <v>2000000000</v>
      </c>
      <c r="AH265" s="430">
        <v>1650000000</v>
      </c>
      <c r="AI265" s="430"/>
      <c r="AJ265" s="430"/>
      <c r="AK265" s="430"/>
      <c r="AL265" s="430"/>
      <c r="AM265" s="430"/>
      <c r="AN265" s="430"/>
      <c r="AO265" s="430"/>
      <c r="AP265" s="430"/>
      <c r="AQ265" s="430"/>
      <c r="AR265" s="430"/>
      <c r="AS265" s="430"/>
      <c r="AT265" s="430"/>
      <c r="AU265" s="430"/>
      <c r="AV265" s="430"/>
      <c r="AW265" s="430"/>
      <c r="AX265" s="430"/>
      <c r="AY265" s="430"/>
      <c r="AZ265" s="430"/>
      <c r="BA265" s="430"/>
      <c r="BB265" s="430"/>
      <c r="BC265" s="430"/>
      <c r="BD265" s="430"/>
      <c r="BE265" s="430"/>
      <c r="BF265" s="430"/>
      <c r="BG265" s="430"/>
      <c r="BH265" s="430"/>
      <c r="BI265" s="430"/>
      <c r="BJ265" s="430"/>
      <c r="BK265" s="430"/>
      <c r="BL265" s="430"/>
      <c r="BM265" s="430"/>
      <c r="BN265" s="430"/>
      <c r="BO265" s="430"/>
      <c r="BP265" s="430"/>
      <c r="BQ265" s="430"/>
      <c r="BR265" s="430"/>
      <c r="BS265" s="430"/>
      <c r="BT265" s="430"/>
      <c r="BU265" s="430"/>
      <c r="BV265" s="430"/>
      <c r="BW265" s="430"/>
      <c r="BX265" s="430"/>
      <c r="BY265" s="430"/>
      <c r="BZ265" s="430"/>
      <c r="CA265" s="430"/>
      <c r="CB265" s="430"/>
      <c r="CC265" s="430"/>
      <c r="CD265" s="430"/>
      <c r="CE265" s="430"/>
      <c r="CF265" s="430"/>
      <c r="CG265" s="430"/>
      <c r="CH265" s="430"/>
      <c r="CI265" s="430"/>
      <c r="CJ265" s="430"/>
      <c r="CK265" s="430"/>
      <c r="CL265" s="430"/>
      <c r="CM265" s="430"/>
      <c r="CN265" s="430"/>
      <c r="CO265" s="430"/>
      <c r="CP265" s="430"/>
      <c r="CQ265" s="430"/>
      <c r="CR265" s="430"/>
      <c r="CS265" s="430"/>
      <c r="CT265" s="430"/>
      <c r="CU265" s="430"/>
      <c r="CV265" s="430"/>
      <c r="CW265" s="430"/>
      <c r="CX265" s="430"/>
      <c r="CY265" s="430"/>
      <c r="CZ265" s="430"/>
      <c r="DA265" s="430"/>
      <c r="DB265" s="430"/>
      <c r="DC265" s="430"/>
      <c r="DD265" s="430"/>
      <c r="DE265" s="430">
        <v>350000000</v>
      </c>
      <c r="DF265" s="430"/>
      <c r="DG265" s="430"/>
      <c r="DH265" s="430"/>
      <c r="DI265" s="430"/>
      <c r="DJ265" s="430"/>
      <c r="DK265" s="430"/>
    </row>
    <row r="266" spans="1:115" ht="30.6" x14ac:dyDescent="0.3">
      <c r="A266" s="449" t="s">
        <v>488</v>
      </c>
      <c r="B266" s="449" t="s">
        <v>187</v>
      </c>
      <c r="C266" s="449" t="s">
        <v>189</v>
      </c>
      <c r="D266" s="449" t="s">
        <v>509</v>
      </c>
      <c r="E266" s="449" t="s">
        <v>654</v>
      </c>
      <c r="F266" s="457" t="s">
        <v>868</v>
      </c>
      <c r="G266" s="449" t="s">
        <v>499</v>
      </c>
      <c r="H266" s="514" t="s">
        <v>891</v>
      </c>
      <c r="I266" s="514" t="s">
        <v>229</v>
      </c>
      <c r="J266" s="515" t="s">
        <v>1257</v>
      </c>
      <c r="K266" s="458" t="s">
        <v>870</v>
      </c>
      <c r="L266" s="370" t="s">
        <v>2938</v>
      </c>
      <c r="M266" s="368" t="s">
        <v>2945</v>
      </c>
      <c r="N266" s="458" t="s">
        <v>2974</v>
      </c>
      <c r="O266" s="610" t="s">
        <v>2946</v>
      </c>
      <c r="P266" s="610" t="s">
        <v>2947</v>
      </c>
      <c r="Q266" s="369">
        <v>37710</v>
      </c>
      <c r="R266" s="368" t="s">
        <v>2948</v>
      </c>
      <c r="S266" s="595">
        <v>1</v>
      </c>
      <c r="T266" s="610"/>
      <c r="U266" s="597" t="s">
        <v>2955</v>
      </c>
      <c r="V266" s="610" t="s">
        <v>2947</v>
      </c>
      <c r="W266" s="596" t="s">
        <v>1563</v>
      </c>
      <c r="X266" s="596" t="s">
        <v>2897</v>
      </c>
      <c r="Y266" s="611">
        <v>400000000</v>
      </c>
      <c r="Z266" s="368" t="s">
        <v>2944</v>
      </c>
      <c r="AA266" s="368" t="s">
        <v>2882</v>
      </c>
      <c r="AB266" s="597" t="s">
        <v>2900</v>
      </c>
      <c r="AC266" s="597" t="s">
        <v>2937</v>
      </c>
      <c r="AD266" s="610"/>
      <c r="AE266" s="430">
        <f t="shared" si="32"/>
        <v>400000000</v>
      </c>
      <c r="AF266" s="430">
        <f t="shared" si="35"/>
        <v>400000000</v>
      </c>
      <c r="AG266" s="430">
        <f t="shared" si="36"/>
        <v>400000000</v>
      </c>
      <c r="AH266" s="430">
        <v>400000000</v>
      </c>
      <c r="AI266" s="430"/>
      <c r="AJ266" s="430"/>
      <c r="AK266" s="430"/>
      <c r="AL266" s="430"/>
      <c r="AM266" s="430"/>
      <c r="AN266" s="430"/>
      <c r="AO266" s="430"/>
      <c r="AP266" s="430"/>
      <c r="AQ266" s="430"/>
      <c r="AR266" s="430"/>
      <c r="AS266" s="430"/>
      <c r="AT266" s="430"/>
      <c r="AU266" s="430"/>
      <c r="AV266" s="430"/>
      <c r="AW266" s="430"/>
      <c r="AX266" s="430"/>
      <c r="AY266" s="430"/>
      <c r="AZ266" s="430"/>
      <c r="BA266" s="430"/>
      <c r="BB266" s="430"/>
      <c r="BC266" s="430"/>
      <c r="BD266" s="430"/>
      <c r="BE266" s="430"/>
      <c r="BF266" s="430"/>
      <c r="BG266" s="430"/>
      <c r="BH266" s="430"/>
      <c r="BI266" s="430"/>
      <c r="BJ266" s="430"/>
      <c r="BK266" s="430"/>
      <c r="BL266" s="430"/>
      <c r="BM266" s="430"/>
      <c r="BN266" s="430"/>
      <c r="BO266" s="430"/>
      <c r="BP266" s="430"/>
      <c r="BQ266" s="430"/>
      <c r="BR266" s="430"/>
      <c r="BS266" s="430"/>
      <c r="BT266" s="430"/>
      <c r="BU266" s="430"/>
      <c r="BV266" s="430"/>
      <c r="BW266" s="430"/>
      <c r="BX266" s="430"/>
      <c r="BY266" s="430"/>
      <c r="BZ266" s="430"/>
      <c r="CA266" s="430"/>
      <c r="CB266" s="430"/>
      <c r="CC266" s="430"/>
      <c r="CD266" s="430"/>
      <c r="CE266" s="430"/>
      <c r="CF266" s="430"/>
      <c r="CG266" s="430"/>
      <c r="CH266" s="430"/>
      <c r="CI266" s="430"/>
      <c r="CJ266" s="430"/>
      <c r="CK266" s="430"/>
      <c r="CL266" s="430"/>
      <c r="CM266" s="430"/>
      <c r="CN266" s="430"/>
      <c r="CO266" s="430"/>
      <c r="CP266" s="430"/>
      <c r="CQ266" s="430"/>
      <c r="CR266" s="430"/>
      <c r="CS266" s="430"/>
      <c r="CT266" s="430"/>
      <c r="CU266" s="430"/>
      <c r="CV266" s="430"/>
      <c r="CW266" s="430"/>
      <c r="CX266" s="430"/>
      <c r="CY266" s="430"/>
      <c r="CZ266" s="430"/>
      <c r="DA266" s="430"/>
      <c r="DB266" s="430"/>
      <c r="DC266" s="430"/>
      <c r="DD266" s="430"/>
      <c r="DE266" s="430"/>
      <c r="DF266" s="430"/>
      <c r="DG266" s="430"/>
      <c r="DH266" s="430"/>
      <c r="DI266" s="430"/>
      <c r="DJ266" s="430"/>
      <c r="DK266" s="430"/>
    </row>
    <row r="267" spans="1:115" ht="40.799999999999997" x14ac:dyDescent="0.3">
      <c r="A267" s="449" t="s">
        <v>488</v>
      </c>
      <c r="B267" s="449" t="s">
        <v>187</v>
      </c>
      <c r="C267" s="449" t="s">
        <v>189</v>
      </c>
      <c r="D267" s="449" t="s">
        <v>509</v>
      </c>
      <c r="E267" s="449" t="s">
        <v>654</v>
      </c>
      <c r="F267" s="457" t="s">
        <v>873</v>
      </c>
      <c r="G267" s="449" t="s">
        <v>499</v>
      </c>
      <c r="H267" s="514" t="s">
        <v>904</v>
      </c>
      <c r="I267" s="514" t="s">
        <v>229</v>
      </c>
      <c r="J267" s="515" t="s">
        <v>1256</v>
      </c>
      <c r="K267" s="458" t="s">
        <v>875</v>
      </c>
      <c r="L267" s="597" t="s">
        <v>2938</v>
      </c>
      <c r="M267" s="368" t="s">
        <v>2939</v>
      </c>
      <c r="N267" s="458" t="s">
        <v>2975</v>
      </c>
      <c r="O267" s="368" t="s">
        <v>2940</v>
      </c>
      <c r="P267" s="368" t="s">
        <v>2941</v>
      </c>
      <c r="Q267" s="369">
        <v>37345</v>
      </c>
      <c r="R267" s="368" t="s">
        <v>2942</v>
      </c>
      <c r="S267" s="371">
        <v>350</v>
      </c>
      <c r="T267" s="597"/>
      <c r="U267" s="597" t="s">
        <v>2956</v>
      </c>
      <c r="V267" s="368" t="s">
        <v>2941</v>
      </c>
      <c r="W267" s="596" t="s">
        <v>1563</v>
      </c>
      <c r="X267" s="596" t="s">
        <v>2897</v>
      </c>
      <c r="Y267" s="603">
        <v>310000000</v>
      </c>
      <c r="Z267" s="368" t="s">
        <v>2944</v>
      </c>
      <c r="AA267" s="368" t="s">
        <v>2882</v>
      </c>
      <c r="AB267" s="597" t="s">
        <v>2900</v>
      </c>
      <c r="AC267" s="597" t="s">
        <v>2937</v>
      </c>
      <c r="AD267" s="610"/>
      <c r="AE267" s="430">
        <f t="shared" si="32"/>
        <v>310000000</v>
      </c>
      <c r="AF267" s="430">
        <f t="shared" si="35"/>
        <v>310000000</v>
      </c>
      <c r="AG267" s="430">
        <f t="shared" si="36"/>
        <v>310000000</v>
      </c>
      <c r="AH267" s="430"/>
      <c r="AI267" s="430"/>
      <c r="AJ267" s="430"/>
      <c r="AK267" s="430"/>
      <c r="AL267" s="430"/>
      <c r="AM267" s="430"/>
      <c r="AN267" s="430"/>
      <c r="AO267" s="430"/>
      <c r="AP267" s="430"/>
      <c r="AQ267" s="430"/>
      <c r="AR267" s="430"/>
      <c r="AS267" s="430"/>
      <c r="AT267" s="430"/>
      <c r="AU267" s="430"/>
      <c r="AV267" s="430"/>
      <c r="AW267" s="430"/>
      <c r="AX267" s="430"/>
      <c r="AY267" s="430"/>
      <c r="AZ267" s="430"/>
      <c r="BA267" s="430"/>
      <c r="BB267" s="430"/>
      <c r="BC267" s="430"/>
      <c r="BD267" s="430"/>
      <c r="BE267" s="430"/>
      <c r="BF267" s="430"/>
      <c r="BG267" s="430"/>
      <c r="BH267" s="430"/>
      <c r="BI267" s="430"/>
      <c r="BJ267" s="430"/>
      <c r="BK267" s="430"/>
      <c r="BL267" s="430"/>
      <c r="BM267" s="430"/>
      <c r="BN267" s="430"/>
      <c r="BO267" s="430"/>
      <c r="BP267" s="430"/>
      <c r="BQ267" s="430"/>
      <c r="BR267" s="430"/>
      <c r="BS267" s="430"/>
      <c r="BT267" s="430"/>
      <c r="BU267" s="430"/>
      <c r="BV267" s="430"/>
      <c r="BW267" s="430"/>
      <c r="BX267" s="430"/>
      <c r="BY267" s="430"/>
      <c r="BZ267" s="430"/>
      <c r="CA267" s="430"/>
      <c r="CB267" s="430"/>
      <c r="CC267" s="430"/>
      <c r="CD267" s="430"/>
      <c r="CE267" s="430"/>
      <c r="CF267" s="430"/>
      <c r="CG267" s="430"/>
      <c r="CH267" s="430"/>
      <c r="CI267" s="430"/>
      <c r="CJ267" s="430"/>
      <c r="CK267" s="430"/>
      <c r="CL267" s="430"/>
      <c r="CM267" s="430"/>
      <c r="CN267" s="430"/>
      <c r="CO267" s="430"/>
      <c r="CP267" s="430"/>
      <c r="CQ267" s="430"/>
      <c r="CR267" s="430"/>
      <c r="CS267" s="430"/>
      <c r="CT267" s="430"/>
      <c r="CU267" s="430"/>
      <c r="CV267" s="430"/>
      <c r="CW267" s="430"/>
      <c r="CX267" s="430"/>
      <c r="CY267" s="430"/>
      <c r="CZ267" s="430"/>
      <c r="DA267" s="430"/>
      <c r="DB267" s="430"/>
      <c r="DC267" s="430"/>
      <c r="DD267" s="430"/>
      <c r="DE267" s="411">
        <v>300000000</v>
      </c>
      <c r="DF267" s="411">
        <v>10000000</v>
      </c>
      <c r="DG267" s="430"/>
      <c r="DH267" s="430"/>
      <c r="DI267" s="430"/>
      <c r="DJ267" s="430"/>
      <c r="DK267" s="430"/>
    </row>
    <row r="268" spans="1:115" ht="40.799999999999997" x14ac:dyDescent="0.3">
      <c r="A268" s="449" t="s">
        <v>488</v>
      </c>
      <c r="B268" s="449" t="s">
        <v>187</v>
      </c>
      <c r="C268" s="449" t="s">
        <v>189</v>
      </c>
      <c r="D268" s="449" t="s">
        <v>509</v>
      </c>
      <c r="E268" s="449" t="s">
        <v>654</v>
      </c>
      <c r="F268" s="457" t="s">
        <v>876</v>
      </c>
      <c r="G268" s="449" t="s">
        <v>840</v>
      </c>
      <c r="H268" s="514" t="s">
        <v>911</v>
      </c>
      <c r="I268" s="514" t="s">
        <v>229</v>
      </c>
      <c r="J268" s="515" t="s">
        <v>1258</v>
      </c>
      <c r="K268" s="458" t="s">
        <v>878</v>
      </c>
      <c r="L268" s="597" t="s">
        <v>2938</v>
      </c>
      <c r="M268" s="368" t="s">
        <v>2939</v>
      </c>
      <c r="N268" s="458" t="s">
        <v>2976</v>
      </c>
      <c r="O268" s="368" t="s">
        <v>2940</v>
      </c>
      <c r="P268" s="368" t="s">
        <v>2941</v>
      </c>
      <c r="Q268" s="369">
        <v>37345</v>
      </c>
      <c r="R268" s="368" t="s">
        <v>2942</v>
      </c>
      <c r="S268" s="371">
        <v>350</v>
      </c>
      <c r="T268" s="597"/>
      <c r="U268" s="597" t="s">
        <v>2963</v>
      </c>
      <c r="V268" s="368" t="s">
        <v>2941</v>
      </c>
      <c r="W268" s="596" t="s">
        <v>1563</v>
      </c>
      <c r="X268" s="596" t="s">
        <v>2897</v>
      </c>
      <c r="Y268" s="603">
        <v>3307790613</v>
      </c>
      <c r="Z268" s="368" t="s">
        <v>2944</v>
      </c>
      <c r="AA268" s="368" t="s">
        <v>2882</v>
      </c>
      <c r="AB268" s="597" t="s">
        <v>2900</v>
      </c>
      <c r="AC268" s="597" t="s">
        <v>2937</v>
      </c>
      <c r="AD268" s="604"/>
      <c r="AE268" s="430">
        <f t="shared" si="32"/>
        <v>3307790613</v>
      </c>
      <c r="AF268" s="430">
        <f t="shared" si="35"/>
        <v>3307790613</v>
      </c>
      <c r="AG268" s="430">
        <f t="shared" si="36"/>
        <v>3307790613</v>
      </c>
      <c r="AH268" s="430">
        <v>3307790613</v>
      </c>
      <c r="AI268" s="430"/>
      <c r="AJ268" s="430"/>
      <c r="AK268" s="430"/>
      <c r="AL268" s="430"/>
      <c r="AM268" s="430"/>
      <c r="AN268" s="430"/>
      <c r="AO268" s="430"/>
      <c r="AP268" s="430"/>
      <c r="AQ268" s="430"/>
      <c r="AR268" s="430"/>
      <c r="AS268" s="430"/>
      <c r="AT268" s="430"/>
      <c r="AU268" s="430"/>
      <c r="AV268" s="430"/>
      <c r="AW268" s="430"/>
      <c r="AX268" s="430"/>
      <c r="AY268" s="430"/>
      <c r="AZ268" s="430"/>
      <c r="BA268" s="430"/>
      <c r="BB268" s="430"/>
      <c r="BC268" s="430"/>
      <c r="BD268" s="430"/>
      <c r="BE268" s="430"/>
      <c r="BF268" s="430"/>
      <c r="BG268" s="430"/>
      <c r="BH268" s="430"/>
      <c r="BI268" s="430"/>
      <c r="BJ268" s="430"/>
      <c r="BK268" s="430"/>
      <c r="BL268" s="430"/>
      <c r="BM268" s="430"/>
      <c r="BN268" s="430"/>
      <c r="BO268" s="430"/>
      <c r="BP268" s="430"/>
      <c r="BQ268" s="430"/>
      <c r="BR268" s="430"/>
      <c r="BS268" s="430"/>
      <c r="BT268" s="430"/>
      <c r="BU268" s="430"/>
      <c r="BV268" s="430"/>
      <c r="BW268" s="430"/>
      <c r="BX268" s="430"/>
      <c r="BY268" s="430"/>
      <c r="BZ268" s="430"/>
      <c r="CA268" s="430"/>
      <c r="CB268" s="430"/>
      <c r="CC268" s="430"/>
      <c r="CD268" s="430"/>
      <c r="CE268" s="430"/>
      <c r="CF268" s="430"/>
      <c r="CG268" s="430"/>
      <c r="CH268" s="430"/>
      <c r="CI268" s="430"/>
      <c r="CJ268" s="430"/>
      <c r="CK268" s="430"/>
      <c r="CL268" s="430"/>
      <c r="CM268" s="430"/>
      <c r="CN268" s="430"/>
      <c r="CO268" s="430"/>
      <c r="CP268" s="430"/>
      <c r="CQ268" s="430"/>
      <c r="CR268" s="430"/>
      <c r="CS268" s="430"/>
      <c r="CT268" s="430"/>
      <c r="CU268" s="430"/>
      <c r="CV268" s="430"/>
      <c r="CW268" s="430"/>
      <c r="CX268" s="430"/>
      <c r="CY268" s="430"/>
      <c r="CZ268" s="430"/>
      <c r="DA268" s="430"/>
      <c r="DB268" s="430"/>
      <c r="DC268" s="430"/>
      <c r="DD268" s="430"/>
      <c r="DE268" s="430"/>
      <c r="DF268" s="430"/>
      <c r="DG268" s="430"/>
      <c r="DH268" s="430"/>
      <c r="DI268" s="430"/>
      <c r="DJ268" s="430"/>
      <c r="DK268" s="430"/>
    </row>
    <row r="269" spans="1:115" ht="40.799999999999997" x14ac:dyDescent="0.3">
      <c r="A269" s="449" t="s">
        <v>488</v>
      </c>
      <c r="B269" s="449" t="s">
        <v>187</v>
      </c>
      <c r="C269" s="449" t="s">
        <v>189</v>
      </c>
      <c r="D269" s="449" t="s">
        <v>509</v>
      </c>
      <c r="E269" s="449" t="s">
        <v>654</v>
      </c>
      <c r="F269" s="457" t="s">
        <v>884</v>
      </c>
      <c r="G269" s="449" t="s">
        <v>840</v>
      </c>
      <c r="H269" s="514" t="s">
        <v>925</v>
      </c>
      <c r="I269" s="514" t="s">
        <v>229</v>
      </c>
      <c r="J269" s="515" t="s">
        <v>1256</v>
      </c>
      <c r="K269" s="458" t="s">
        <v>886</v>
      </c>
      <c r="L269" s="597" t="s">
        <v>2938</v>
      </c>
      <c r="M269" s="368" t="s">
        <v>2939</v>
      </c>
      <c r="N269" s="458" t="s">
        <v>2977</v>
      </c>
      <c r="O269" s="368" t="s">
        <v>2940</v>
      </c>
      <c r="P269" s="368" t="s">
        <v>2941</v>
      </c>
      <c r="Q269" s="369">
        <v>37345</v>
      </c>
      <c r="R269" s="368" t="s">
        <v>2942</v>
      </c>
      <c r="S269" s="371">
        <v>350</v>
      </c>
      <c r="T269" s="597"/>
      <c r="U269" s="597" t="s">
        <v>2956</v>
      </c>
      <c r="V269" s="368" t="s">
        <v>2941</v>
      </c>
      <c r="W269" s="596" t="s">
        <v>1563</v>
      </c>
      <c r="X269" s="596" t="s">
        <v>2897</v>
      </c>
      <c r="Y269" s="603">
        <v>620046580.16000009</v>
      </c>
      <c r="Z269" s="368" t="s">
        <v>2944</v>
      </c>
      <c r="AA269" s="368" t="s">
        <v>2882</v>
      </c>
      <c r="AB269" s="597" t="s">
        <v>2900</v>
      </c>
      <c r="AC269" s="597" t="s">
        <v>2937</v>
      </c>
      <c r="AD269" s="604"/>
      <c r="AE269" s="430">
        <f t="shared" si="32"/>
        <v>620046580.16000009</v>
      </c>
      <c r="AF269" s="430">
        <f t="shared" si="35"/>
        <v>620046580.16000009</v>
      </c>
      <c r="AG269" s="430">
        <f t="shared" si="36"/>
        <v>620046580.16000009</v>
      </c>
      <c r="AH269" s="430">
        <f>520046580.16+100000000</f>
        <v>620046580.16000009</v>
      </c>
      <c r="AI269" s="430"/>
      <c r="AJ269" s="430"/>
      <c r="AK269" s="430"/>
      <c r="AL269" s="430"/>
      <c r="AM269" s="430"/>
      <c r="AN269" s="430"/>
      <c r="AO269" s="430"/>
      <c r="AP269" s="430"/>
      <c r="AQ269" s="430"/>
      <c r="AR269" s="430"/>
      <c r="AS269" s="430"/>
      <c r="AT269" s="430"/>
      <c r="AU269" s="430"/>
      <c r="AV269" s="430"/>
      <c r="AW269" s="430"/>
      <c r="AX269" s="430"/>
      <c r="AY269" s="430"/>
      <c r="AZ269" s="430"/>
      <c r="BA269" s="430"/>
      <c r="BB269" s="430"/>
      <c r="BC269" s="430"/>
      <c r="BD269" s="430"/>
      <c r="BE269" s="430"/>
      <c r="BF269" s="430"/>
      <c r="BG269" s="430"/>
      <c r="BH269" s="430"/>
      <c r="BI269" s="430"/>
      <c r="BJ269" s="430"/>
      <c r="BK269" s="430"/>
      <c r="BL269" s="430"/>
      <c r="BM269" s="430"/>
      <c r="BN269" s="430"/>
      <c r="BO269" s="430"/>
      <c r="BP269" s="430"/>
      <c r="BQ269" s="430"/>
      <c r="BR269" s="430"/>
      <c r="BS269" s="430"/>
      <c r="BT269" s="430"/>
      <c r="BU269" s="430"/>
      <c r="BV269" s="430"/>
      <c r="BW269" s="430"/>
      <c r="BX269" s="430"/>
      <c r="BY269" s="430"/>
      <c r="BZ269" s="430"/>
      <c r="CA269" s="430"/>
      <c r="CB269" s="430"/>
      <c r="CC269" s="430"/>
      <c r="CD269" s="430"/>
      <c r="CE269" s="430"/>
      <c r="CF269" s="430"/>
      <c r="CG269" s="430"/>
      <c r="CH269" s="430"/>
      <c r="CI269" s="430"/>
      <c r="CJ269" s="430"/>
      <c r="CK269" s="430"/>
      <c r="CL269" s="430"/>
      <c r="CM269" s="430"/>
      <c r="CN269" s="430"/>
      <c r="CO269" s="430"/>
      <c r="CP269" s="430"/>
      <c r="CQ269" s="430"/>
      <c r="CR269" s="430"/>
      <c r="CS269" s="430"/>
      <c r="CT269" s="430"/>
      <c r="CU269" s="430"/>
      <c r="CV269" s="430"/>
      <c r="CW269" s="430"/>
      <c r="CX269" s="430"/>
      <c r="CY269" s="430"/>
      <c r="CZ269" s="430"/>
      <c r="DA269" s="430"/>
      <c r="DB269" s="430"/>
      <c r="DC269" s="430"/>
      <c r="DD269" s="430"/>
      <c r="DE269" s="430"/>
      <c r="DF269" s="430"/>
      <c r="DG269" s="430"/>
      <c r="DH269" s="430"/>
      <c r="DI269" s="430"/>
      <c r="DJ269" s="430"/>
      <c r="DK269" s="430"/>
    </row>
    <row r="270" spans="1:115" ht="30.6" x14ac:dyDescent="0.3">
      <c r="A270" s="449" t="s">
        <v>488</v>
      </c>
      <c r="B270" s="449" t="s">
        <v>187</v>
      </c>
      <c r="C270" s="449" t="s">
        <v>189</v>
      </c>
      <c r="D270" s="449" t="s">
        <v>509</v>
      </c>
      <c r="E270" s="449" t="s">
        <v>654</v>
      </c>
      <c r="F270" s="457" t="s">
        <v>890</v>
      </c>
      <c r="G270" s="449" t="s">
        <v>499</v>
      </c>
      <c r="H270" s="514" t="s">
        <v>928</v>
      </c>
      <c r="I270" s="514" t="s">
        <v>229</v>
      </c>
      <c r="J270" s="515" t="s">
        <v>1257</v>
      </c>
      <c r="K270" s="458" t="s">
        <v>892</v>
      </c>
      <c r="L270" s="370" t="s">
        <v>2938</v>
      </c>
      <c r="M270" s="368" t="s">
        <v>2945</v>
      </c>
      <c r="N270" s="458" t="s">
        <v>2978</v>
      </c>
      <c r="O270" s="604" t="s">
        <v>2946</v>
      </c>
      <c r="P270" s="604" t="s">
        <v>2947</v>
      </c>
      <c r="Q270" s="369">
        <v>37710</v>
      </c>
      <c r="R270" s="368" t="s">
        <v>2948</v>
      </c>
      <c r="S270" s="595">
        <v>1</v>
      </c>
      <c r="T270" s="604"/>
      <c r="U270" s="604" t="s">
        <v>2964</v>
      </c>
      <c r="V270" s="604" t="s">
        <v>2947</v>
      </c>
      <c r="W270" s="596" t="s">
        <v>1563</v>
      </c>
      <c r="X270" s="596" t="s">
        <v>2897</v>
      </c>
      <c r="Y270" s="605">
        <v>1131483612</v>
      </c>
      <c r="Z270" s="368" t="s">
        <v>2944</v>
      </c>
      <c r="AA270" s="368" t="s">
        <v>2882</v>
      </c>
      <c r="AB270" s="597" t="s">
        <v>2900</v>
      </c>
      <c r="AC270" s="597" t="s">
        <v>2937</v>
      </c>
      <c r="AD270" s="604"/>
      <c r="AE270" s="430">
        <f t="shared" si="32"/>
        <v>1131483612</v>
      </c>
      <c r="AF270" s="430">
        <f t="shared" si="35"/>
        <v>1131483612</v>
      </c>
      <c r="AG270" s="430">
        <f t="shared" si="36"/>
        <v>1131483612</v>
      </c>
      <c r="AH270" s="430">
        <v>1131483612</v>
      </c>
      <c r="AI270" s="430"/>
      <c r="AJ270" s="430"/>
      <c r="AK270" s="430"/>
      <c r="AL270" s="430"/>
      <c r="AM270" s="430"/>
      <c r="AN270" s="430"/>
      <c r="AO270" s="430"/>
      <c r="AP270" s="430"/>
      <c r="AQ270" s="430"/>
      <c r="AR270" s="430"/>
      <c r="AS270" s="430"/>
      <c r="AT270" s="430"/>
      <c r="AU270" s="430"/>
      <c r="AV270" s="430"/>
      <c r="AW270" s="430"/>
      <c r="AX270" s="430"/>
      <c r="AY270" s="430"/>
      <c r="AZ270" s="430"/>
      <c r="BA270" s="430"/>
      <c r="BB270" s="430"/>
      <c r="BC270" s="430"/>
      <c r="BD270" s="430"/>
      <c r="BE270" s="430"/>
      <c r="BF270" s="430"/>
      <c r="BG270" s="430"/>
      <c r="BH270" s="430"/>
      <c r="BI270" s="430"/>
      <c r="BJ270" s="430"/>
      <c r="BK270" s="430"/>
      <c r="BL270" s="430"/>
      <c r="BM270" s="430"/>
      <c r="BN270" s="430"/>
      <c r="BO270" s="430"/>
      <c r="BP270" s="430"/>
      <c r="BQ270" s="430"/>
      <c r="BR270" s="430"/>
      <c r="BS270" s="430"/>
      <c r="BT270" s="430"/>
      <c r="BU270" s="430"/>
      <c r="BV270" s="430"/>
      <c r="BW270" s="430"/>
      <c r="BX270" s="430"/>
      <c r="BY270" s="430"/>
      <c r="BZ270" s="430"/>
      <c r="CA270" s="430"/>
      <c r="CB270" s="430"/>
      <c r="CC270" s="430"/>
      <c r="CD270" s="430"/>
      <c r="CE270" s="430"/>
      <c r="CF270" s="430"/>
      <c r="CG270" s="430"/>
      <c r="CH270" s="430"/>
      <c r="CI270" s="430"/>
      <c r="CJ270" s="430"/>
      <c r="CK270" s="430"/>
      <c r="CL270" s="430"/>
      <c r="CM270" s="430"/>
      <c r="CN270" s="430"/>
      <c r="CO270" s="430"/>
      <c r="CP270" s="430"/>
      <c r="CQ270" s="430"/>
      <c r="CR270" s="430"/>
      <c r="CS270" s="430"/>
      <c r="CT270" s="430"/>
      <c r="CU270" s="430"/>
      <c r="CV270" s="430"/>
      <c r="CW270" s="430"/>
      <c r="CX270" s="430"/>
      <c r="CY270" s="430"/>
      <c r="CZ270" s="430"/>
      <c r="DA270" s="430"/>
      <c r="DB270" s="430"/>
      <c r="DC270" s="430"/>
      <c r="DD270" s="430"/>
      <c r="DE270" s="430"/>
      <c r="DF270" s="430"/>
      <c r="DG270" s="430"/>
      <c r="DH270" s="430"/>
      <c r="DI270" s="430"/>
      <c r="DJ270" s="430"/>
      <c r="DK270" s="430"/>
    </row>
    <row r="271" spans="1:115" ht="20.399999999999999" x14ac:dyDescent="0.3">
      <c r="A271" s="90" t="s">
        <v>488</v>
      </c>
      <c r="B271" s="90" t="s">
        <v>187</v>
      </c>
      <c r="C271" s="90" t="s">
        <v>189</v>
      </c>
      <c r="D271" s="90" t="s">
        <v>509</v>
      </c>
      <c r="E271" s="90" t="s">
        <v>654</v>
      </c>
      <c r="F271" s="815" t="s">
        <v>876</v>
      </c>
      <c r="G271" s="822" t="s">
        <v>3085</v>
      </c>
      <c r="H271" s="825" t="s">
        <v>3111</v>
      </c>
      <c r="I271" s="118" t="s">
        <v>229</v>
      </c>
      <c r="J271" s="117" t="s">
        <v>689</v>
      </c>
      <c r="K271" s="57" t="s">
        <v>3112</v>
      </c>
      <c r="L271" s="370"/>
      <c r="M271" s="368"/>
      <c r="N271" s="458"/>
      <c r="O271" s="604"/>
      <c r="P271" s="604"/>
      <c r="Q271" s="369"/>
      <c r="R271" s="368"/>
      <c r="S271" s="595"/>
      <c r="T271" s="604"/>
      <c r="U271" s="604"/>
      <c r="V271" s="604"/>
      <c r="W271" s="596"/>
      <c r="X271" s="596"/>
      <c r="Y271" s="605"/>
      <c r="Z271" s="368"/>
      <c r="AA271" s="368"/>
      <c r="AB271" s="597"/>
      <c r="AC271" s="597"/>
      <c r="AD271" s="604"/>
      <c r="AE271" s="430">
        <f t="shared" ref="AE271:AE273" si="37">AF271</f>
        <v>574185214</v>
      </c>
      <c r="AF271" s="430">
        <f t="shared" ref="AF271:AF273" si="38">AG271</f>
        <v>574185214</v>
      </c>
      <c r="AG271" s="430">
        <f t="shared" ref="AG271:AG273" si="39">SUM(AH271:DK271)</f>
        <v>574185214</v>
      </c>
      <c r="AH271" s="430"/>
      <c r="AI271" s="75">
        <v>574185214</v>
      </c>
      <c r="AJ271" s="430"/>
      <c r="AK271" s="430"/>
      <c r="AL271" s="430"/>
      <c r="AM271" s="430"/>
      <c r="AN271" s="430"/>
      <c r="AO271" s="430"/>
      <c r="AP271" s="430"/>
      <c r="AQ271" s="430"/>
      <c r="AR271" s="430"/>
      <c r="AS271" s="430"/>
      <c r="AT271" s="430"/>
      <c r="AU271" s="430"/>
      <c r="AV271" s="430"/>
      <c r="AW271" s="430"/>
      <c r="AX271" s="430"/>
      <c r="AY271" s="430"/>
      <c r="AZ271" s="430"/>
      <c r="BA271" s="430"/>
      <c r="BB271" s="430"/>
      <c r="BC271" s="430"/>
      <c r="BD271" s="430"/>
      <c r="BE271" s="430"/>
      <c r="BF271" s="430"/>
      <c r="BG271" s="430"/>
      <c r="BH271" s="430"/>
      <c r="BI271" s="430"/>
      <c r="BJ271" s="430"/>
      <c r="BK271" s="430"/>
      <c r="BL271" s="430"/>
      <c r="BM271" s="430"/>
      <c r="BN271" s="430"/>
      <c r="BO271" s="430"/>
      <c r="BP271" s="430"/>
      <c r="BQ271" s="430"/>
      <c r="BR271" s="430"/>
      <c r="BS271" s="430"/>
      <c r="BT271" s="430"/>
      <c r="BU271" s="430"/>
      <c r="BV271" s="430"/>
      <c r="BW271" s="430"/>
      <c r="BX271" s="430"/>
      <c r="BY271" s="430"/>
      <c r="BZ271" s="430"/>
      <c r="CA271" s="430"/>
      <c r="CB271" s="430"/>
      <c r="CC271" s="430"/>
      <c r="CD271" s="430"/>
      <c r="CE271" s="430"/>
      <c r="CF271" s="430"/>
      <c r="CG271" s="430"/>
      <c r="CH271" s="430"/>
      <c r="CI271" s="430"/>
      <c r="CJ271" s="430"/>
      <c r="CK271" s="430"/>
      <c r="CL271" s="430"/>
      <c r="CM271" s="430"/>
      <c r="CN271" s="430"/>
      <c r="CO271" s="430"/>
      <c r="CP271" s="430"/>
      <c r="CQ271" s="430"/>
      <c r="CR271" s="430"/>
      <c r="CS271" s="430"/>
      <c r="CT271" s="430"/>
      <c r="CU271" s="430"/>
      <c r="CV271" s="430"/>
      <c r="CW271" s="430"/>
      <c r="CX271" s="430"/>
      <c r="CY271" s="430"/>
      <c r="CZ271" s="430"/>
      <c r="DA271" s="430"/>
      <c r="DB271" s="430"/>
      <c r="DC271" s="430"/>
      <c r="DD271" s="430"/>
      <c r="DE271" s="430"/>
      <c r="DF271" s="430"/>
      <c r="DG271" s="430"/>
      <c r="DH271" s="430"/>
      <c r="DI271" s="430"/>
      <c r="DJ271" s="430"/>
      <c r="DK271" s="430"/>
    </row>
    <row r="272" spans="1:115" ht="30.6" x14ac:dyDescent="0.3">
      <c r="A272" s="90" t="s">
        <v>488</v>
      </c>
      <c r="B272" s="90" t="s">
        <v>187</v>
      </c>
      <c r="C272" s="90" t="s">
        <v>189</v>
      </c>
      <c r="D272" s="90" t="s">
        <v>509</v>
      </c>
      <c r="E272" s="90" t="s">
        <v>654</v>
      </c>
      <c r="F272" s="815" t="s">
        <v>3113</v>
      </c>
      <c r="G272" s="822" t="s">
        <v>3085</v>
      </c>
      <c r="H272" s="825" t="s">
        <v>3114</v>
      </c>
      <c r="I272" s="835" t="s">
        <v>229</v>
      </c>
      <c r="J272" s="117" t="s">
        <v>672</v>
      </c>
      <c r="K272" s="57" t="s">
        <v>3115</v>
      </c>
      <c r="L272" s="370"/>
      <c r="M272" s="368"/>
      <c r="N272" s="458"/>
      <c r="O272" s="604"/>
      <c r="P272" s="604"/>
      <c r="Q272" s="369"/>
      <c r="R272" s="368"/>
      <c r="S272" s="595"/>
      <c r="T272" s="604"/>
      <c r="U272" s="604"/>
      <c r="V272" s="604"/>
      <c r="W272" s="596"/>
      <c r="X272" s="596"/>
      <c r="Y272" s="605"/>
      <c r="Z272" s="368"/>
      <c r="AA272" s="368"/>
      <c r="AB272" s="597"/>
      <c r="AC272" s="597"/>
      <c r="AD272" s="604"/>
      <c r="AE272" s="430">
        <f t="shared" si="37"/>
        <v>4001084.35</v>
      </c>
      <c r="AF272" s="430">
        <f t="shared" si="38"/>
        <v>4001084.35</v>
      </c>
      <c r="AG272" s="430">
        <f t="shared" si="39"/>
        <v>4001084.35</v>
      </c>
      <c r="AH272" s="430"/>
      <c r="AI272" s="75">
        <v>4001084.35</v>
      </c>
      <c r="AJ272" s="430"/>
      <c r="AK272" s="430"/>
      <c r="AL272" s="430"/>
      <c r="AM272" s="430"/>
      <c r="AN272" s="430"/>
      <c r="AO272" s="430"/>
      <c r="AP272" s="430"/>
      <c r="AQ272" s="430"/>
      <c r="AR272" s="430"/>
      <c r="AS272" s="430"/>
      <c r="AT272" s="430"/>
      <c r="AU272" s="430"/>
      <c r="AV272" s="430"/>
      <c r="AW272" s="430"/>
      <c r="AX272" s="430"/>
      <c r="AY272" s="430"/>
      <c r="AZ272" s="430"/>
      <c r="BA272" s="430"/>
      <c r="BB272" s="430"/>
      <c r="BC272" s="430"/>
      <c r="BD272" s="430"/>
      <c r="BE272" s="430"/>
      <c r="BF272" s="430"/>
      <c r="BG272" s="430"/>
      <c r="BH272" s="430"/>
      <c r="BI272" s="430"/>
      <c r="BJ272" s="430"/>
      <c r="BK272" s="430"/>
      <c r="BL272" s="430"/>
      <c r="BM272" s="430"/>
      <c r="BN272" s="430"/>
      <c r="BO272" s="430"/>
      <c r="BP272" s="430"/>
      <c r="BQ272" s="430"/>
      <c r="BR272" s="430"/>
      <c r="BS272" s="430"/>
      <c r="BT272" s="430"/>
      <c r="BU272" s="430"/>
      <c r="BV272" s="430"/>
      <c r="BW272" s="430"/>
      <c r="BX272" s="430"/>
      <c r="BY272" s="430"/>
      <c r="BZ272" s="430"/>
      <c r="CA272" s="430"/>
      <c r="CB272" s="430"/>
      <c r="CC272" s="430"/>
      <c r="CD272" s="430"/>
      <c r="CE272" s="430"/>
      <c r="CF272" s="430"/>
      <c r="CG272" s="430"/>
      <c r="CH272" s="430"/>
      <c r="CI272" s="430"/>
      <c r="CJ272" s="430"/>
      <c r="CK272" s="430"/>
      <c r="CL272" s="430"/>
      <c r="CM272" s="430"/>
      <c r="CN272" s="430"/>
      <c r="CO272" s="430"/>
      <c r="CP272" s="430"/>
      <c r="CQ272" s="430"/>
      <c r="CR272" s="430"/>
      <c r="CS272" s="430"/>
      <c r="CT272" s="430"/>
      <c r="CU272" s="430"/>
      <c r="CV272" s="430"/>
      <c r="CW272" s="430"/>
      <c r="CX272" s="430"/>
      <c r="CY272" s="430"/>
      <c r="CZ272" s="430"/>
      <c r="DA272" s="430"/>
      <c r="DB272" s="430"/>
      <c r="DC272" s="430"/>
      <c r="DD272" s="430"/>
      <c r="DE272" s="430"/>
      <c r="DF272" s="430"/>
      <c r="DG272" s="430"/>
      <c r="DH272" s="430"/>
      <c r="DI272" s="430"/>
      <c r="DJ272" s="430"/>
      <c r="DK272" s="430"/>
    </row>
    <row r="273" spans="1:250" ht="30.6" x14ac:dyDescent="0.3">
      <c r="A273" s="90" t="s">
        <v>488</v>
      </c>
      <c r="B273" s="90" t="s">
        <v>187</v>
      </c>
      <c r="C273" s="90" t="s">
        <v>189</v>
      </c>
      <c r="D273" s="90" t="s">
        <v>509</v>
      </c>
      <c r="E273" s="90" t="s">
        <v>654</v>
      </c>
      <c r="F273" s="815" t="s">
        <v>3116</v>
      </c>
      <c r="G273" s="822" t="s">
        <v>3085</v>
      </c>
      <c r="H273" s="825" t="s">
        <v>3117</v>
      </c>
      <c r="I273" s="835" t="s">
        <v>229</v>
      </c>
      <c r="J273" s="117" t="s">
        <v>689</v>
      </c>
      <c r="K273" s="57" t="s">
        <v>3118</v>
      </c>
      <c r="L273" s="370"/>
      <c r="M273" s="368"/>
      <c r="N273" s="458"/>
      <c r="O273" s="604"/>
      <c r="P273" s="604"/>
      <c r="Q273" s="369"/>
      <c r="R273" s="368"/>
      <c r="S273" s="595"/>
      <c r="T273" s="604"/>
      <c r="U273" s="604"/>
      <c r="V273" s="604"/>
      <c r="W273" s="596"/>
      <c r="X273" s="596"/>
      <c r="Y273" s="605"/>
      <c r="Z273" s="368"/>
      <c r="AA273" s="368"/>
      <c r="AB273" s="597"/>
      <c r="AC273" s="597"/>
      <c r="AD273" s="604"/>
      <c r="AE273" s="430">
        <f t="shared" si="37"/>
        <v>3550057.1</v>
      </c>
      <c r="AF273" s="430">
        <f t="shared" si="38"/>
        <v>3550057.1</v>
      </c>
      <c r="AG273" s="430">
        <f t="shared" si="39"/>
        <v>3550057.1</v>
      </c>
      <c r="AH273" s="430"/>
      <c r="AI273" s="430"/>
      <c r="AJ273" s="430"/>
      <c r="AK273" s="430"/>
      <c r="AL273" s="430"/>
      <c r="AM273" s="64">
        <v>3550057.1</v>
      </c>
      <c r="AN273" s="430"/>
      <c r="AO273" s="430"/>
      <c r="AP273" s="430"/>
      <c r="AQ273" s="430"/>
      <c r="AR273" s="430"/>
      <c r="AS273" s="430"/>
      <c r="AT273" s="430"/>
      <c r="AU273" s="430"/>
      <c r="AV273" s="430"/>
      <c r="AW273" s="430"/>
      <c r="AX273" s="430"/>
      <c r="AY273" s="430"/>
      <c r="AZ273" s="430"/>
      <c r="BA273" s="430"/>
      <c r="BB273" s="430"/>
      <c r="BC273" s="430"/>
      <c r="BD273" s="430"/>
      <c r="BE273" s="430"/>
      <c r="BF273" s="430"/>
      <c r="BG273" s="430"/>
      <c r="BH273" s="430"/>
      <c r="BI273" s="430"/>
      <c r="BJ273" s="430"/>
      <c r="BK273" s="430"/>
      <c r="BL273" s="430"/>
      <c r="BM273" s="430"/>
      <c r="BN273" s="430"/>
      <c r="BO273" s="430"/>
      <c r="BP273" s="430"/>
      <c r="BQ273" s="430"/>
      <c r="BR273" s="430"/>
      <c r="BS273" s="430"/>
      <c r="BT273" s="430"/>
      <c r="BU273" s="430"/>
      <c r="BV273" s="430"/>
      <c r="BW273" s="430"/>
      <c r="BX273" s="430"/>
      <c r="BY273" s="430"/>
      <c r="BZ273" s="430"/>
      <c r="CA273" s="430"/>
      <c r="CB273" s="430"/>
      <c r="CC273" s="430"/>
      <c r="CD273" s="430"/>
      <c r="CE273" s="430"/>
      <c r="CF273" s="430"/>
      <c r="CG273" s="430"/>
      <c r="CH273" s="430"/>
      <c r="CI273" s="430"/>
      <c r="CJ273" s="430"/>
      <c r="CK273" s="430"/>
      <c r="CL273" s="430"/>
      <c r="CM273" s="430"/>
      <c r="CN273" s="430"/>
      <c r="CO273" s="430"/>
      <c r="CP273" s="430"/>
      <c r="CQ273" s="430"/>
      <c r="CR273" s="430"/>
      <c r="CS273" s="430"/>
      <c r="CT273" s="430"/>
      <c r="CU273" s="430"/>
      <c r="CV273" s="430"/>
      <c r="CW273" s="430"/>
      <c r="CX273" s="430"/>
      <c r="CY273" s="430"/>
      <c r="CZ273" s="430"/>
      <c r="DA273" s="430"/>
      <c r="DB273" s="430"/>
      <c r="DC273" s="430"/>
      <c r="DD273" s="430"/>
      <c r="DE273" s="430"/>
      <c r="DF273" s="430"/>
      <c r="DG273" s="430"/>
      <c r="DH273" s="430"/>
      <c r="DI273" s="430"/>
      <c r="DJ273" s="430"/>
      <c r="DK273" s="430"/>
    </row>
    <row r="274" spans="1:250" x14ac:dyDescent="0.3">
      <c r="A274" s="436" t="s">
        <v>488</v>
      </c>
      <c r="B274" s="436" t="s">
        <v>187</v>
      </c>
      <c r="C274" s="436" t="s">
        <v>189</v>
      </c>
      <c r="D274" s="436" t="s">
        <v>509</v>
      </c>
      <c r="E274" s="436" t="s">
        <v>748</v>
      </c>
      <c r="F274" s="480"/>
      <c r="G274" s="436"/>
      <c r="H274" s="438"/>
      <c r="I274" s="438"/>
      <c r="J274" s="436"/>
      <c r="K274" s="439" t="s">
        <v>749</v>
      </c>
      <c r="L274" s="439"/>
      <c r="M274" s="440"/>
      <c r="N274" s="439"/>
      <c r="O274" s="439"/>
      <c r="P274" s="439"/>
      <c r="Q274" s="440"/>
      <c r="R274" s="440"/>
      <c r="S274" s="440"/>
      <c r="T274" s="440"/>
      <c r="U274" s="439"/>
      <c r="V274" s="440"/>
      <c r="W274" s="440"/>
      <c r="X274" s="440"/>
      <c r="Y274" s="441"/>
      <c r="Z274" s="440"/>
      <c r="AA274" s="440"/>
      <c r="AB274" s="440"/>
      <c r="AC274" s="440"/>
      <c r="AD274" s="440"/>
      <c r="AE274" s="430">
        <f t="shared" si="32"/>
        <v>0</v>
      </c>
      <c r="AF274" s="411"/>
      <c r="AG274" s="411"/>
      <c r="AH274" s="411"/>
      <c r="AI274" s="411"/>
      <c r="AJ274" s="411"/>
      <c r="AK274" s="411"/>
      <c r="AL274" s="411"/>
      <c r="AM274" s="411"/>
      <c r="AN274" s="411"/>
      <c r="AO274" s="411"/>
      <c r="AP274" s="411"/>
      <c r="AQ274" s="411"/>
      <c r="AR274" s="411"/>
      <c r="AS274" s="411"/>
      <c r="AT274" s="411"/>
      <c r="AU274" s="411"/>
      <c r="AV274" s="411"/>
      <c r="AW274" s="411"/>
      <c r="AX274" s="411"/>
      <c r="AY274" s="411"/>
      <c r="AZ274" s="411"/>
      <c r="BA274" s="411"/>
      <c r="BB274" s="411"/>
      <c r="BC274" s="411"/>
      <c r="BD274" s="411"/>
      <c r="BE274" s="411"/>
      <c r="BF274" s="411"/>
      <c r="BG274" s="411"/>
      <c r="BH274" s="411"/>
      <c r="BI274" s="411"/>
      <c r="BJ274" s="411"/>
      <c r="BK274" s="411"/>
      <c r="BL274" s="411"/>
      <c r="BM274" s="411"/>
      <c r="BN274" s="411"/>
      <c r="BO274" s="411"/>
      <c r="BP274" s="411"/>
      <c r="BQ274" s="411"/>
      <c r="BR274" s="411"/>
      <c r="BS274" s="411"/>
      <c r="BT274" s="411"/>
      <c r="BU274" s="411"/>
      <c r="BV274" s="411"/>
      <c r="BW274" s="411"/>
      <c r="BX274" s="411"/>
      <c r="BY274" s="411"/>
      <c r="BZ274" s="411"/>
      <c r="CA274" s="411"/>
      <c r="CB274" s="411"/>
      <c r="CC274" s="411"/>
      <c r="CD274" s="411"/>
      <c r="CE274" s="411"/>
      <c r="CF274" s="411"/>
      <c r="CG274" s="411"/>
      <c r="CH274" s="411"/>
      <c r="CI274" s="411"/>
      <c r="CJ274" s="411"/>
      <c r="CK274" s="411"/>
      <c r="CL274" s="411"/>
      <c r="CM274" s="411"/>
      <c r="CN274" s="411"/>
      <c r="CO274" s="411"/>
      <c r="CP274" s="411"/>
      <c r="CQ274" s="411"/>
      <c r="CR274" s="411"/>
      <c r="CS274" s="411"/>
      <c r="CT274" s="411"/>
      <c r="CU274" s="411"/>
      <c r="CV274" s="411"/>
      <c r="CW274" s="411"/>
      <c r="CX274" s="411"/>
      <c r="CY274" s="411"/>
      <c r="CZ274" s="411"/>
      <c r="DA274" s="411"/>
      <c r="DB274" s="411"/>
      <c r="DC274" s="411"/>
      <c r="DD274" s="411"/>
      <c r="DE274" s="411"/>
      <c r="DF274" s="411"/>
      <c r="DG274" s="411"/>
      <c r="DH274" s="411"/>
      <c r="DI274" s="411"/>
      <c r="DJ274" s="411"/>
      <c r="DK274" s="411"/>
      <c r="DL274" s="414"/>
      <c r="DM274" s="414"/>
      <c r="DN274" s="414"/>
      <c r="DO274" s="414"/>
      <c r="DP274" s="414"/>
      <c r="DQ274" s="414"/>
      <c r="DR274" s="414"/>
      <c r="DS274" s="414"/>
      <c r="DT274" s="414"/>
      <c r="DU274" s="414"/>
      <c r="DV274" s="414"/>
      <c r="DW274" s="414"/>
      <c r="DX274" s="414"/>
      <c r="DY274" s="414"/>
      <c r="DZ274" s="414"/>
      <c r="EA274" s="414"/>
      <c r="EB274" s="414"/>
      <c r="EC274" s="414"/>
      <c r="ED274" s="414"/>
      <c r="EE274" s="414"/>
      <c r="EF274" s="414"/>
      <c r="EG274" s="414"/>
      <c r="EH274" s="414"/>
      <c r="EI274" s="414"/>
      <c r="EJ274" s="414"/>
      <c r="EK274" s="414"/>
      <c r="EL274" s="414"/>
      <c r="EM274" s="414"/>
      <c r="EN274" s="414"/>
      <c r="EO274" s="414"/>
      <c r="EP274" s="414"/>
      <c r="EQ274" s="414"/>
      <c r="ER274" s="414"/>
      <c r="ES274" s="414"/>
      <c r="ET274" s="414"/>
      <c r="EU274" s="414"/>
      <c r="EV274" s="414"/>
      <c r="EW274" s="414"/>
      <c r="EX274" s="414"/>
      <c r="EY274" s="414"/>
      <c r="EZ274" s="414"/>
      <c r="FA274" s="414"/>
      <c r="FB274" s="414"/>
      <c r="FC274" s="414"/>
      <c r="FD274" s="414"/>
      <c r="FE274" s="414"/>
      <c r="FF274" s="414"/>
      <c r="FG274" s="414"/>
      <c r="FH274" s="414"/>
      <c r="FI274" s="414"/>
      <c r="FJ274" s="414"/>
      <c r="FK274" s="414"/>
      <c r="FL274" s="414"/>
      <c r="FM274" s="414"/>
      <c r="FN274" s="414"/>
      <c r="FO274" s="414"/>
      <c r="FP274" s="414"/>
      <c r="FQ274" s="414"/>
      <c r="FR274" s="414"/>
      <c r="FS274" s="414"/>
      <c r="FT274" s="414"/>
      <c r="FU274" s="414"/>
      <c r="FV274" s="414"/>
      <c r="FW274" s="414"/>
      <c r="FX274" s="414"/>
      <c r="FY274" s="414"/>
      <c r="FZ274" s="414"/>
      <c r="GA274" s="414"/>
      <c r="GB274" s="414"/>
      <c r="GC274" s="414"/>
      <c r="GD274" s="414"/>
      <c r="GE274" s="414"/>
      <c r="GF274" s="414"/>
      <c r="GG274" s="414"/>
      <c r="GH274" s="414"/>
      <c r="GI274" s="414"/>
      <c r="GJ274" s="414"/>
      <c r="GK274" s="414"/>
      <c r="GL274" s="414"/>
      <c r="GM274" s="414"/>
      <c r="GN274" s="414"/>
      <c r="GO274" s="414"/>
      <c r="GP274" s="414"/>
      <c r="GQ274" s="414"/>
      <c r="GR274" s="414"/>
      <c r="GS274" s="414"/>
      <c r="GT274" s="414"/>
      <c r="GU274" s="414"/>
      <c r="GV274" s="414"/>
      <c r="GW274" s="414"/>
      <c r="GX274" s="414"/>
      <c r="GY274" s="414"/>
      <c r="GZ274" s="414"/>
      <c r="HA274" s="414"/>
      <c r="HB274" s="414"/>
      <c r="HC274" s="414"/>
      <c r="HD274" s="414"/>
      <c r="HE274" s="414"/>
      <c r="HF274" s="414"/>
      <c r="HG274" s="414"/>
      <c r="HH274" s="414"/>
      <c r="HI274" s="414"/>
      <c r="HJ274" s="414"/>
      <c r="HK274" s="414"/>
      <c r="HL274" s="414"/>
      <c r="HM274" s="414"/>
      <c r="HN274" s="414"/>
      <c r="HO274" s="414"/>
      <c r="HP274" s="414"/>
      <c r="HQ274" s="414"/>
      <c r="HR274" s="414"/>
      <c r="HS274" s="414"/>
      <c r="HT274" s="414"/>
      <c r="HU274" s="414"/>
      <c r="HV274" s="414"/>
      <c r="HW274" s="414"/>
      <c r="HX274" s="414"/>
      <c r="HY274" s="414"/>
      <c r="HZ274" s="414"/>
      <c r="IA274" s="414"/>
      <c r="IB274" s="414"/>
      <c r="IC274" s="414"/>
      <c r="ID274" s="414"/>
      <c r="IE274" s="414"/>
      <c r="IF274" s="414"/>
      <c r="IG274" s="414"/>
      <c r="IH274" s="414"/>
      <c r="II274" s="414"/>
      <c r="IJ274" s="414"/>
      <c r="IK274" s="414"/>
      <c r="IL274" s="414"/>
      <c r="IM274" s="414"/>
      <c r="IN274" s="414"/>
      <c r="IO274" s="414"/>
      <c r="IP274" s="414"/>
    </row>
    <row r="275" spans="1:250" ht="61.2" x14ac:dyDescent="0.3">
      <c r="A275" s="381" t="s">
        <v>488</v>
      </c>
      <c r="B275" s="449" t="s">
        <v>187</v>
      </c>
      <c r="C275" s="449" t="s">
        <v>189</v>
      </c>
      <c r="D275" s="449" t="s">
        <v>509</v>
      </c>
      <c r="E275" s="449" t="s">
        <v>748</v>
      </c>
      <c r="F275" s="457" t="s">
        <v>349</v>
      </c>
      <c r="G275" s="449" t="s">
        <v>349</v>
      </c>
      <c r="H275" s="514" t="s">
        <v>756</v>
      </c>
      <c r="I275" s="514" t="s">
        <v>208</v>
      </c>
      <c r="J275" s="515" t="s">
        <v>757</v>
      </c>
      <c r="K275" s="532" t="s">
        <v>758</v>
      </c>
      <c r="L275" s="368" t="s">
        <v>2986</v>
      </c>
      <c r="M275" s="368" t="s">
        <v>2987</v>
      </c>
      <c r="N275" s="532" t="s">
        <v>2979</v>
      </c>
      <c r="O275" s="608" t="s">
        <v>2980</v>
      </c>
      <c r="P275" s="608" t="s">
        <v>2981</v>
      </c>
      <c r="Q275" s="612" t="s">
        <v>2982</v>
      </c>
      <c r="R275" s="368" t="s">
        <v>2988</v>
      </c>
      <c r="S275" s="371">
        <v>4</v>
      </c>
      <c r="T275" s="608" t="s">
        <v>2994</v>
      </c>
      <c r="U275" s="613" t="s">
        <v>2998</v>
      </c>
      <c r="V275" s="613" t="s">
        <v>2999</v>
      </c>
      <c r="W275" s="608" t="s">
        <v>2995</v>
      </c>
      <c r="X275" s="614" t="s">
        <v>1563</v>
      </c>
      <c r="Y275" s="534">
        <v>5000000000</v>
      </c>
      <c r="Z275" s="368" t="s">
        <v>2989</v>
      </c>
      <c r="AA275" s="368" t="s">
        <v>2669</v>
      </c>
      <c r="AB275" s="368" t="s">
        <v>2990</v>
      </c>
      <c r="AC275" s="597" t="s">
        <v>2991</v>
      </c>
      <c r="AD275" s="533" t="s">
        <v>3013</v>
      </c>
      <c r="AE275" s="430">
        <f t="shared" si="32"/>
        <v>5000000000</v>
      </c>
      <c r="AF275" s="430">
        <f>AG275</f>
        <v>5000000000</v>
      </c>
      <c r="AG275" s="430">
        <f>SUM(AH275:DK275)</f>
        <v>5000000000</v>
      </c>
      <c r="AH275" s="430">
        <v>5000000000</v>
      </c>
      <c r="AI275" s="430"/>
      <c r="AJ275" s="430"/>
      <c r="AK275" s="430"/>
      <c r="AL275" s="430"/>
      <c r="AM275" s="430"/>
      <c r="AN275" s="430"/>
      <c r="AO275" s="430"/>
      <c r="AP275" s="430"/>
      <c r="AQ275" s="430"/>
      <c r="AR275" s="430"/>
      <c r="AS275" s="430"/>
      <c r="AT275" s="430"/>
      <c r="AU275" s="430"/>
      <c r="AV275" s="430"/>
      <c r="AW275" s="430"/>
      <c r="AX275" s="430"/>
      <c r="AY275" s="430"/>
      <c r="AZ275" s="430"/>
      <c r="BA275" s="430"/>
      <c r="BB275" s="430"/>
      <c r="BC275" s="430"/>
      <c r="BD275" s="430"/>
      <c r="BE275" s="430"/>
      <c r="BF275" s="430"/>
      <c r="BG275" s="430"/>
      <c r="BH275" s="430"/>
      <c r="BI275" s="430"/>
      <c r="BJ275" s="430"/>
      <c r="BK275" s="430"/>
      <c r="BL275" s="430"/>
      <c r="BM275" s="430"/>
      <c r="BN275" s="430"/>
      <c r="BO275" s="430"/>
      <c r="BP275" s="430"/>
      <c r="BQ275" s="430"/>
      <c r="BR275" s="430"/>
      <c r="BS275" s="430"/>
      <c r="BT275" s="430"/>
      <c r="BU275" s="430"/>
      <c r="BV275" s="430"/>
      <c r="BW275" s="430"/>
      <c r="BX275" s="430"/>
      <c r="BY275" s="430"/>
      <c r="BZ275" s="430"/>
      <c r="CA275" s="430"/>
      <c r="CB275" s="430"/>
      <c r="CC275" s="430"/>
      <c r="CD275" s="430"/>
      <c r="CE275" s="430"/>
      <c r="CF275" s="430"/>
      <c r="CG275" s="430"/>
      <c r="CH275" s="430"/>
      <c r="CI275" s="430"/>
      <c r="CJ275" s="430"/>
      <c r="CK275" s="430"/>
      <c r="CL275" s="430"/>
      <c r="CM275" s="430"/>
      <c r="CN275" s="430"/>
      <c r="CO275" s="430"/>
      <c r="CP275" s="430"/>
      <c r="CQ275" s="430"/>
      <c r="CR275" s="430"/>
      <c r="CS275" s="430"/>
      <c r="CT275" s="430"/>
      <c r="CU275" s="430"/>
      <c r="CV275" s="430"/>
      <c r="CW275" s="430"/>
      <c r="CX275" s="430"/>
      <c r="CY275" s="430"/>
      <c r="CZ275" s="430"/>
      <c r="DA275" s="430"/>
      <c r="DB275" s="430"/>
      <c r="DC275" s="430"/>
      <c r="DD275" s="430"/>
      <c r="DE275" s="430"/>
      <c r="DF275" s="430"/>
      <c r="DG275" s="430"/>
      <c r="DH275" s="430"/>
      <c r="DI275" s="430"/>
      <c r="DJ275" s="430"/>
      <c r="DK275" s="430"/>
    </row>
    <row r="276" spans="1:250" ht="40.799999999999997" x14ac:dyDescent="0.3">
      <c r="A276" s="381"/>
      <c r="B276" s="449"/>
      <c r="C276" s="449"/>
      <c r="D276" s="449"/>
      <c r="E276" s="449"/>
      <c r="F276" s="457"/>
      <c r="G276" s="449"/>
      <c r="H276" s="514"/>
      <c r="I276" s="514"/>
      <c r="J276" s="515"/>
      <c r="K276" s="532"/>
      <c r="L276" s="368" t="s">
        <v>2986</v>
      </c>
      <c r="M276" s="368" t="s">
        <v>2992</v>
      </c>
      <c r="N276" s="532" t="s">
        <v>2979</v>
      </c>
      <c r="O276" s="608" t="s">
        <v>2983</v>
      </c>
      <c r="P276" s="608" t="s">
        <v>2984</v>
      </c>
      <c r="Q276" s="612" t="s">
        <v>2985</v>
      </c>
      <c r="R276" s="368" t="s">
        <v>2993</v>
      </c>
      <c r="S276" s="371">
        <v>32</v>
      </c>
      <c r="T276" s="608" t="s">
        <v>2996</v>
      </c>
      <c r="U276" s="613" t="s">
        <v>2998</v>
      </c>
      <c r="V276" s="613" t="s">
        <v>2999</v>
      </c>
      <c r="W276" s="608" t="s">
        <v>2995</v>
      </c>
      <c r="X276" s="615" t="s">
        <v>2997</v>
      </c>
      <c r="Y276" s="534"/>
      <c r="Z276" s="368" t="s">
        <v>2989</v>
      </c>
      <c r="AA276" s="368" t="s">
        <v>2669</v>
      </c>
      <c r="AB276" s="368" t="s">
        <v>2990</v>
      </c>
      <c r="AC276" s="597" t="s">
        <v>2991</v>
      </c>
      <c r="AD276" s="533"/>
      <c r="AE276" s="430"/>
      <c r="AF276" s="430"/>
      <c r="AG276" s="430"/>
      <c r="AH276" s="430"/>
      <c r="AI276" s="430"/>
      <c r="AJ276" s="430"/>
      <c r="AK276" s="430"/>
      <c r="AL276" s="430"/>
      <c r="AM276" s="430"/>
      <c r="AN276" s="430"/>
      <c r="AO276" s="430"/>
      <c r="AP276" s="430"/>
      <c r="AQ276" s="430"/>
      <c r="AR276" s="430"/>
      <c r="AS276" s="430"/>
      <c r="AT276" s="430"/>
      <c r="AU276" s="430"/>
      <c r="AV276" s="430"/>
      <c r="AW276" s="430"/>
      <c r="AX276" s="430"/>
      <c r="AY276" s="430"/>
      <c r="AZ276" s="430"/>
      <c r="BA276" s="430"/>
      <c r="BB276" s="430"/>
      <c r="BC276" s="430"/>
      <c r="BD276" s="430"/>
      <c r="BE276" s="430"/>
      <c r="BF276" s="430"/>
      <c r="BG276" s="430"/>
      <c r="BH276" s="430"/>
      <c r="BI276" s="430"/>
      <c r="BJ276" s="430"/>
      <c r="BK276" s="430"/>
      <c r="BL276" s="430"/>
      <c r="BM276" s="430"/>
      <c r="BN276" s="430"/>
      <c r="BO276" s="430"/>
      <c r="BP276" s="430"/>
      <c r="BQ276" s="430"/>
      <c r="BR276" s="430"/>
      <c r="BS276" s="430"/>
      <c r="BT276" s="430"/>
      <c r="BU276" s="430"/>
      <c r="BV276" s="430"/>
      <c r="BW276" s="430"/>
      <c r="BX276" s="430"/>
      <c r="BY276" s="430"/>
      <c r="BZ276" s="430"/>
      <c r="CA276" s="430"/>
      <c r="CB276" s="430"/>
      <c r="CC276" s="430"/>
      <c r="CD276" s="430"/>
      <c r="CE276" s="430"/>
      <c r="CF276" s="430"/>
      <c r="CG276" s="430"/>
      <c r="CH276" s="430"/>
      <c r="CI276" s="430"/>
      <c r="CJ276" s="430"/>
      <c r="CK276" s="430"/>
      <c r="CL276" s="430"/>
      <c r="CM276" s="430"/>
      <c r="CN276" s="430"/>
      <c r="CO276" s="430"/>
      <c r="CP276" s="430"/>
      <c r="CQ276" s="430"/>
      <c r="CR276" s="430"/>
      <c r="CS276" s="430"/>
      <c r="CT276" s="430"/>
      <c r="CU276" s="430"/>
      <c r="CV276" s="430"/>
      <c r="CW276" s="430"/>
      <c r="CX276" s="430"/>
      <c r="CY276" s="430"/>
      <c r="CZ276" s="430"/>
      <c r="DA276" s="430"/>
      <c r="DB276" s="430"/>
      <c r="DC276" s="430"/>
      <c r="DD276" s="430"/>
      <c r="DE276" s="430"/>
      <c r="DF276" s="430"/>
      <c r="DG276" s="430"/>
      <c r="DH276" s="430"/>
      <c r="DI276" s="430"/>
      <c r="DJ276" s="430"/>
      <c r="DK276" s="430"/>
    </row>
    <row r="277" spans="1:250" ht="40.799999999999997" x14ac:dyDescent="0.3">
      <c r="A277" s="381" t="s">
        <v>488</v>
      </c>
      <c r="B277" s="449" t="s">
        <v>187</v>
      </c>
      <c r="C277" s="449" t="s">
        <v>189</v>
      </c>
      <c r="D277" s="449" t="s">
        <v>509</v>
      </c>
      <c r="E277" s="449" t="s">
        <v>748</v>
      </c>
      <c r="F277" s="457">
        <v>2017005810578</v>
      </c>
      <c r="G277" s="449" t="s">
        <v>499</v>
      </c>
      <c r="H277" s="514" t="s">
        <v>1353</v>
      </c>
      <c r="I277" s="514" t="s">
        <v>208</v>
      </c>
      <c r="J277" s="515" t="s">
        <v>1259</v>
      </c>
      <c r="K277" s="553" t="s">
        <v>908</v>
      </c>
      <c r="L277" s="368" t="s">
        <v>2986</v>
      </c>
      <c r="M277" s="368" t="s">
        <v>3006</v>
      </c>
      <c r="N277" s="553" t="s">
        <v>3000</v>
      </c>
      <c r="O277" s="553" t="s">
        <v>3001</v>
      </c>
      <c r="P277" s="553" t="s">
        <v>3002</v>
      </c>
      <c r="Q277" s="368" t="s">
        <v>3007</v>
      </c>
      <c r="R277" s="368" t="s">
        <v>3008</v>
      </c>
      <c r="S277" s="371">
        <v>150</v>
      </c>
      <c r="T277" s="519" t="s">
        <v>3003</v>
      </c>
      <c r="U277" s="553" t="s">
        <v>3005</v>
      </c>
      <c r="V277" s="519" t="s">
        <v>3004</v>
      </c>
      <c r="W277" s="596" t="s">
        <v>1563</v>
      </c>
      <c r="X277" s="596" t="s">
        <v>2897</v>
      </c>
      <c r="Y277" s="555">
        <v>569109076.80999994</v>
      </c>
      <c r="Z277" s="368" t="s">
        <v>2989</v>
      </c>
      <c r="AA277" s="368" t="s">
        <v>2669</v>
      </c>
      <c r="AB277" s="368" t="s">
        <v>2990</v>
      </c>
      <c r="AC277" s="597" t="s">
        <v>2991</v>
      </c>
      <c r="AD277" s="519"/>
      <c r="AE277" s="430">
        <f t="shared" si="32"/>
        <v>569109076.80999994</v>
      </c>
      <c r="AF277" s="430">
        <f>AG277</f>
        <v>569109076.80999994</v>
      </c>
      <c r="AG277" s="430">
        <f>SUM(AH277:DK277)</f>
        <v>569109076.80999994</v>
      </c>
      <c r="AH277" s="430">
        <v>189109076.81</v>
      </c>
      <c r="AI277" s="430"/>
      <c r="AJ277" s="430"/>
      <c r="AK277" s="430"/>
      <c r="AL277" s="430"/>
      <c r="AM277" s="430"/>
      <c r="AN277" s="430"/>
      <c r="AO277" s="430"/>
      <c r="AP277" s="430"/>
      <c r="AQ277" s="430"/>
      <c r="AR277" s="430"/>
      <c r="AS277" s="430"/>
      <c r="AT277" s="430"/>
      <c r="AU277" s="430"/>
      <c r="AV277" s="430"/>
      <c r="AW277" s="430"/>
      <c r="AX277" s="430"/>
      <c r="AY277" s="430"/>
      <c r="AZ277" s="430"/>
      <c r="BA277" s="430"/>
      <c r="BB277" s="430">
        <v>240000000</v>
      </c>
      <c r="BC277" s="430"/>
      <c r="BD277" s="430"/>
      <c r="BE277" s="430"/>
      <c r="BF277" s="430"/>
      <c r="BG277" s="430"/>
      <c r="BH277" s="430"/>
      <c r="BI277" s="430"/>
      <c r="BJ277" s="430"/>
      <c r="BK277" s="430"/>
      <c r="BL277" s="430"/>
      <c r="BM277" s="430"/>
      <c r="BN277" s="430"/>
      <c r="BO277" s="430"/>
      <c r="BP277" s="430"/>
      <c r="BQ277" s="430"/>
      <c r="BR277" s="430"/>
      <c r="BS277" s="430">
        <v>140000000</v>
      </c>
      <c r="BT277" s="430"/>
      <c r="BU277" s="430"/>
      <c r="BV277" s="430"/>
      <c r="BW277" s="430"/>
      <c r="BX277" s="430"/>
      <c r="BY277" s="430"/>
      <c r="BZ277" s="430"/>
      <c r="CA277" s="430"/>
      <c r="CB277" s="430"/>
      <c r="CC277" s="430"/>
      <c r="CD277" s="430"/>
      <c r="CE277" s="430"/>
      <c r="CF277" s="430"/>
      <c r="CG277" s="430"/>
      <c r="CH277" s="430"/>
      <c r="CI277" s="430"/>
      <c r="CJ277" s="430"/>
      <c r="CK277" s="430"/>
      <c r="CL277" s="430"/>
      <c r="CM277" s="430"/>
      <c r="CN277" s="430"/>
      <c r="CO277" s="430"/>
      <c r="CP277" s="430"/>
      <c r="CQ277" s="430"/>
      <c r="CR277" s="430"/>
      <c r="CS277" s="430"/>
      <c r="CT277" s="430"/>
      <c r="CU277" s="430"/>
      <c r="CV277" s="430"/>
      <c r="CW277" s="430"/>
      <c r="CX277" s="430"/>
      <c r="CY277" s="430"/>
      <c r="CZ277" s="430"/>
      <c r="DA277" s="430"/>
      <c r="DB277" s="430"/>
      <c r="DC277" s="430"/>
      <c r="DD277" s="430"/>
      <c r="DE277" s="430"/>
      <c r="DF277" s="430"/>
      <c r="DG277" s="430"/>
      <c r="DH277" s="430"/>
      <c r="DI277" s="430"/>
      <c r="DJ277" s="430"/>
      <c r="DK277" s="430"/>
    </row>
    <row r="278" spans="1:250" ht="40.799999999999997" x14ac:dyDescent="0.3">
      <c r="A278" s="449" t="s">
        <v>488</v>
      </c>
      <c r="B278" s="449" t="s">
        <v>187</v>
      </c>
      <c r="C278" s="449" t="s">
        <v>189</v>
      </c>
      <c r="D278" s="449" t="s">
        <v>509</v>
      </c>
      <c r="E278" s="449" t="s">
        <v>748</v>
      </c>
      <c r="F278" s="457" t="s">
        <v>910</v>
      </c>
      <c r="G278" s="449"/>
      <c r="H278" s="514" t="s">
        <v>1354</v>
      </c>
      <c r="I278" s="514" t="s">
        <v>208</v>
      </c>
      <c r="J278" s="515" t="s">
        <v>1259</v>
      </c>
      <c r="K278" s="458" t="s">
        <v>912</v>
      </c>
      <c r="L278" s="368" t="s">
        <v>2986</v>
      </c>
      <c r="M278" s="368" t="s">
        <v>3006</v>
      </c>
      <c r="N278" s="458" t="s">
        <v>3009</v>
      </c>
      <c r="O278" s="458" t="s">
        <v>3001</v>
      </c>
      <c r="P278" s="458" t="s">
        <v>3002</v>
      </c>
      <c r="Q278" s="368" t="s">
        <v>3007</v>
      </c>
      <c r="R278" s="368" t="s">
        <v>3008</v>
      </c>
      <c r="S278" s="371">
        <v>150</v>
      </c>
      <c r="T278" s="460" t="s">
        <v>3010</v>
      </c>
      <c r="U278" s="458" t="s">
        <v>3005</v>
      </c>
      <c r="V278" s="460" t="s">
        <v>3011</v>
      </c>
      <c r="W278" s="596" t="s">
        <v>1563</v>
      </c>
      <c r="X278" s="596" t="s">
        <v>3012</v>
      </c>
      <c r="Y278" s="463">
        <v>300000000</v>
      </c>
      <c r="Z278" s="368" t="s">
        <v>2989</v>
      </c>
      <c r="AA278" s="368" t="s">
        <v>2669</v>
      </c>
      <c r="AB278" s="368" t="s">
        <v>2990</v>
      </c>
      <c r="AC278" s="597" t="s">
        <v>2991</v>
      </c>
      <c r="AD278" s="460"/>
      <c r="AE278" s="430">
        <f t="shared" si="32"/>
        <v>300000000</v>
      </c>
      <c r="AF278" s="430">
        <f>AG278</f>
        <v>300000000</v>
      </c>
      <c r="AG278" s="430">
        <f>SUM(AH278:DK278)</f>
        <v>300000000</v>
      </c>
      <c r="AH278" s="430">
        <f>55000000+140000000</f>
        <v>195000000</v>
      </c>
      <c r="AI278" s="430"/>
      <c r="AJ278" s="430"/>
      <c r="AK278" s="430"/>
      <c r="AL278" s="430"/>
      <c r="AM278" s="430"/>
      <c r="AN278" s="430"/>
      <c r="AO278" s="430"/>
      <c r="AP278" s="430"/>
      <c r="AQ278" s="430"/>
      <c r="AR278" s="430"/>
      <c r="AS278" s="430"/>
      <c r="AT278" s="430"/>
      <c r="AU278" s="430"/>
      <c r="AV278" s="430"/>
      <c r="AW278" s="430"/>
      <c r="AX278" s="430"/>
      <c r="AY278" s="430"/>
      <c r="AZ278" s="430"/>
      <c r="BA278" s="430"/>
      <c r="BB278" s="430"/>
      <c r="BC278" s="430"/>
      <c r="BD278" s="430"/>
      <c r="BE278" s="430"/>
      <c r="BF278" s="430"/>
      <c r="BG278" s="430"/>
      <c r="BH278" s="430"/>
      <c r="BI278" s="430"/>
      <c r="BJ278" s="430"/>
      <c r="BK278" s="430"/>
      <c r="BL278" s="430"/>
      <c r="BM278" s="430"/>
      <c r="BN278" s="430"/>
      <c r="BO278" s="430"/>
      <c r="BP278" s="430"/>
      <c r="BQ278" s="430"/>
      <c r="BR278" s="430"/>
      <c r="BS278" s="430">
        <v>100000000</v>
      </c>
      <c r="BT278" s="430">
        <v>5000000</v>
      </c>
      <c r="BU278" s="430"/>
      <c r="BV278" s="430"/>
      <c r="BW278" s="430"/>
      <c r="BX278" s="430"/>
      <c r="BY278" s="430"/>
      <c r="BZ278" s="430"/>
      <c r="CA278" s="430"/>
      <c r="CB278" s="430"/>
      <c r="CC278" s="430"/>
      <c r="CD278" s="430"/>
      <c r="CE278" s="430"/>
      <c r="CF278" s="430"/>
      <c r="CG278" s="430"/>
      <c r="CH278" s="430"/>
      <c r="CI278" s="430"/>
      <c r="CJ278" s="430"/>
      <c r="CK278" s="430"/>
      <c r="CL278" s="430"/>
      <c r="CM278" s="430"/>
      <c r="CN278" s="430"/>
      <c r="CO278" s="430"/>
      <c r="CP278" s="430"/>
      <c r="CQ278" s="430"/>
      <c r="CR278" s="430"/>
      <c r="CS278" s="430"/>
      <c r="CT278" s="430"/>
      <c r="CU278" s="430"/>
      <c r="CV278" s="430"/>
      <c r="CW278" s="430"/>
      <c r="CX278" s="430"/>
      <c r="CY278" s="430"/>
      <c r="CZ278" s="430"/>
      <c r="DA278" s="430"/>
      <c r="DB278" s="430"/>
      <c r="DC278" s="430"/>
      <c r="DD278" s="430"/>
      <c r="DE278" s="430"/>
      <c r="DF278" s="430"/>
      <c r="DG278" s="430"/>
      <c r="DH278" s="430"/>
      <c r="DI278" s="430"/>
      <c r="DJ278" s="430"/>
      <c r="DK278" s="430"/>
    </row>
    <row r="279" spans="1:250" x14ac:dyDescent="0.3">
      <c r="A279" s="442" t="s">
        <v>488</v>
      </c>
      <c r="B279" s="442" t="s">
        <v>187</v>
      </c>
      <c r="C279" s="442" t="s">
        <v>189</v>
      </c>
      <c r="D279" s="442" t="s">
        <v>341</v>
      </c>
      <c r="E279" s="442"/>
      <c r="F279" s="479"/>
      <c r="G279" s="442"/>
      <c r="H279" s="444"/>
      <c r="I279" s="444"/>
      <c r="J279" s="442"/>
      <c r="K279" s="445" t="s">
        <v>342</v>
      </c>
      <c r="L279" s="445"/>
      <c r="M279" s="446"/>
      <c r="N279" s="445"/>
      <c r="O279" s="445"/>
      <c r="P279" s="445"/>
      <c r="Q279" s="446"/>
      <c r="R279" s="446"/>
      <c r="S279" s="446"/>
      <c r="T279" s="446"/>
      <c r="U279" s="445"/>
      <c r="V279" s="446"/>
      <c r="W279" s="446"/>
      <c r="X279" s="446"/>
      <c r="Y279" s="447"/>
      <c r="Z279" s="446"/>
      <c r="AA279" s="446"/>
      <c r="AB279" s="446"/>
      <c r="AC279" s="446"/>
      <c r="AD279" s="446"/>
      <c r="AE279" s="430">
        <f t="shared" si="32"/>
        <v>0</v>
      </c>
      <c r="AF279" s="411"/>
      <c r="AG279" s="411"/>
      <c r="AH279" s="404"/>
      <c r="AI279" s="404"/>
      <c r="AJ279" s="404"/>
      <c r="AK279" s="404"/>
      <c r="AL279" s="404"/>
      <c r="AM279" s="404"/>
      <c r="AN279" s="404"/>
      <c r="AO279" s="404"/>
      <c r="AP279" s="404"/>
      <c r="AQ279" s="404"/>
      <c r="AR279" s="404"/>
      <c r="AS279" s="404"/>
      <c r="AT279" s="404"/>
      <c r="AU279" s="404"/>
      <c r="AV279" s="404"/>
      <c r="AW279" s="404"/>
      <c r="AX279" s="404"/>
      <c r="AY279" s="404"/>
      <c r="AZ279" s="404"/>
      <c r="BA279" s="404"/>
      <c r="BB279" s="404"/>
      <c r="BC279" s="404"/>
      <c r="BD279" s="404"/>
      <c r="BE279" s="404"/>
      <c r="BF279" s="404"/>
      <c r="BG279" s="404"/>
      <c r="BH279" s="404"/>
      <c r="BI279" s="404"/>
      <c r="BJ279" s="404"/>
      <c r="BK279" s="404"/>
      <c r="BL279" s="404"/>
      <c r="BM279" s="404"/>
      <c r="BN279" s="404"/>
      <c r="BO279" s="404"/>
      <c r="BP279" s="404"/>
      <c r="BQ279" s="404"/>
      <c r="BR279" s="404"/>
      <c r="BS279" s="404"/>
      <c r="BT279" s="404"/>
      <c r="BU279" s="404"/>
      <c r="BV279" s="404"/>
      <c r="BW279" s="404"/>
      <c r="BX279" s="404"/>
      <c r="BY279" s="404"/>
      <c r="BZ279" s="404"/>
      <c r="CA279" s="404"/>
      <c r="CB279" s="404"/>
      <c r="CC279" s="404"/>
      <c r="CD279" s="404"/>
      <c r="CE279" s="404"/>
      <c r="CF279" s="404"/>
      <c r="CG279" s="404"/>
      <c r="CH279" s="404"/>
      <c r="CI279" s="404"/>
      <c r="CJ279" s="404"/>
      <c r="CK279" s="404"/>
      <c r="CL279" s="404"/>
      <c r="CM279" s="404"/>
      <c r="CN279" s="404"/>
      <c r="CO279" s="404"/>
      <c r="CP279" s="404"/>
      <c r="CQ279" s="404"/>
      <c r="CR279" s="404"/>
      <c r="CS279" s="404"/>
      <c r="CT279" s="404"/>
      <c r="CU279" s="404"/>
      <c r="CV279" s="404"/>
      <c r="CW279" s="404"/>
      <c r="CX279" s="404"/>
      <c r="CY279" s="404"/>
      <c r="CZ279" s="404"/>
      <c r="DA279" s="404"/>
      <c r="DB279" s="404"/>
      <c r="DC279" s="404"/>
      <c r="DD279" s="404"/>
      <c r="DE279" s="404"/>
      <c r="DF279" s="404"/>
      <c r="DG279" s="404"/>
      <c r="DH279" s="404"/>
      <c r="DI279" s="404"/>
      <c r="DJ279" s="404"/>
      <c r="DK279" s="404"/>
      <c r="DL279" s="413"/>
      <c r="DM279" s="413"/>
      <c r="DN279" s="413"/>
      <c r="DO279" s="413"/>
      <c r="DP279" s="413"/>
      <c r="DQ279" s="413"/>
      <c r="DR279" s="413"/>
      <c r="DS279" s="413"/>
      <c r="DT279" s="413"/>
      <c r="DU279" s="413"/>
      <c r="DV279" s="413"/>
      <c r="DW279" s="413"/>
      <c r="DX279" s="413"/>
      <c r="DY279" s="413"/>
      <c r="DZ279" s="413"/>
      <c r="EA279" s="413"/>
      <c r="EB279" s="413"/>
      <c r="EC279" s="413"/>
      <c r="ED279" s="413"/>
      <c r="EE279" s="413"/>
      <c r="EF279" s="413"/>
      <c r="EG279" s="413"/>
      <c r="EH279" s="413"/>
      <c r="EI279" s="413"/>
      <c r="EJ279" s="413"/>
      <c r="EK279" s="413"/>
      <c r="EL279" s="413"/>
      <c r="EM279" s="413"/>
      <c r="EN279" s="413"/>
      <c r="EO279" s="413"/>
      <c r="EP279" s="413"/>
      <c r="EQ279" s="413"/>
      <c r="ER279" s="413"/>
      <c r="ES279" s="413"/>
      <c r="ET279" s="413"/>
      <c r="EU279" s="413"/>
      <c r="EV279" s="413"/>
      <c r="EW279" s="413"/>
      <c r="EX279" s="413"/>
      <c r="EY279" s="413"/>
      <c r="EZ279" s="413"/>
      <c r="FA279" s="413"/>
      <c r="FB279" s="413"/>
      <c r="FC279" s="413"/>
      <c r="FD279" s="413"/>
      <c r="FE279" s="413"/>
      <c r="FF279" s="413"/>
      <c r="FG279" s="413"/>
      <c r="FH279" s="413"/>
      <c r="FI279" s="413"/>
      <c r="FJ279" s="413"/>
      <c r="FK279" s="413"/>
      <c r="FL279" s="413"/>
      <c r="FM279" s="413"/>
      <c r="FN279" s="413"/>
      <c r="FO279" s="413"/>
      <c r="FP279" s="413"/>
      <c r="FQ279" s="413"/>
      <c r="FR279" s="413"/>
      <c r="FS279" s="413"/>
      <c r="FT279" s="413"/>
      <c r="FU279" s="413"/>
      <c r="FV279" s="413"/>
      <c r="FW279" s="413"/>
      <c r="FX279" s="413"/>
      <c r="FY279" s="413"/>
      <c r="FZ279" s="413"/>
      <c r="GA279" s="413"/>
      <c r="GB279" s="413"/>
      <c r="GC279" s="413"/>
      <c r="GD279" s="413"/>
      <c r="GE279" s="413"/>
      <c r="GF279" s="413"/>
      <c r="GG279" s="413"/>
      <c r="GH279" s="413"/>
      <c r="GI279" s="413"/>
      <c r="GJ279" s="413"/>
      <c r="GK279" s="413"/>
      <c r="GL279" s="413"/>
      <c r="GM279" s="413"/>
      <c r="GN279" s="413"/>
      <c r="GO279" s="413"/>
      <c r="GP279" s="413"/>
      <c r="GQ279" s="413"/>
      <c r="GR279" s="413"/>
      <c r="GS279" s="413"/>
      <c r="GT279" s="413"/>
      <c r="GU279" s="413"/>
      <c r="GV279" s="413"/>
      <c r="GW279" s="413"/>
      <c r="GX279" s="413"/>
      <c r="GY279" s="413"/>
      <c r="GZ279" s="413"/>
      <c r="HA279" s="413"/>
      <c r="HB279" s="413"/>
      <c r="HC279" s="413"/>
      <c r="HD279" s="413"/>
      <c r="HE279" s="413"/>
      <c r="HF279" s="413"/>
      <c r="HG279" s="413"/>
      <c r="HH279" s="413"/>
      <c r="HI279" s="413"/>
      <c r="HJ279" s="413"/>
      <c r="HK279" s="413"/>
      <c r="HL279" s="413"/>
      <c r="HM279" s="413"/>
      <c r="HN279" s="413"/>
      <c r="HO279" s="413"/>
      <c r="HP279" s="413"/>
      <c r="HQ279" s="413"/>
      <c r="HR279" s="413"/>
      <c r="HS279" s="413"/>
      <c r="HT279" s="413"/>
      <c r="HU279" s="413"/>
      <c r="HV279" s="413"/>
      <c r="HW279" s="413"/>
      <c r="HX279" s="413"/>
      <c r="HY279" s="413"/>
      <c r="HZ279" s="413"/>
      <c r="IA279" s="413"/>
      <c r="IB279" s="413"/>
      <c r="IC279" s="413"/>
      <c r="ID279" s="413"/>
      <c r="IE279" s="413"/>
      <c r="IF279" s="413"/>
      <c r="IG279" s="413"/>
      <c r="IH279" s="413"/>
      <c r="II279" s="413"/>
      <c r="IJ279" s="413"/>
      <c r="IK279" s="413"/>
      <c r="IL279" s="413"/>
      <c r="IM279" s="413"/>
      <c r="IN279" s="413"/>
      <c r="IO279" s="413"/>
      <c r="IP279" s="413"/>
    </row>
    <row r="280" spans="1:250" x14ac:dyDescent="0.3">
      <c r="A280" s="81" t="s">
        <v>488</v>
      </c>
      <c r="B280" s="81" t="s">
        <v>187</v>
      </c>
      <c r="C280" s="81" t="s">
        <v>189</v>
      </c>
      <c r="D280" s="81" t="s">
        <v>341</v>
      </c>
      <c r="E280" s="81" t="s">
        <v>345</v>
      </c>
      <c r="F280" s="836"/>
      <c r="G280" s="81"/>
      <c r="H280" s="88"/>
      <c r="I280" s="82"/>
      <c r="J280" s="81"/>
      <c r="K280" s="837" t="s">
        <v>346</v>
      </c>
      <c r="L280" s="445"/>
      <c r="M280" s="446"/>
      <c r="N280" s="445"/>
      <c r="O280" s="445"/>
      <c r="P280" s="445"/>
      <c r="Q280" s="446"/>
      <c r="R280" s="446"/>
      <c r="S280" s="446"/>
      <c r="T280" s="446"/>
      <c r="U280" s="445"/>
      <c r="V280" s="446"/>
      <c r="W280" s="446"/>
      <c r="X280" s="446"/>
      <c r="Y280" s="447"/>
      <c r="Z280" s="446"/>
      <c r="AA280" s="446"/>
      <c r="AB280" s="446"/>
      <c r="AC280" s="446"/>
      <c r="AD280" s="446"/>
      <c r="AE280" s="430"/>
      <c r="AF280" s="411"/>
      <c r="AG280" s="411"/>
      <c r="AH280" s="404"/>
      <c r="AI280" s="404"/>
      <c r="AJ280" s="404"/>
      <c r="AK280" s="404"/>
      <c r="AL280" s="404"/>
      <c r="AM280" s="404"/>
      <c r="AN280" s="404"/>
      <c r="AO280" s="404"/>
      <c r="AP280" s="404"/>
      <c r="AQ280" s="404"/>
      <c r="AR280" s="404"/>
      <c r="AS280" s="404"/>
      <c r="AT280" s="404"/>
      <c r="AU280" s="404"/>
      <c r="AV280" s="404"/>
      <c r="AW280" s="404"/>
      <c r="AX280" s="404"/>
      <c r="AY280" s="404"/>
      <c r="AZ280" s="404"/>
      <c r="BA280" s="404"/>
      <c r="BB280" s="404"/>
      <c r="BC280" s="404"/>
      <c r="BD280" s="404"/>
      <c r="BE280" s="404"/>
      <c r="BF280" s="404"/>
      <c r="BG280" s="404"/>
      <c r="BH280" s="404"/>
      <c r="BI280" s="404"/>
      <c r="BJ280" s="404"/>
      <c r="BK280" s="404"/>
      <c r="BL280" s="404"/>
      <c r="BM280" s="404"/>
      <c r="BN280" s="404"/>
      <c r="BO280" s="404"/>
      <c r="BP280" s="404"/>
      <c r="BQ280" s="404"/>
      <c r="BR280" s="404"/>
      <c r="BS280" s="404"/>
      <c r="BT280" s="404"/>
      <c r="BU280" s="404"/>
      <c r="BV280" s="404"/>
      <c r="BW280" s="404"/>
      <c r="BX280" s="404"/>
      <c r="BY280" s="404"/>
      <c r="BZ280" s="404"/>
      <c r="CA280" s="404"/>
      <c r="CB280" s="404"/>
      <c r="CC280" s="404"/>
      <c r="CD280" s="404"/>
      <c r="CE280" s="404"/>
      <c r="CF280" s="404"/>
      <c r="CG280" s="404"/>
      <c r="CH280" s="404"/>
      <c r="CI280" s="404"/>
      <c r="CJ280" s="404"/>
      <c r="CK280" s="404"/>
      <c r="CL280" s="404"/>
      <c r="CM280" s="404"/>
      <c r="CN280" s="404"/>
      <c r="CO280" s="404"/>
      <c r="CP280" s="404"/>
      <c r="CQ280" s="404"/>
      <c r="CR280" s="404"/>
      <c r="CS280" s="404"/>
      <c r="CT280" s="404"/>
      <c r="CU280" s="404"/>
      <c r="CV280" s="404"/>
      <c r="CW280" s="404"/>
      <c r="CX280" s="404"/>
      <c r="CY280" s="404"/>
      <c r="CZ280" s="404"/>
      <c r="DA280" s="404"/>
      <c r="DB280" s="404"/>
      <c r="DC280" s="404"/>
      <c r="DD280" s="404"/>
      <c r="DE280" s="404"/>
      <c r="DF280" s="404"/>
      <c r="DG280" s="404"/>
      <c r="DH280" s="404"/>
      <c r="DI280" s="404"/>
      <c r="DJ280" s="404"/>
      <c r="DK280" s="404"/>
      <c r="DL280" s="413"/>
      <c r="DM280" s="413"/>
      <c r="DN280" s="413"/>
      <c r="DO280" s="413"/>
      <c r="DP280" s="413"/>
      <c r="DQ280" s="413"/>
      <c r="DR280" s="413"/>
      <c r="DS280" s="413"/>
      <c r="DT280" s="413"/>
      <c r="DU280" s="413"/>
      <c r="DV280" s="413"/>
      <c r="DW280" s="413"/>
      <c r="DX280" s="413"/>
      <c r="DY280" s="413"/>
      <c r="DZ280" s="413"/>
      <c r="EA280" s="413"/>
      <c r="EB280" s="413"/>
      <c r="EC280" s="413"/>
      <c r="ED280" s="413"/>
      <c r="EE280" s="413"/>
      <c r="EF280" s="413"/>
      <c r="EG280" s="413"/>
      <c r="EH280" s="413"/>
      <c r="EI280" s="413"/>
      <c r="EJ280" s="413"/>
      <c r="EK280" s="413"/>
      <c r="EL280" s="413"/>
      <c r="EM280" s="413"/>
      <c r="EN280" s="413"/>
      <c r="EO280" s="413"/>
      <c r="EP280" s="413"/>
      <c r="EQ280" s="413"/>
      <c r="ER280" s="413"/>
      <c r="ES280" s="413"/>
      <c r="ET280" s="413"/>
      <c r="EU280" s="413"/>
      <c r="EV280" s="413"/>
      <c r="EW280" s="413"/>
      <c r="EX280" s="413"/>
      <c r="EY280" s="413"/>
      <c r="EZ280" s="413"/>
      <c r="FA280" s="413"/>
      <c r="FB280" s="413"/>
      <c r="FC280" s="413"/>
      <c r="FD280" s="413"/>
      <c r="FE280" s="413"/>
      <c r="FF280" s="413"/>
      <c r="FG280" s="413"/>
      <c r="FH280" s="413"/>
      <c r="FI280" s="413"/>
      <c r="FJ280" s="413"/>
      <c r="FK280" s="413"/>
      <c r="FL280" s="413"/>
      <c r="FM280" s="413"/>
      <c r="FN280" s="413"/>
      <c r="FO280" s="413"/>
      <c r="FP280" s="413"/>
      <c r="FQ280" s="413"/>
      <c r="FR280" s="413"/>
      <c r="FS280" s="413"/>
      <c r="FT280" s="413"/>
      <c r="FU280" s="413"/>
      <c r="FV280" s="413"/>
      <c r="FW280" s="413"/>
      <c r="FX280" s="413"/>
      <c r="FY280" s="413"/>
      <c r="FZ280" s="413"/>
      <c r="GA280" s="413"/>
      <c r="GB280" s="413"/>
      <c r="GC280" s="413"/>
      <c r="GD280" s="413"/>
      <c r="GE280" s="413"/>
      <c r="GF280" s="413"/>
      <c r="GG280" s="413"/>
      <c r="GH280" s="413"/>
      <c r="GI280" s="413"/>
      <c r="GJ280" s="413"/>
      <c r="GK280" s="413"/>
      <c r="GL280" s="413"/>
      <c r="GM280" s="413"/>
      <c r="GN280" s="413"/>
      <c r="GO280" s="413"/>
      <c r="GP280" s="413"/>
      <c r="GQ280" s="413"/>
      <c r="GR280" s="413"/>
      <c r="GS280" s="413"/>
      <c r="GT280" s="413"/>
      <c r="GU280" s="413"/>
      <c r="GV280" s="413"/>
      <c r="GW280" s="413"/>
      <c r="GX280" s="413"/>
      <c r="GY280" s="413"/>
      <c r="GZ280" s="413"/>
      <c r="HA280" s="413"/>
      <c r="HB280" s="413"/>
      <c r="HC280" s="413"/>
      <c r="HD280" s="413"/>
      <c r="HE280" s="413"/>
      <c r="HF280" s="413"/>
      <c r="HG280" s="413"/>
      <c r="HH280" s="413"/>
      <c r="HI280" s="413"/>
      <c r="HJ280" s="413"/>
      <c r="HK280" s="413"/>
      <c r="HL280" s="413"/>
      <c r="HM280" s="413"/>
      <c r="HN280" s="413"/>
      <c r="HO280" s="413"/>
      <c r="HP280" s="413"/>
      <c r="HQ280" s="413"/>
      <c r="HR280" s="413"/>
      <c r="HS280" s="413"/>
      <c r="HT280" s="413"/>
      <c r="HU280" s="413"/>
      <c r="HV280" s="413"/>
      <c r="HW280" s="413"/>
      <c r="HX280" s="413"/>
      <c r="HY280" s="413"/>
      <c r="HZ280" s="413"/>
      <c r="IA280" s="413"/>
      <c r="IB280" s="413"/>
      <c r="IC280" s="413"/>
      <c r="ID280" s="413"/>
      <c r="IE280" s="413"/>
      <c r="IF280" s="413"/>
      <c r="IG280" s="413"/>
      <c r="IH280" s="413"/>
      <c r="II280" s="413"/>
      <c r="IJ280" s="413"/>
      <c r="IK280" s="413"/>
      <c r="IL280" s="413"/>
      <c r="IM280" s="413"/>
      <c r="IN280" s="413"/>
      <c r="IO280" s="413"/>
      <c r="IP280" s="413"/>
    </row>
    <row r="281" spans="1:250" s="562" customFormat="1" ht="30.6" x14ac:dyDescent="0.3">
      <c r="A281" s="822" t="s">
        <v>488</v>
      </c>
      <c r="B281" s="822" t="s">
        <v>187</v>
      </c>
      <c r="C281" s="822" t="s">
        <v>189</v>
      </c>
      <c r="D281" s="822" t="s">
        <v>341</v>
      </c>
      <c r="E281" s="822" t="s">
        <v>345</v>
      </c>
      <c r="F281" s="827" t="s">
        <v>3119</v>
      </c>
      <c r="G281" s="822" t="s">
        <v>3085</v>
      </c>
      <c r="H281" s="825" t="s">
        <v>3120</v>
      </c>
      <c r="I281" s="822" t="s">
        <v>229</v>
      </c>
      <c r="J281" s="823"/>
      <c r="K281" s="841" t="s">
        <v>3121</v>
      </c>
      <c r="L281" s="838"/>
      <c r="M281" s="536"/>
      <c r="N281" s="838"/>
      <c r="O281" s="838"/>
      <c r="P281" s="838"/>
      <c r="Q281" s="536"/>
      <c r="R281" s="536"/>
      <c r="S281" s="536"/>
      <c r="T281" s="536"/>
      <c r="U281" s="838"/>
      <c r="V281" s="536"/>
      <c r="W281" s="536"/>
      <c r="X281" s="536"/>
      <c r="Y281" s="839"/>
      <c r="Z281" s="536"/>
      <c r="AA281" s="536"/>
      <c r="AB281" s="536"/>
      <c r="AC281" s="536"/>
      <c r="AD281" s="536"/>
      <c r="AE281" s="560">
        <f t="shared" ref="AE281" si="40">AF281</f>
        <v>190370556</v>
      </c>
      <c r="AF281" s="560">
        <f t="shared" ref="AF281" si="41">AG281</f>
        <v>190370556</v>
      </c>
      <c r="AG281" s="560">
        <f t="shared" ref="AG281" si="42">SUM(AH281:DK281)</f>
        <v>190370556</v>
      </c>
      <c r="AH281" s="840"/>
      <c r="AI281" s="826">
        <v>190370556</v>
      </c>
      <c r="AJ281" s="840"/>
      <c r="AK281" s="840"/>
      <c r="AL281" s="840"/>
      <c r="AM281" s="840"/>
      <c r="AN281" s="840"/>
      <c r="AO281" s="840"/>
      <c r="AP281" s="840"/>
      <c r="AQ281" s="840"/>
      <c r="AR281" s="840"/>
      <c r="AS281" s="840"/>
      <c r="AT281" s="840"/>
      <c r="AU281" s="840"/>
      <c r="AV281" s="840"/>
      <c r="AW281" s="840"/>
      <c r="AX281" s="840"/>
      <c r="AY281" s="840"/>
      <c r="AZ281" s="840"/>
      <c r="BA281" s="840"/>
      <c r="BB281" s="840"/>
      <c r="BC281" s="840"/>
      <c r="BD281" s="840"/>
      <c r="BE281" s="840"/>
      <c r="BF281" s="840"/>
      <c r="BG281" s="840"/>
      <c r="BH281" s="840"/>
      <c r="BI281" s="840"/>
      <c r="BJ281" s="840"/>
      <c r="BK281" s="840"/>
      <c r="BL281" s="840"/>
      <c r="BM281" s="840"/>
      <c r="BN281" s="840"/>
      <c r="BO281" s="840"/>
      <c r="BP281" s="840"/>
      <c r="BQ281" s="840"/>
      <c r="BR281" s="840"/>
      <c r="BS281" s="840"/>
      <c r="BT281" s="840"/>
      <c r="BU281" s="840"/>
      <c r="BV281" s="840"/>
      <c r="BW281" s="840"/>
      <c r="BX281" s="840"/>
      <c r="BY281" s="840"/>
      <c r="BZ281" s="840"/>
      <c r="CA281" s="840"/>
      <c r="CB281" s="840"/>
      <c r="CC281" s="840"/>
      <c r="CD281" s="840"/>
      <c r="CE281" s="840"/>
      <c r="CF281" s="840"/>
      <c r="CG281" s="840"/>
      <c r="CH281" s="840"/>
      <c r="CI281" s="840"/>
      <c r="CJ281" s="840"/>
      <c r="CK281" s="840"/>
      <c r="CL281" s="840"/>
      <c r="CM281" s="840"/>
      <c r="CN281" s="840"/>
      <c r="CO281" s="840"/>
      <c r="CP281" s="840"/>
      <c r="CQ281" s="840"/>
      <c r="CR281" s="840"/>
      <c r="CS281" s="840"/>
      <c r="CT281" s="840"/>
      <c r="CU281" s="840"/>
      <c r="CV281" s="840"/>
      <c r="CW281" s="840"/>
      <c r="CX281" s="840"/>
      <c r="CY281" s="840"/>
      <c r="CZ281" s="840"/>
      <c r="DA281" s="840"/>
      <c r="DB281" s="840"/>
      <c r="DC281" s="840"/>
      <c r="DD281" s="840"/>
      <c r="DE281" s="840"/>
      <c r="DF281" s="840"/>
      <c r="DG281" s="840"/>
      <c r="DH281" s="840"/>
      <c r="DI281" s="840"/>
      <c r="DJ281" s="840"/>
      <c r="DK281" s="840"/>
      <c r="DL281" s="742"/>
      <c r="DM281" s="742"/>
      <c r="DN281" s="742"/>
      <c r="DO281" s="742"/>
      <c r="DP281" s="742"/>
      <c r="DQ281" s="742"/>
      <c r="DR281" s="742"/>
      <c r="DS281" s="742"/>
      <c r="DT281" s="742"/>
      <c r="DU281" s="742"/>
      <c r="DV281" s="742"/>
      <c r="DW281" s="742"/>
      <c r="DX281" s="742"/>
      <c r="DY281" s="742"/>
      <c r="DZ281" s="742"/>
      <c r="EA281" s="742"/>
      <c r="EB281" s="742"/>
      <c r="EC281" s="742"/>
      <c r="ED281" s="742"/>
      <c r="EE281" s="742"/>
      <c r="EF281" s="742"/>
      <c r="EG281" s="742"/>
      <c r="EH281" s="742"/>
      <c r="EI281" s="742"/>
      <c r="EJ281" s="742"/>
      <c r="EK281" s="742"/>
      <c r="EL281" s="742"/>
      <c r="EM281" s="742"/>
      <c r="EN281" s="742"/>
      <c r="EO281" s="742"/>
      <c r="EP281" s="742"/>
      <c r="EQ281" s="742"/>
      <c r="ER281" s="742"/>
      <c r="ES281" s="742"/>
      <c r="ET281" s="742"/>
      <c r="EU281" s="742"/>
      <c r="EV281" s="742"/>
      <c r="EW281" s="742"/>
      <c r="EX281" s="742"/>
      <c r="EY281" s="742"/>
      <c r="EZ281" s="742"/>
      <c r="FA281" s="742"/>
      <c r="FB281" s="742"/>
      <c r="FC281" s="742"/>
      <c r="FD281" s="742"/>
      <c r="FE281" s="742"/>
      <c r="FF281" s="742"/>
      <c r="FG281" s="742"/>
      <c r="FH281" s="742"/>
      <c r="FI281" s="742"/>
      <c r="FJ281" s="742"/>
      <c r="FK281" s="742"/>
      <c r="FL281" s="742"/>
      <c r="FM281" s="742"/>
      <c r="FN281" s="742"/>
      <c r="FO281" s="742"/>
      <c r="FP281" s="742"/>
      <c r="FQ281" s="742"/>
      <c r="FR281" s="742"/>
      <c r="FS281" s="742"/>
      <c r="FT281" s="742"/>
      <c r="FU281" s="742"/>
      <c r="FV281" s="742"/>
      <c r="FW281" s="742"/>
      <c r="FX281" s="742"/>
      <c r="FY281" s="742"/>
      <c r="FZ281" s="742"/>
      <c r="GA281" s="742"/>
      <c r="GB281" s="742"/>
      <c r="GC281" s="742"/>
      <c r="GD281" s="742"/>
      <c r="GE281" s="742"/>
      <c r="GF281" s="742"/>
      <c r="GG281" s="742"/>
      <c r="GH281" s="742"/>
      <c r="GI281" s="742"/>
      <c r="GJ281" s="742"/>
      <c r="GK281" s="742"/>
      <c r="GL281" s="742"/>
      <c r="GM281" s="742"/>
      <c r="GN281" s="742"/>
      <c r="GO281" s="742"/>
      <c r="GP281" s="742"/>
      <c r="GQ281" s="742"/>
      <c r="GR281" s="742"/>
      <c r="GS281" s="742"/>
      <c r="GT281" s="742"/>
      <c r="GU281" s="742"/>
      <c r="GV281" s="742"/>
      <c r="GW281" s="742"/>
      <c r="GX281" s="742"/>
      <c r="GY281" s="742"/>
      <c r="GZ281" s="742"/>
      <c r="HA281" s="742"/>
      <c r="HB281" s="742"/>
      <c r="HC281" s="742"/>
      <c r="HD281" s="742"/>
      <c r="HE281" s="742"/>
      <c r="HF281" s="742"/>
      <c r="HG281" s="742"/>
      <c r="HH281" s="742"/>
      <c r="HI281" s="742"/>
      <c r="HJ281" s="742"/>
      <c r="HK281" s="742"/>
      <c r="HL281" s="742"/>
      <c r="HM281" s="742"/>
      <c r="HN281" s="742"/>
      <c r="HO281" s="742"/>
      <c r="HP281" s="742"/>
      <c r="HQ281" s="742"/>
      <c r="HR281" s="742"/>
      <c r="HS281" s="742"/>
      <c r="HT281" s="742"/>
      <c r="HU281" s="742"/>
      <c r="HV281" s="742"/>
      <c r="HW281" s="742"/>
      <c r="HX281" s="742"/>
      <c r="HY281" s="742"/>
      <c r="HZ281" s="742"/>
      <c r="IA281" s="742"/>
      <c r="IB281" s="742"/>
      <c r="IC281" s="742"/>
      <c r="ID281" s="742"/>
      <c r="IE281" s="742"/>
      <c r="IF281" s="742"/>
      <c r="IG281" s="742"/>
      <c r="IH281" s="742"/>
      <c r="II281" s="742"/>
      <c r="IJ281" s="742"/>
      <c r="IK281" s="742"/>
      <c r="IL281" s="742"/>
      <c r="IM281" s="742"/>
      <c r="IN281" s="742"/>
      <c r="IO281" s="742"/>
      <c r="IP281" s="742"/>
    </row>
    <row r="282" spans="1:250" x14ac:dyDescent="0.3">
      <c r="A282" s="436" t="s">
        <v>488</v>
      </c>
      <c r="B282" s="436" t="s">
        <v>187</v>
      </c>
      <c r="C282" s="436" t="s">
        <v>189</v>
      </c>
      <c r="D282" s="436" t="s">
        <v>341</v>
      </c>
      <c r="E282" s="436" t="s">
        <v>776</v>
      </c>
      <c r="F282" s="480"/>
      <c r="G282" s="436"/>
      <c r="H282" s="438"/>
      <c r="I282" s="438"/>
      <c r="J282" s="436"/>
      <c r="K282" s="439" t="s">
        <v>777</v>
      </c>
      <c r="L282" s="439"/>
      <c r="M282" s="440"/>
      <c r="N282" s="439"/>
      <c r="O282" s="439"/>
      <c r="P282" s="439"/>
      <c r="Q282" s="440"/>
      <c r="R282" s="440"/>
      <c r="S282" s="440"/>
      <c r="T282" s="440"/>
      <c r="U282" s="439"/>
      <c r="V282" s="440"/>
      <c r="W282" s="440"/>
      <c r="X282" s="440"/>
      <c r="Y282" s="441"/>
      <c r="Z282" s="440"/>
      <c r="AA282" s="440"/>
      <c r="AB282" s="440"/>
      <c r="AC282" s="440"/>
      <c r="AD282" s="440"/>
      <c r="AE282" s="430">
        <f t="shared" si="32"/>
        <v>0</v>
      </c>
      <c r="AF282" s="411"/>
      <c r="AG282" s="411"/>
      <c r="AH282" s="430"/>
      <c r="AI282" s="430"/>
      <c r="AJ282" s="430"/>
      <c r="AK282" s="430"/>
      <c r="AL282" s="430"/>
      <c r="AM282" s="430"/>
      <c r="AN282" s="430"/>
      <c r="AO282" s="430"/>
      <c r="AP282" s="430"/>
      <c r="AQ282" s="430"/>
      <c r="AR282" s="430"/>
      <c r="AS282" s="430"/>
      <c r="AT282" s="430"/>
      <c r="AU282" s="430"/>
      <c r="AV282" s="430"/>
      <c r="AW282" s="430"/>
      <c r="AX282" s="430"/>
      <c r="AY282" s="430"/>
      <c r="AZ282" s="430"/>
      <c r="BA282" s="430"/>
      <c r="BB282" s="430"/>
      <c r="BC282" s="430"/>
      <c r="BD282" s="430"/>
      <c r="BE282" s="430"/>
      <c r="BF282" s="430"/>
      <c r="BG282" s="430"/>
      <c r="BH282" s="430"/>
      <c r="BI282" s="430"/>
      <c r="BJ282" s="430"/>
      <c r="BK282" s="430"/>
      <c r="BL282" s="430"/>
      <c r="BM282" s="430"/>
      <c r="BN282" s="430"/>
      <c r="BO282" s="430"/>
      <c r="BP282" s="430"/>
      <c r="BQ282" s="430"/>
      <c r="BR282" s="430"/>
      <c r="BS282" s="430"/>
      <c r="BT282" s="430"/>
      <c r="BU282" s="430"/>
      <c r="BV282" s="430"/>
      <c r="BW282" s="430"/>
      <c r="BX282" s="430"/>
      <c r="BY282" s="430"/>
      <c r="BZ282" s="430"/>
      <c r="CA282" s="430"/>
      <c r="CB282" s="430"/>
      <c r="CC282" s="430"/>
      <c r="CD282" s="430"/>
      <c r="CE282" s="430"/>
      <c r="CF282" s="430"/>
      <c r="CG282" s="430"/>
      <c r="CH282" s="430"/>
      <c r="CI282" s="430"/>
      <c r="CJ282" s="430"/>
      <c r="CK282" s="430"/>
      <c r="CL282" s="430"/>
      <c r="CM282" s="430"/>
      <c r="CN282" s="430"/>
      <c r="CO282" s="430"/>
      <c r="CP282" s="430"/>
      <c r="CQ282" s="430"/>
      <c r="CR282" s="430"/>
      <c r="CS282" s="430"/>
      <c r="CT282" s="430"/>
      <c r="CU282" s="430"/>
      <c r="CV282" s="430"/>
      <c r="CW282" s="430"/>
      <c r="CX282" s="430"/>
      <c r="CY282" s="430"/>
      <c r="CZ282" s="430"/>
      <c r="DA282" s="430"/>
      <c r="DB282" s="430"/>
      <c r="DC282" s="430"/>
      <c r="DD282" s="430"/>
      <c r="DE282" s="430"/>
      <c r="DF282" s="430"/>
      <c r="DG282" s="430"/>
      <c r="DH282" s="430"/>
      <c r="DI282" s="430"/>
      <c r="DJ282" s="430"/>
      <c r="DK282" s="430"/>
    </row>
    <row r="283" spans="1:250" ht="30.6" x14ac:dyDescent="0.3">
      <c r="A283" s="380" t="s">
        <v>488</v>
      </c>
      <c r="B283" s="380" t="s">
        <v>187</v>
      </c>
      <c r="C283" s="380" t="s">
        <v>189</v>
      </c>
      <c r="D283" s="380" t="s">
        <v>341</v>
      </c>
      <c r="E283" s="380" t="s">
        <v>776</v>
      </c>
      <c r="F283" s="448" t="s">
        <v>780</v>
      </c>
      <c r="G283" s="380" t="s">
        <v>246</v>
      </c>
      <c r="H283" s="556" t="s">
        <v>781</v>
      </c>
      <c r="I283" s="514" t="s">
        <v>229</v>
      </c>
      <c r="J283" s="515" t="s">
        <v>782</v>
      </c>
      <c r="K283" s="516" t="s">
        <v>783</v>
      </c>
      <c r="L283" s="368" t="s">
        <v>3014</v>
      </c>
      <c r="M283" s="368" t="s">
        <v>2939</v>
      </c>
      <c r="N283" s="593" t="s">
        <v>3020</v>
      </c>
      <c r="O283" s="593" t="s">
        <v>3015</v>
      </c>
      <c r="P283" s="593" t="s">
        <v>3016</v>
      </c>
      <c r="Q283" s="593" t="s">
        <v>782</v>
      </c>
      <c r="R283" s="616" t="s">
        <v>3017</v>
      </c>
      <c r="S283" s="595">
        <v>5</v>
      </c>
      <c r="T283" s="593"/>
      <c r="U283" s="593" t="s">
        <v>3018</v>
      </c>
      <c r="V283" s="593" t="s">
        <v>3016</v>
      </c>
      <c r="W283" s="596" t="s">
        <v>1563</v>
      </c>
      <c r="X283" s="596" t="s">
        <v>2897</v>
      </c>
      <c r="Y283" s="600">
        <v>301000000</v>
      </c>
      <c r="Z283" s="368" t="s">
        <v>2944</v>
      </c>
      <c r="AA283" s="368" t="s">
        <v>2882</v>
      </c>
      <c r="AB283" s="597" t="s">
        <v>2900</v>
      </c>
      <c r="AC283" s="593" t="s">
        <v>2937</v>
      </c>
      <c r="AD283" s="593"/>
      <c r="AE283" s="430">
        <f t="shared" si="32"/>
        <v>301000000</v>
      </c>
      <c r="AF283" s="411">
        <f t="shared" ref="AF283:AF339" si="43">AG283</f>
        <v>301000000</v>
      </c>
      <c r="AG283" s="411">
        <f t="shared" ref="AG283:AG293" si="44">SUM(AH283:DK283)</f>
        <v>301000000</v>
      </c>
      <c r="AH283" s="411">
        <v>301000000</v>
      </c>
      <c r="AI283" s="411"/>
      <c r="AJ283" s="411"/>
      <c r="AK283" s="411"/>
      <c r="AL283" s="411"/>
      <c r="AM283" s="411"/>
      <c r="AN283" s="411"/>
      <c r="AO283" s="411"/>
      <c r="AP283" s="411"/>
      <c r="AQ283" s="411"/>
      <c r="AR283" s="411"/>
      <c r="AS283" s="411"/>
      <c r="AT283" s="411"/>
      <c r="AU283" s="411"/>
      <c r="AV283" s="411"/>
      <c r="AW283" s="411"/>
      <c r="AX283" s="411"/>
      <c r="AY283" s="411"/>
      <c r="AZ283" s="411"/>
      <c r="BA283" s="411"/>
      <c r="BB283" s="411"/>
      <c r="BC283" s="411"/>
      <c r="BD283" s="411"/>
      <c r="BE283" s="411"/>
      <c r="BF283" s="411"/>
      <c r="BG283" s="411"/>
      <c r="BH283" s="411"/>
      <c r="BI283" s="411"/>
      <c r="BJ283" s="411"/>
      <c r="BK283" s="411"/>
      <c r="BL283" s="411"/>
      <c r="BM283" s="411"/>
      <c r="BN283" s="411"/>
      <c r="BO283" s="411"/>
      <c r="BP283" s="411"/>
      <c r="BQ283" s="411"/>
      <c r="BR283" s="411"/>
      <c r="BS283" s="411"/>
      <c r="BT283" s="411"/>
      <c r="BU283" s="411"/>
      <c r="BV283" s="411"/>
      <c r="BW283" s="411"/>
      <c r="BX283" s="411"/>
      <c r="BY283" s="411"/>
      <c r="BZ283" s="411"/>
      <c r="CA283" s="411"/>
      <c r="CB283" s="411"/>
      <c r="CC283" s="411"/>
      <c r="CD283" s="411"/>
      <c r="CE283" s="411"/>
      <c r="CF283" s="411"/>
      <c r="CG283" s="411"/>
      <c r="CH283" s="411"/>
      <c r="CI283" s="411"/>
      <c r="CJ283" s="411"/>
      <c r="CK283" s="411"/>
      <c r="CL283" s="411"/>
      <c r="CM283" s="411"/>
      <c r="CN283" s="411"/>
      <c r="CO283" s="411"/>
      <c r="CP283" s="411"/>
      <c r="CQ283" s="411"/>
      <c r="CR283" s="411"/>
      <c r="CS283" s="411"/>
      <c r="CT283" s="411"/>
      <c r="CU283" s="411"/>
      <c r="CV283" s="411"/>
      <c r="CW283" s="411"/>
      <c r="CX283" s="411"/>
      <c r="CY283" s="411"/>
      <c r="CZ283" s="411"/>
      <c r="DA283" s="411"/>
      <c r="DB283" s="411"/>
      <c r="DC283" s="411"/>
      <c r="DD283" s="411"/>
      <c r="DE283" s="411"/>
      <c r="DF283" s="411"/>
      <c r="DG283" s="411"/>
      <c r="DH283" s="411"/>
      <c r="DI283" s="411"/>
      <c r="DJ283" s="411"/>
      <c r="DK283" s="411"/>
      <c r="DL283" s="414"/>
      <c r="DM283" s="414"/>
      <c r="DN283" s="414"/>
      <c r="DO283" s="414"/>
      <c r="DP283" s="414"/>
      <c r="DQ283" s="414"/>
      <c r="DR283" s="414"/>
      <c r="DS283" s="414"/>
      <c r="DT283" s="414"/>
      <c r="DU283" s="414"/>
      <c r="DV283" s="414"/>
      <c r="DW283" s="414"/>
      <c r="DX283" s="414"/>
      <c r="DY283" s="414"/>
      <c r="DZ283" s="414"/>
      <c r="EA283" s="414"/>
      <c r="EB283" s="414"/>
      <c r="EC283" s="414"/>
      <c r="ED283" s="414"/>
      <c r="EE283" s="414"/>
      <c r="EF283" s="414"/>
      <c r="EG283" s="414"/>
      <c r="EH283" s="414"/>
      <c r="EI283" s="414"/>
      <c r="EJ283" s="414"/>
      <c r="EK283" s="414"/>
      <c r="EL283" s="414"/>
      <c r="EM283" s="414"/>
      <c r="EN283" s="414"/>
      <c r="EO283" s="414"/>
      <c r="EP283" s="414"/>
      <c r="EQ283" s="414"/>
      <c r="ER283" s="414"/>
      <c r="ES283" s="414"/>
      <c r="ET283" s="414"/>
      <c r="EU283" s="414"/>
      <c r="EV283" s="414"/>
      <c r="EW283" s="414"/>
      <c r="EX283" s="414"/>
      <c r="EY283" s="414"/>
      <c r="EZ283" s="414"/>
      <c r="FA283" s="414"/>
      <c r="FB283" s="414"/>
      <c r="FC283" s="414"/>
      <c r="FD283" s="414"/>
      <c r="FE283" s="414"/>
      <c r="FF283" s="414"/>
      <c r="FG283" s="414"/>
      <c r="FH283" s="414"/>
      <c r="FI283" s="414"/>
      <c r="FJ283" s="414"/>
      <c r="FK283" s="414"/>
      <c r="FL283" s="414"/>
      <c r="FM283" s="414"/>
      <c r="FN283" s="414"/>
      <c r="FO283" s="414"/>
      <c r="FP283" s="414"/>
      <c r="FQ283" s="414"/>
      <c r="FR283" s="414"/>
      <c r="FS283" s="414"/>
      <c r="FT283" s="414"/>
      <c r="FU283" s="414"/>
      <c r="FV283" s="414"/>
      <c r="FW283" s="414"/>
      <c r="FX283" s="414"/>
      <c r="FY283" s="414"/>
      <c r="FZ283" s="414"/>
      <c r="GA283" s="414"/>
      <c r="GB283" s="414"/>
      <c r="GC283" s="414"/>
      <c r="GD283" s="414"/>
      <c r="GE283" s="414"/>
      <c r="GF283" s="414"/>
      <c r="GG283" s="414"/>
      <c r="GH283" s="414"/>
      <c r="GI283" s="414"/>
      <c r="GJ283" s="414"/>
      <c r="GK283" s="414"/>
      <c r="GL283" s="414"/>
      <c r="GM283" s="414"/>
      <c r="GN283" s="414"/>
      <c r="GO283" s="414"/>
      <c r="GP283" s="414"/>
      <c r="GQ283" s="414"/>
      <c r="GR283" s="414"/>
      <c r="GS283" s="414"/>
      <c r="GT283" s="414"/>
      <c r="GU283" s="414"/>
      <c r="GV283" s="414"/>
      <c r="GW283" s="414"/>
      <c r="GX283" s="414"/>
      <c r="GY283" s="414"/>
      <c r="GZ283" s="414"/>
      <c r="HA283" s="414"/>
      <c r="HB283" s="414"/>
      <c r="HC283" s="414"/>
      <c r="HD283" s="414"/>
      <c r="HE283" s="414"/>
      <c r="HF283" s="414"/>
      <c r="HG283" s="414"/>
      <c r="HH283" s="414"/>
      <c r="HI283" s="414"/>
      <c r="HJ283" s="414"/>
      <c r="HK283" s="414"/>
      <c r="HL283" s="414"/>
      <c r="HM283" s="414"/>
      <c r="HN283" s="414"/>
      <c r="HO283" s="414"/>
      <c r="HP283" s="414"/>
      <c r="HQ283" s="414"/>
      <c r="HR283" s="414"/>
      <c r="HS283" s="414"/>
      <c r="HT283" s="414"/>
      <c r="HU283" s="414"/>
      <c r="HV283" s="414"/>
      <c r="HW283" s="414"/>
      <c r="HX283" s="414"/>
      <c r="HY283" s="414"/>
      <c r="HZ283" s="414"/>
      <c r="IA283" s="414"/>
      <c r="IB283" s="414"/>
      <c r="IC283" s="414"/>
      <c r="ID283" s="414"/>
      <c r="IE283" s="414"/>
      <c r="IF283" s="414"/>
      <c r="IG283" s="414"/>
      <c r="IH283" s="414"/>
      <c r="II283" s="414"/>
      <c r="IJ283" s="414"/>
      <c r="IK283" s="414"/>
      <c r="IL283" s="414"/>
      <c r="IM283" s="414"/>
      <c r="IN283" s="414"/>
      <c r="IO283" s="414"/>
      <c r="IP283" s="414"/>
    </row>
    <row r="284" spans="1:250" ht="30.6" x14ac:dyDescent="0.3">
      <c r="A284" s="380" t="s">
        <v>488</v>
      </c>
      <c r="B284" s="380" t="s">
        <v>187</v>
      </c>
      <c r="C284" s="380" t="s">
        <v>189</v>
      </c>
      <c r="D284" s="380" t="s">
        <v>341</v>
      </c>
      <c r="E284" s="380" t="s">
        <v>776</v>
      </c>
      <c r="F284" s="448" t="s">
        <v>784</v>
      </c>
      <c r="G284" s="380" t="s">
        <v>246</v>
      </c>
      <c r="H284" s="617" t="s">
        <v>786</v>
      </c>
      <c r="I284" s="514" t="s">
        <v>229</v>
      </c>
      <c r="J284" s="515" t="s">
        <v>782</v>
      </c>
      <c r="K284" s="516" t="s">
        <v>787</v>
      </c>
      <c r="L284" s="368" t="s">
        <v>3014</v>
      </c>
      <c r="M284" s="368" t="s">
        <v>2939</v>
      </c>
      <c r="N284" s="593" t="s">
        <v>3021</v>
      </c>
      <c r="O284" s="593" t="s">
        <v>3015</v>
      </c>
      <c r="P284" s="593" t="s">
        <v>3016</v>
      </c>
      <c r="Q284" s="593" t="s">
        <v>782</v>
      </c>
      <c r="R284" s="616" t="s">
        <v>3017</v>
      </c>
      <c r="S284" s="595">
        <v>5</v>
      </c>
      <c r="T284" s="595">
        <v>1.33</v>
      </c>
      <c r="U284" s="593" t="s">
        <v>3019</v>
      </c>
      <c r="V284" s="593" t="s">
        <v>3016</v>
      </c>
      <c r="W284" s="596" t="s">
        <v>1563</v>
      </c>
      <c r="X284" s="596" t="s">
        <v>2897</v>
      </c>
      <c r="Y284" s="600">
        <v>1000000000</v>
      </c>
      <c r="Z284" s="368" t="s">
        <v>2944</v>
      </c>
      <c r="AA284" s="368" t="s">
        <v>2882</v>
      </c>
      <c r="AB284" s="597" t="s">
        <v>2900</v>
      </c>
      <c r="AC284" s="593" t="s">
        <v>2937</v>
      </c>
      <c r="AD284" s="593"/>
      <c r="AE284" s="430">
        <f t="shared" si="32"/>
        <v>1000000000</v>
      </c>
      <c r="AF284" s="411">
        <f t="shared" si="43"/>
        <v>1000000000</v>
      </c>
      <c r="AG284" s="411">
        <f t="shared" si="44"/>
        <v>1000000000</v>
      </c>
      <c r="AH284" s="411">
        <v>1000000000</v>
      </c>
      <c r="AI284" s="411"/>
      <c r="AJ284" s="411"/>
      <c r="AK284" s="411"/>
      <c r="AL284" s="411"/>
      <c r="AM284" s="411"/>
      <c r="AN284" s="411"/>
      <c r="AO284" s="411"/>
      <c r="AP284" s="411"/>
      <c r="AQ284" s="411"/>
      <c r="AR284" s="411"/>
      <c r="AS284" s="411"/>
      <c r="AT284" s="411"/>
      <c r="AU284" s="411"/>
      <c r="AV284" s="411"/>
      <c r="AW284" s="411"/>
      <c r="AX284" s="411"/>
      <c r="AY284" s="411"/>
      <c r="AZ284" s="411"/>
      <c r="BA284" s="411"/>
      <c r="BB284" s="411"/>
      <c r="BC284" s="411"/>
      <c r="BD284" s="411"/>
      <c r="BE284" s="411"/>
      <c r="BF284" s="411"/>
      <c r="BG284" s="411"/>
      <c r="BH284" s="411"/>
      <c r="BI284" s="411"/>
      <c r="BJ284" s="411"/>
      <c r="BK284" s="411"/>
      <c r="BL284" s="411"/>
      <c r="BM284" s="411"/>
      <c r="BN284" s="411"/>
      <c r="BO284" s="411"/>
      <c r="BP284" s="411"/>
      <c r="BQ284" s="411"/>
      <c r="BR284" s="411"/>
      <c r="BS284" s="411"/>
      <c r="BT284" s="411"/>
      <c r="BU284" s="411"/>
      <c r="BV284" s="411"/>
      <c r="BW284" s="411"/>
      <c r="BX284" s="411"/>
      <c r="BY284" s="411"/>
      <c r="BZ284" s="411"/>
      <c r="CA284" s="411"/>
      <c r="CB284" s="411"/>
      <c r="CC284" s="411"/>
      <c r="CD284" s="411"/>
      <c r="CE284" s="411"/>
      <c r="CF284" s="411"/>
      <c r="CG284" s="411"/>
      <c r="CH284" s="411"/>
      <c r="CI284" s="411"/>
      <c r="CJ284" s="411"/>
      <c r="CK284" s="411"/>
      <c r="CL284" s="411"/>
      <c r="CM284" s="411"/>
      <c r="CN284" s="411"/>
      <c r="CO284" s="411"/>
      <c r="CP284" s="411"/>
      <c r="CQ284" s="411"/>
      <c r="CR284" s="411"/>
      <c r="CS284" s="411"/>
      <c r="CT284" s="411"/>
      <c r="CU284" s="411"/>
      <c r="CV284" s="411"/>
      <c r="CW284" s="411"/>
      <c r="CX284" s="411"/>
      <c r="CY284" s="411"/>
      <c r="CZ284" s="411"/>
      <c r="DA284" s="411"/>
      <c r="DB284" s="411"/>
      <c r="DC284" s="411"/>
      <c r="DD284" s="411"/>
      <c r="DE284" s="411"/>
      <c r="DF284" s="411"/>
      <c r="DG284" s="411"/>
      <c r="DH284" s="411"/>
      <c r="DI284" s="411"/>
      <c r="DJ284" s="411"/>
      <c r="DK284" s="411"/>
      <c r="DL284" s="414"/>
      <c r="DM284" s="414"/>
      <c r="DN284" s="414"/>
      <c r="DO284" s="414"/>
      <c r="DP284" s="414"/>
      <c r="DQ284" s="414"/>
      <c r="DR284" s="414"/>
      <c r="DS284" s="414"/>
      <c r="DT284" s="414"/>
      <c r="DU284" s="414"/>
      <c r="DV284" s="414"/>
      <c r="DW284" s="414"/>
      <c r="DX284" s="414"/>
      <c r="DY284" s="414"/>
      <c r="DZ284" s="414"/>
      <c r="EA284" s="414"/>
      <c r="EB284" s="414"/>
      <c r="EC284" s="414"/>
      <c r="ED284" s="414"/>
      <c r="EE284" s="414"/>
      <c r="EF284" s="414"/>
      <c r="EG284" s="414"/>
      <c r="EH284" s="414"/>
      <c r="EI284" s="414"/>
      <c r="EJ284" s="414"/>
      <c r="EK284" s="414"/>
      <c r="EL284" s="414"/>
      <c r="EM284" s="414"/>
      <c r="EN284" s="414"/>
      <c r="EO284" s="414"/>
      <c r="EP284" s="414"/>
      <c r="EQ284" s="414"/>
      <c r="ER284" s="414"/>
      <c r="ES284" s="414"/>
      <c r="ET284" s="414"/>
      <c r="EU284" s="414"/>
      <c r="EV284" s="414"/>
      <c r="EW284" s="414"/>
      <c r="EX284" s="414"/>
      <c r="EY284" s="414"/>
      <c r="EZ284" s="414"/>
      <c r="FA284" s="414"/>
      <c r="FB284" s="414"/>
      <c r="FC284" s="414"/>
      <c r="FD284" s="414"/>
      <c r="FE284" s="414"/>
      <c r="FF284" s="414"/>
      <c r="FG284" s="414"/>
      <c r="FH284" s="414"/>
      <c r="FI284" s="414"/>
      <c r="FJ284" s="414"/>
      <c r="FK284" s="414"/>
      <c r="FL284" s="414"/>
      <c r="FM284" s="414"/>
      <c r="FN284" s="414"/>
      <c r="FO284" s="414"/>
      <c r="FP284" s="414"/>
      <c r="FQ284" s="414"/>
      <c r="FR284" s="414"/>
      <c r="FS284" s="414"/>
      <c r="FT284" s="414"/>
      <c r="FU284" s="414"/>
      <c r="FV284" s="414"/>
      <c r="FW284" s="414"/>
      <c r="FX284" s="414"/>
      <c r="FY284" s="414"/>
      <c r="FZ284" s="414"/>
      <c r="GA284" s="414"/>
      <c r="GB284" s="414"/>
      <c r="GC284" s="414"/>
      <c r="GD284" s="414"/>
      <c r="GE284" s="414"/>
      <c r="GF284" s="414"/>
      <c r="GG284" s="414"/>
      <c r="GH284" s="414"/>
      <c r="GI284" s="414"/>
      <c r="GJ284" s="414"/>
      <c r="GK284" s="414"/>
      <c r="GL284" s="414"/>
      <c r="GM284" s="414"/>
      <c r="GN284" s="414"/>
      <c r="GO284" s="414"/>
      <c r="GP284" s="414"/>
      <c r="GQ284" s="414"/>
      <c r="GR284" s="414"/>
      <c r="GS284" s="414"/>
      <c r="GT284" s="414"/>
      <c r="GU284" s="414"/>
      <c r="GV284" s="414"/>
      <c r="GW284" s="414"/>
      <c r="GX284" s="414"/>
      <c r="GY284" s="414"/>
      <c r="GZ284" s="414"/>
      <c r="HA284" s="414"/>
      <c r="HB284" s="414"/>
      <c r="HC284" s="414"/>
      <c r="HD284" s="414"/>
      <c r="HE284" s="414"/>
      <c r="HF284" s="414"/>
      <c r="HG284" s="414"/>
      <c r="HH284" s="414"/>
      <c r="HI284" s="414"/>
      <c r="HJ284" s="414"/>
      <c r="HK284" s="414"/>
      <c r="HL284" s="414"/>
      <c r="HM284" s="414"/>
      <c r="HN284" s="414"/>
      <c r="HO284" s="414"/>
      <c r="HP284" s="414"/>
      <c r="HQ284" s="414"/>
      <c r="HR284" s="414"/>
      <c r="HS284" s="414"/>
      <c r="HT284" s="414"/>
      <c r="HU284" s="414"/>
      <c r="HV284" s="414"/>
      <c r="HW284" s="414"/>
      <c r="HX284" s="414"/>
      <c r="HY284" s="414"/>
      <c r="HZ284" s="414"/>
      <c r="IA284" s="414"/>
      <c r="IB284" s="414"/>
      <c r="IC284" s="414"/>
      <c r="ID284" s="414"/>
      <c r="IE284" s="414"/>
      <c r="IF284" s="414"/>
      <c r="IG284" s="414"/>
      <c r="IH284" s="414"/>
      <c r="II284" s="414"/>
      <c r="IJ284" s="414"/>
      <c r="IK284" s="414"/>
      <c r="IL284" s="414"/>
      <c r="IM284" s="414"/>
      <c r="IN284" s="414"/>
      <c r="IO284" s="414"/>
      <c r="IP284" s="414"/>
    </row>
    <row r="285" spans="1:250" ht="30.6" x14ac:dyDescent="0.3">
      <c r="A285" s="449" t="s">
        <v>488</v>
      </c>
      <c r="B285" s="449" t="s">
        <v>187</v>
      </c>
      <c r="C285" s="449" t="s">
        <v>189</v>
      </c>
      <c r="D285" s="380" t="s">
        <v>341</v>
      </c>
      <c r="E285" s="618" t="s">
        <v>776</v>
      </c>
      <c r="F285" s="448" t="s">
        <v>788</v>
      </c>
      <c r="G285" s="380" t="s">
        <v>246</v>
      </c>
      <c r="H285" s="377" t="s">
        <v>790</v>
      </c>
      <c r="I285" s="514" t="s">
        <v>229</v>
      </c>
      <c r="J285" s="515" t="s">
        <v>782</v>
      </c>
      <c r="K285" s="516" t="s">
        <v>791</v>
      </c>
      <c r="L285" s="368" t="s">
        <v>3014</v>
      </c>
      <c r="M285" s="368" t="s">
        <v>2939</v>
      </c>
      <c r="N285" s="593" t="s">
        <v>3022</v>
      </c>
      <c r="O285" s="593" t="s">
        <v>3015</v>
      </c>
      <c r="P285" s="593" t="s">
        <v>3016</v>
      </c>
      <c r="Q285" s="593" t="s">
        <v>782</v>
      </c>
      <c r="R285" s="616" t="s">
        <v>3017</v>
      </c>
      <c r="S285" s="595">
        <v>5</v>
      </c>
      <c r="T285" s="593"/>
      <c r="U285" s="593" t="s">
        <v>3018</v>
      </c>
      <c r="V285" s="593" t="s">
        <v>3016</v>
      </c>
      <c r="W285" s="596" t="s">
        <v>1563</v>
      </c>
      <c r="X285" s="596" t="s">
        <v>2897</v>
      </c>
      <c r="Y285" s="600">
        <v>825000000</v>
      </c>
      <c r="Z285" s="368" t="s">
        <v>2944</v>
      </c>
      <c r="AA285" s="368" t="s">
        <v>2882</v>
      </c>
      <c r="AB285" s="597" t="s">
        <v>2900</v>
      </c>
      <c r="AC285" s="593" t="s">
        <v>2937</v>
      </c>
      <c r="AD285" s="593"/>
      <c r="AE285" s="430">
        <f t="shared" si="32"/>
        <v>825000000</v>
      </c>
      <c r="AF285" s="411">
        <f t="shared" si="43"/>
        <v>825000000</v>
      </c>
      <c r="AG285" s="411">
        <f t="shared" si="44"/>
        <v>825000000</v>
      </c>
      <c r="AH285" s="430">
        <v>825000000</v>
      </c>
      <c r="AI285" s="430"/>
      <c r="AJ285" s="430"/>
      <c r="AK285" s="430"/>
      <c r="AL285" s="430"/>
      <c r="AM285" s="430"/>
      <c r="AN285" s="430"/>
      <c r="AO285" s="430"/>
      <c r="AP285" s="430"/>
      <c r="AQ285" s="430"/>
      <c r="AR285" s="430"/>
      <c r="AS285" s="430"/>
      <c r="AT285" s="430"/>
      <c r="AU285" s="430"/>
      <c r="AV285" s="430"/>
      <c r="AW285" s="430"/>
      <c r="AX285" s="430"/>
      <c r="AY285" s="430"/>
      <c r="AZ285" s="430"/>
      <c r="BA285" s="430"/>
      <c r="BB285" s="430"/>
      <c r="BC285" s="430"/>
      <c r="BD285" s="430"/>
      <c r="BE285" s="430"/>
      <c r="BF285" s="430"/>
      <c r="BG285" s="430"/>
      <c r="BH285" s="430"/>
      <c r="BI285" s="430"/>
      <c r="BJ285" s="430"/>
      <c r="BK285" s="430"/>
      <c r="BL285" s="430"/>
      <c r="BM285" s="430"/>
      <c r="BN285" s="430"/>
      <c r="BO285" s="430"/>
      <c r="BP285" s="430"/>
      <c r="BQ285" s="430"/>
      <c r="BR285" s="430"/>
      <c r="BS285" s="430"/>
      <c r="BT285" s="430"/>
      <c r="BU285" s="430"/>
      <c r="BV285" s="430"/>
      <c r="BW285" s="430"/>
      <c r="BX285" s="430"/>
      <c r="BY285" s="430"/>
      <c r="BZ285" s="430"/>
      <c r="CA285" s="430"/>
      <c r="CB285" s="430"/>
      <c r="CC285" s="430"/>
      <c r="CD285" s="430"/>
      <c r="CE285" s="430"/>
      <c r="CF285" s="430"/>
      <c r="CG285" s="430"/>
      <c r="CH285" s="430"/>
      <c r="CI285" s="430"/>
      <c r="CJ285" s="430"/>
      <c r="CK285" s="430"/>
      <c r="CL285" s="430"/>
      <c r="CM285" s="430"/>
      <c r="CN285" s="430"/>
      <c r="CO285" s="430"/>
      <c r="CP285" s="430"/>
      <c r="CQ285" s="430"/>
      <c r="CR285" s="430"/>
      <c r="CS285" s="430"/>
      <c r="CT285" s="430"/>
      <c r="CU285" s="430"/>
      <c r="CV285" s="430"/>
      <c r="CW285" s="430"/>
      <c r="CX285" s="430"/>
      <c r="CY285" s="430"/>
      <c r="CZ285" s="430"/>
      <c r="DA285" s="430"/>
      <c r="DB285" s="430"/>
      <c r="DC285" s="430"/>
      <c r="DD285" s="430"/>
      <c r="DE285" s="430"/>
      <c r="DF285" s="430"/>
      <c r="DG285" s="430"/>
      <c r="DH285" s="430"/>
      <c r="DI285" s="430"/>
      <c r="DJ285" s="430"/>
      <c r="DK285" s="430"/>
    </row>
    <row r="286" spans="1:250" ht="30.6" x14ac:dyDescent="0.3">
      <c r="A286" s="449" t="s">
        <v>488</v>
      </c>
      <c r="B286" s="449" t="s">
        <v>187</v>
      </c>
      <c r="C286" s="449" t="s">
        <v>189</v>
      </c>
      <c r="D286" s="380" t="s">
        <v>341</v>
      </c>
      <c r="E286" s="618" t="s">
        <v>776</v>
      </c>
      <c r="F286" s="448" t="s">
        <v>795</v>
      </c>
      <c r="G286" s="380" t="s">
        <v>246</v>
      </c>
      <c r="H286" s="377" t="s">
        <v>796</v>
      </c>
      <c r="I286" s="514" t="s">
        <v>229</v>
      </c>
      <c r="J286" s="515" t="s">
        <v>782</v>
      </c>
      <c r="K286" s="516" t="s">
        <v>917</v>
      </c>
      <c r="L286" s="368" t="s">
        <v>3014</v>
      </c>
      <c r="M286" s="368" t="s">
        <v>2939</v>
      </c>
      <c r="N286" s="593" t="s">
        <v>3023</v>
      </c>
      <c r="O286" s="593" t="s">
        <v>3015</v>
      </c>
      <c r="P286" s="593" t="s">
        <v>3016</v>
      </c>
      <c r="Q286" s="593" t="s">
        <v>782</v>
      </c>
      <c r="R286" s="616" t="s">
        <v>3017</v>
      </c>
      <c r="S286" s="595">
        <v>5</v>
      </c>
      <c r="T286" s="593"/>
      <c r="U286" s="593" t="s">
        <v>3018</v>
      </c>
      <c r="V286" s="593" t="s">
        <v>3016</v>
      </c>
      <c r="W286" s="596" t="s">
        <v>1563</v>
      </c>
      <c r="X286" s="596" t="s">
        <v>2897</v>
      </c>
      <c r="Y286" s="600">
        <v>1020000000</v>
      </c>
      <c r="Z286" s="368" t="s">
        <v>2944</v>
      </c>
      <c r="AA286" s="368" t="s">
        <v>2882</v>
      </c>
      <c r="AB286" s="597" t="s">
        <v>2900</v>
      </c>
      <c r="AC286" s="593" t="s">
        <v>2937</v>
      </c>
      <c r="AD286" s="593"/>
      <c r="AE286" s="430">
        <f t="shared" si="32"/>
        <v>1020000000</v>
      </c>
      <c r="AF286" s="411">
        <f t="shared" si="43"/>
        <v>1020000000</v>
      </c>
      <c r="AG286" s="411">
        <f t="shared" si="44"/>
        <v>1020000000</v>
      </c>
      <c r="AH286" s="430">
        <v>1020000000</v>
      </c>
      <c r="AI286" s="430"/>
      <c r="AJ286" s="430"/>
      <c r="AK286" s="430"/>
      <c r="AL286" s="430"/>
      <c r="AM286" s="430"/>
      <c r="AN286" s="430"/>
      <c r="AO286" s="430"/>
      <c r="AP286" s="430"/>
      <c r="AQ286" s="430"/>
      <c r="AR286" s="430"/>
      <c r="AS286" s="430"/>
      <c r="AT286" s="430"/>
      <c r="AU286" s="430"/>
      <c r="AV286" s="430"/>
      <c r="AW286" s="430"/>
      <c r="AX286" s="430"/>
      <c r="AY286" s="430"/>
      <c r="AZ286" s="430"/>
      <c r="BA286" s="430"/>
      <c r="BB286" s="430"/>
      <c r="BC286" s="430"/>
      <c r="BD286" s="430"/>
      <c r="BE286" s="430"/>
      <c r="BF286" s="430"/>
      <c r="BG286" s="430"/>
      <c r="BH286" s="430"/>
      <c r="BI286" s="430"/>
      <c r="BJ286" s="430"/>
      <c r="BK286" s="430"/>
      <c r="BL286" s="430"/>
      <c r="BM286" s="430"/>
      <c r="BN286" s="430"/>
      <c r="BO286" s="430"/>
      <c r="BP286" s="430"/>
      <c r="BQ286" s="430"/>
      <c r="BR286" s="430"/>
      <c r="BS286" s="430"/>
      <c r="BT286" s="430"/>
      <c r="BU286" s="430"/>
      <c r="BV286" s="430"/>
      <c r="BW286" s="430"/>
      <c r="BX286" s="430"/>
      <c r="BY286" s="430"/>
      <c r="BZ286" s="430"/>
      <c r="CA286" s="430"/>
      <c r="CB286" s="430"/>
      <c r="CC286" s="430"/>
      <c r="CD286" s="430"/>
      <c r="CE286" s="430"/>
      <c r="CF286" s="430"/>
      <c r="CG286" s="430"/>
      <c r="CH286" s="430"/>
      <c r="CI286" s="430"/>
      <c r="CJ286" s="430"/>
      <c r="CK286" s="430"/>
      <c r="CL286" s="430"/>
      <c r="CM286" s="430"/>
      <c r="CN286" s="430"/>
      <c r="CO286" s="430"/>
      <c r="CP286" s="430"/>
      <c r="CQ286" s="430"/>
      <c r="CR286" s="430"/>
      <c r="CS286" s="430"/>
      <c r="CT286" s="430"/>
      <c r="CU286" s="430"/>
      <c r="CV286" s="430"/>
      <c r="CW286" s="430"/>
      <c r="CX286" s="430"/>
      <c r="CY286" s="430"/>
      <c r="CZ286" s="430"/>
      <c r="DA286" s="430"/>
      <c r="DB286" s="430"/>
      <c r="DC286" s="430"/>
      <c r="DD286" s="430"/>
      <c r="DE286" s="430"/>
      <c r="DF286" s="430"/>
      <c r="DG286" s="430"/>
      <c r="DH286" s="430"/>
      <c r="DI286" s="430"/>
      <c r="DJ286" s="430"/>
      <c r="DK286" s="430"/>
    </row>
    <row r="287" spans="1:250" ht="40.799999999999997" x14ac:dyDescent="0.3">
      <c r="A287" s="449" t="s">
        <v>488</v>
      </c>
      <c r="B287" s="449" t="s">
        <v>187</v>
      </c>
      <c r="C287" s="449" t="s">
        <v>189</v>
      </c>
      <c r="D287" s="380" t="s">
        <v>341</v>
      </c>
      <c r="E287" s="618" t="s">
        <v>776</v>
      </c>
      <c r="F287" s="448" t="s">
        <v>800</v>
      </c>
      <c r="G287" s="55" t="s">
        <v>3141</v>
      </c>
      <c r="H287" s="417" t="s">
        <v>801</v>
      </c>
      <c r="I287" s="514" t="s">
        <v>229</v>
      </c>
      <c r="J287" s="515" t="s">
        <v>782</v>
      </c>
      <c r="K287" s="516" t="s">
        <v>919</v>
      </c>
      <c r="L287" s="368" t="s">
        <v>3014</v>
      </c>
      <c r="M287" s="368" t="s">
        <v>2939</v>
      </c>
      <c r="N287" s="593" t="s">
        <v>3024</v>
      </c>
      <c r="O287" s="593" t="s">
        <v>3015</v>
      </c>
      <c r="P287" s="593" t="s">
        <v>3016</v>
      </c>
      <c r="Q287" s="593" t="s">
        <v>782</v>
      </c>
      <c r="R287" s="616" t="s">
        <v>3017</v>
      </c>
      <c r="S287" s="595">
        <v>5</v>
      </c>
      <c r="T287" s="593"/>
      <c r="U287" s="593" t="s">
        <v>3018</v>
      </c>
      <c r="V287" s="593" t="s">
        <v>3016</v>
      </c>
      <c r="W287" s="596" t="s">
        <v>1563</v>
      </c>
      <c r="X287" s="596" t="s">
        <v>2897</v>
      </c>
      <c r="Y287" s="600">
        <v>1075059164.73</v>
      </c>
      <c r="Z287" s="368" t="s">
        <v>2944</v>
      </c>
      <c r="AA287" s="368" t="s">
        <v>2882</v>
      </c>
      <c r="AB287" s="597" t="s">
        <v>2900</v>
      </c>
      <c r="AC287" s="593" t="s">
        <v>2937</v>
      </c>
      <c r="AD287" s="593"/>
      <c r="AE287" s="430">
        <f t="shared" si="32"/>
        <v>1080059164.73</v>
      </c>
      <c r="AF287" s="411">
        <f t="shared" si="43"/>
        <v>1080059164.73</v>
      </c>
      <c r="AG287" s="411">
        <f t="shared" si="44"/>
        <v>1080059164.73</v>
      </c>
      <c r="AH287" s="430">
        <v>1075059164.73</v>
      </c>
      <c r="AI287" s="64">
        <v>5000000</v>
      </c>
      <c r="AJ287" s="430"/>
      <c r="AK287" s="430"/>
      <c r="AL287" s="430"/>
      <c r="AM287" s="430"/>
      <c r="AN287" s="430"/>
      <c r="AO287" s="430"/>
      <c r="AP287" s="430"/>
      <c r="AQ287" s="430"/>
      <c r="AR287" s="430"/>
      <c r="AS287" s="430"/>
      <c r="AT287" s="430"/>
      <c r="AU287" s="430"/>
      <c r="AV287" s="430"/>
      <c r="AW287" s="430"/>
      <c r="AX287" s="430"/>
      <c r="AY287" s="430"/>
      <c r="AZ287" s="430"/>
      <c r="BA287" s="430"/>
      <c r="BB287" s="430"/>
      <c r="BC287" s="430"/>
      <c r="BD287" s="430"/>
      <c r="BE287" s="430"/>
      <c r="BF287" s="430"/>
      <c r="BG287" s="430"/>
      <c r="BH287" s="430"/>
      <c r="BI287" s="430"/>
      <c r="BJ287" s="430"/>
      <c r="BK287" s="430"/>
      <c r="BL287" s="430"/>
      <c r="BM287" s="430"/>
      <c r="BN287" s="430"/>
      <c r="BO287" s="430"/>
      <c r="BP287" s="430"/>
      <c r="BQ287" s="430"/>
      <c r="BR287" s="430"/>
      <c r="BS287" s="430"/>
      <c r="BT287" s="430"/>
      <c r="BU287" s="430"/>
      <c r="BV287" s="430"/>
      <c r="BW287" s="430"/>
      <c r="BX287" s="430"/>
      <c r="BY287" s="430"/>
      <c r="BZ287" s="430"/>
      <c r="CA287" s="430"/>
      <c r="CB287" s="430"/>
      <c r="CC287" s="430"/>
      <c r="CD287" s="430"/>
      <c r="CE287" s="430"/>
      <c r="CF287" s="430"/>
      <c r="CG287" s="430"/>
      <c r="CH287" s="430"/>
      <c r="CI287" s="430"/>
      <c r="CJ287" s="430"/>
      <c r="CK287" s="430"/>
      <c r="CL287" s="430"/>
      <c r="CM287" s="430"/>
      <c r="CN287" s="430"/>
      <c r="CO287" s="430"/>
      <c r="CP287" s="430"/>
      <c r="CQ287" s="430"/>
      <c r="CR287" s="430"/>
      <c r="CS287" s="430"/>
      <c r="CT287" s="430"/>
      <c r="CU287" s="430"/>
      <c r="CV287" s="430"/>
      <c r="CW287" s="430"/>
      <c r="CX287" s="430"/>
      <c r="CY287" s="430"/>
      <c r="CZ287" s="430"/>
      <c r="DA287" s="430"/>
      <c r="DB287" s="430"/>
      <c r="DC287" s="430"/>
      <c r="DD287" s="430"/>
      <c r="DE287" s="430"/>
      <c r="DF287" s="430"/>
      <c r="DG287" s="430"/>
      <c r="DH287" s="430"/>
      <c r="DI287" s="430"/>
      <c r="DJ287" s="430"/>
      <c r="DK287" s="430"/>
    </row>
    <row r="288" spans="1:250" ht="30.6" x14ac:dyDescent="0.3">
      <c r="A288" s="449" t="s">
        <v>488</v>
      </c>
      <c r="B288" s="449" t="s">
        <v>187</v>
      </c>
      <c r="C288" s="449" t="s">
        <v>189</v>
      </c>
      <c r="D288" s="380" t="s">
        <v>341</v>
      </c>
      <c r="E288" s="618" t="s">
        <v>776</v>
      </c>
      <c r="F288" s="448" t="s">
        <v>805</v>
      </c>
      <c r="G288" s="380" t="s">
        <v>206</v>
      </c>
      <c r="H288" s="377" t="s">
        <v>807</v>
      </c>
      <c r="I288" s="514" t="s">
        <v>229</v>
      </c>
      <c r="J288" s="515" t="s">
        <v>782</v>
      </c>
      <c r="K288" s="450" t="s">
        <v>921</v>
      </c>
      <c r="L288" s="368" t="s">
        <v>3014</v>
      </c>
      <c r="M288" s="368" t="s">
        <v>2939</v>
      </c>
      <c r="N288" s="593" t="s">
        <v>3025</v>
      </c>
      <c r="O288" s="593" t="s">
        <v>3015</v>
      </c>
      <c r="P288" s="593" t="s">
        <v>3016</v>
      </c>
      <c r="Q288" s="593" t="s">
        <v>782</v>
      </c>
      <c r="R288" s="616" t="s">
        <v>3017</v>
      </c>
      <c r="S288" s="595">
        <v>5</v>
      </c>
      <c r="T288" s="595">
        <v>0.32600000000000001</v>
      </c>
      <c r="U288" s="593" t="s">
        <v>3019</v>
      </c>
      <c r="V288" s="593" t="s">
        <v>3016</v>
      </c>
      <c r="W288" s="596" t="s">
        <v>1563</v>
      </c>
      <c r="X288" s="596" t="s">
        <v>2897</v>
      </c>
      <c r="Y288" s="603">
        <v>488879999.54000002</v>
      </c>
      <c r="Z288" s="368" t="s">
        <v>2944</v>
      </c>
      <c r="AA288" s="368" t="s">
        <v>2882</v>
      </c>
      <c r="AB288" s="597" t="s">
        <v>2900</v>
      </c>
      <c r="AC288" s="593" t="s">
        <v>2937</v>
      </c>
      <c r="AD288" s="597"/>
      <c r="AE288" s="430">
        <f t="shared" si="32"/>
        <v>488879999.54000002</v>
      </c>
      <c r="AF288" s="411">
        <f t="shared" si="43"/>
        <v>488879999.54000002</v>
      </c>
      <c r="AG288" s="411">
        <f t="shared" si="44"/>
        <v>488879999.54000002</v>
      </c>
      <c r="AH288" s="430">
        <v>488879999.54000002</v>
      </c>
      <c r="AI288" s="430"/>
      <c r="AJ288" s="430"/>
      <c r="AK288" s="430"/>
      <c r="AL288" s="430"/>
      <c r="AM288" s="430"/>
      <c r="AN288" s="430"/>
      <c r="AO288" s="430"/>
      <c r="AP288" s="430"/>
      <c r="AQ288" s="430"/>
      <c r="AR288" s="430"/>
      <c r="AS288" s="430"/>
      <c r="AT288" s="430"/>
      <c r="AU288" s="430"/>
      <c r="AV288" s="430"/>
      <c r="AW288" s="430"/>
      <c r="AX288" s="430"/>
      <c r="AY288" s="430"/>
      <c r="AZ288" s="430"/>
      <c r="BA288" s="430"/>
      <c r="BB288" s="430"/>
      <c r="BC288" s="430"/>
      <c r="BD288" s="430"/>
      <c r="BE288" s="430"/>
      <c r="BF288" s="430"/>
      <c r="BG288" s="430"/>
      <c r="BH288" s="430"/>
      <c r="BI288" s="430"/>
      <c r="BJ288" s="430"/>
      <c r="BK288" s="430"/>
      <c r="BL288" s="430"/>
      <c r="BM288" s="430"/>
      <c r="BN288" s="430"/>
      <c r="BO288" s="430"/>
      <c r="BP288" s="430"/>
      <c r="BQ288" s="430"/>
      <c r="BR288" s="430"/>
      <c r="BS288" s="430"/>
      <c r="BT288" s="430"/>
      <c r="BU288" s="430"/>
      <c r="BV288" s="430"/>
      <c r="BW288" s="430"/>
      <c r="BX288" s="430"/>
      <c r="BY288" s="430"/>
      <c r="BZ288" s="430"/>
      <c r="CA288" s="430"/>
      <c r="CB288" s="430"/>
      <c r="CC288" s="430"/>
      <c r="CD288" s="430"/>
      <c r="CE288" s="430"/>
      <c r="CF288" s="430"/>
      <c r="CG288" s="430"/>
      <c r="CH288" s="430"/>
      <c r="CI288" s="430"/>
      <c r="CJ288" s="430"/>
      <c r="CK288" s="430"/>
      <c r="CL288" s="430"/>
      <c r="CM288" s="430"/>
      <c r="CN288" s="430"/>
      <c r="CO288" s="430"/>
      <c r="CP288" s="430"/>
      <c r="CQ288" s="430"/>
      <c r="CR288" s="430"/>
      <c r="CS288" s="430"/>
      <c r="CT288" s="430"/>
      <c r="CU288" s="430"/>
      <c r="CV288" s="430"/>
      <c r="CW288" s="430"/>
      <c r="CX288" s="430"/>
      <c r="CY288" s="430"/>
      <c r="CZ288" s="430"/>
      <c r="DA288" s="430"/>
      <c r="DB288" s="430"/>
      <c r="DC288" s="430"/>
      <c r="DD288" s="430"/>
      <c r="DE288" s="430"/>
      <c r="DF288" s="430"/>
      <c r="DG288" s="430"/>
      <c r="DH288" s="430"/>
      <c r="DI288" s="430"/>
      <c r="DJ288" s="430"/>
      <c r="DK288" s="430"/>
    </row>
    <row r="289" spans="1:257" ht="30.6" x14ac:dyDescent="0.3">
      <c r="A289" s="449" t="s">
        <v>488</v>
      </c>
      <c r="B289" s="449" t="s">
        <v>187</v>
      </c>
      <c r="C289" s="449" t="s">
        <v>189</v>
      </c>
      <c r="D289" s="380" t="s">
        <v>341</v>
      </c>
      <c r="E289" s="618" t="s">
        <v>776</v>
      </c>
      <c r="F289" s="448" t="s">
        <v>811</v>
      </c>
      <c r="G289" s="380" t="s">
        <v>206</v>
      </c>
      <c r="H289" s="377" t="s">
        <v>812</v>
      </c>
      <c r="I289" s="514" t="s">
        <v>229</v>
      </c>
      <c r="J289" s="515" t="s">
        <v>782</v>
      </c>
      <c r="K289" s="450" t="s">
        <v>923</v>
      </c>
      <c r="L289" s="368" t="s">
        <v>3014</v>
      </c>
      <c r="M289" s="368" t="s">
        <v>2939</v>
      </c>
      <c r="N289" s="593" t="s">
        <v>3026</v>
      </c>
      <c r="O289" s="593" t="s">
        <v>3015</v>
      </c>
      <c r="P289" s="593" t="s">
        <v>3016</v>
      </c>
      <c r="Q289" s="593" t="s">
        <v>782</v>
      </c>
      <c r="R289" s="616" t="s">
        <v>3017</v>
      </c>
      <c r="S289" s="595">
        <v>5</v>
      </c>
      <c r="T289" s="597"/>
      <c r="U289" s="593" t="s">
        <v>3018</v>
      </c>
      <c r="V289" s="593" t="s">
        <v>3016</v>
      </c>
      <c r="W289" s="596" t="s">
        <v>1563</v>
      </c>
      <c r="X289" s="596" t="s">
        <v>2897</v>
      </c>
      <c r="Y289" s="603">
        <v>1192451840</v>
      </c>
      <c r="Z289" s="368" t="s">
        <v>2944</v>
      </c>
      <c r="AA289" s="368" t="s">
        <v>2882</v>
      </c>
      <c r="AB289" s="597" t="s">
        <v>2900</v>
      </c>
      <c r="AC289" s="593" t="s">
        <v>2937</v>
      </c>
      <c r="AD289" s="597"/>
      <c r="AE289" s="430">
        <f t="shared" si="32"/>
        <v>1192451840</v>
      </c>
      <c r="AF289" s="411">
        <f t="shared" si="43"/>
        <v>1192451840</v>
      </c>
      <c r="AG289" s="411">
        <f t="shared" si="44"/>
        <v>1192451840</v>
      </c>
      <c r="AH289" s="430">
        <v>1192451840</v>
      </c>
      <c r="AI289" s="430"/>
      <c r="AJ289" s="430"/>
      <c r="AK289" s="430"/>
      <c r="AL289" s="430"/>
      <c r="AM289" s="430"/>
      <c r="AN289" s="430"/>
      <c r="AO289" s="430"/>
      <c r="AP289" s="430"/>
      <c r="AQ289" s="430"/>
      <c r="AR289" s="430"/>
      <c r="AS289" s="430"/>
      <c r="AT289" s="430"/>
      <c r="AU289" s="430"/>
      <c r="AV289" s="430"/>
      <c r="AW289" s="430"/>
      <c r="AX289" s="430"/>
      <c r="AY289" s="430"/>
      <c r="AZ289" s="430"/>
      <c r="BA289" s="430"/>
      <c r="BB289" s="430"/>
      <c r="BC289" s="430"/>
      <c r="BD289" s="430"/>
      <c r="BE289" s="430"/>
      <c r="BF289" s="430"/>
      <c r="BG289" s="430"/>
      <c r="BH289" s="430"/>
      <c r="BI289" s="430"/>
      <c r="BJ289" s="430"/>
      <c r="BK289" s="430"/>
      <c r="BL289" s="430"/>
      <c r="BM289" s="430"/>
      <c r="BN289" s="430"/>
      <c r="BO289" s="430"/>
      <c r="BP289" s="430"/>
      <c r="BQ289" s="430"/>
      <c r="BR289" s="430"/>
      <c r="BS289" s="430"/>
      <c r="BT289" s="430"/>
      <c r="BU289" s="430"/>
      <c r="BV289" s="430"/>
      <c r="BW289" s="430"/>
      <c r="BX289" s="430"/>
      <c r="BY289" s="430"/>
      <c r="BZ289" s="430"/>
      <c r="CA289" s="430"/>
      <c r="CB289" s="430"/>
      <c r="CC289" s="430"/>
      <c r="CD289" s="430"/>
      <c r="CE289" s="430"/>
      <c r="CF289" s="430"/>
      <c r="CG289" s="430"/>
      <c r="CH289" s="430"/>
      <c r="CI289" s="430"/>
      <c r="CJ289" s="430"/>
      <c r="CK289" s="430"/>
      <c r="CL289" s="430"/>
      <c r="CM289" s="430"/>
      <c r="CN289" s="430"/>
      <c r="CO289" s="430"/>
      <c r="CP289" s="430"/>
      <c r="CQ289" s="430"/>
      <c r="CR289" s="430"/>
      <c r="CS289" s="430"/>
      <c r="CT289" s="430"/>
      <c r="CU289" s="430"/>
      <c r="CV289" s="430"/>
      <c r="CW289" s="430"/>
      <c r="CX289" s="430"/>
      <c r="CY289" s="430"/>
      <c r="CZ289" s="430"/>
      <c r="DA289" s="430"/>
      <c r="DB289" s="430"/>
      <c r="DC289" s="430"/>
      <c r="DD289" s="430"/>
      <c r="DE289" s="430"/>
      <c r="DF289" s="430"/>
      <c r="DG289" s="430"/>
      <c r="DH289" s="430"/>
      <c r="DI289" s="430"/>
      <c r="DJ289" s="430"/>
      <c r="DK289" s="430"/>
    </row>
    <row r="290" spans="1:257" ht="40.799999999999997" x14ac:dyDescent="0.3">
      <c r="A290" s="449" t="s">
        <v>488</v>
      </c>
      <c r="B290" s="449" t="s">
        <v>187</v>
      </c>
      <c r="C290" s="449" t="s">
        <v>189</v>
      </c>
      <c r="D290" s="380" t="s">
        <v>341</v>
      </c>
      <c r="E290" s="618" t="s">
        <v>776</v>
      </c>
      <c r="F290" s="448" t="s">
        <v>816</v>
      </c>
      <c r="G290" s="864" t="s">
        <v>3140</v>
      </c>
      <c r="H290" s="417" t="s">
        <v>817</v>
      </c>
      <c r="I290" s="514" t="s">
        <v>229</v>
      </c>
      <c r="J290" s="515" t="s">
        <v>782</v>
      </c>
      <c r="K290" s="450" t="s">
        <v>818</v>
      </c>
      <c r="L290" s="368" t="s">
        <v>3014</v>
      </c>
      <c r="M290" s="368" t="s">
        <v>2939</v>
      </c>
      <c r="N290" s="593" t="s">
        <v>3027</v>
      </c>
      <c r="O290" s="593" t="s">
        <v>3015</v>
      </c>
      <c r="P290" s="593" t="s">
        <v>3016</v>
      </c>
      <c r="Q290" s="593" t="s">
        <v>782</v>
      </c>
      <c r="R290" s="616" t="s">
        <v>3017</v>
      </c>
      <c r="S290" s="595">
        <v>5</v>
      </c>
      <c r="T290" s="597"/>
      <c r="U290" s="593" t="s">
        <v>3018</v>
      </c>
      <c r="V290" s="593" t="s">
        <v>3016</v>
      </c>
      <c r="W290" s="596" t="s">
        <v>1563</v>
      </c>
      <c r="X290" s="596" t="s">
        <v>2897</v>
      </c>
      <c r="Y290" s="603">
        <v>7000000000</v>
      </c>
      <c r="Z290" s="368" t="s">
        <v>2944</v>
      </c>
      <c r="AA290" s="368" t="s">
        <v>2882</v>
      </c>
      <c r="AB290" s="597" t="s">
        <v>2900</v>
      </c>
      <c r="AC290" s="593" t="s">
        <v>2937</v>
      </c>
      <c r="AD290" s="597"/>
      <c r="AE290" s="430">
        <f t="shared" si="32"/>
        <v>7077482650</v>
      </c>
      <c r="AF290" s="411">
        <f t="shared" si="43"/>
        <v>7077482650</v>
      </c>
      <c r="AG290" s="411">
        <f t="shared" si="44"/>
        <v>7077482650</v>
      </c>
      <c r="AH290" s="430">
        <v>7000000000</v>
      </c>
      <c r="AI290" s="64">
        <v>77482650</v>
      </c>
      <c r="AJ290" s="430"/>
      <c r="AK290" s="430"/>
      <c r="AL290" s="430"/>
      <c r="AM290" s="430"/>
      <c r="AN290" s="430"/>
      <c r="AO290" s="430"/>
      <c r="AP290" s="430"/>
      <c r="AQ290" s="430"/>
      <c r="AR290" s="430"/>
      <c r="AS290" s="430"/>
      <c r="AT290" s="430"/>
      <c r="AU290" s="430"/>
      <c r="AV290" s="430"/>
      <c r="AW290" s="430"/>
      <c r="AX290" s="430"/>
      <c r="AY290" s="430"/>
      <c r="AZ290" s="430"/>
      <c r="BA290" s="430"/>
      <c r="BB290" s="430"/>
      <c r="BC290" s="430"/>
      <c r="BD290" s="430"/>
      <c r="BE290" s="430"/>
      <c r="BF290" s="430"/>
      <c r="BG290" s="430"/>
      <c r="BH290" s="430"/>
      <c r="BI290" s="430"/>
      <c r="BJ290" s="430"/>
      <c r="BK290" s="430"/>
      <c r="BL290" s="430"/>
      <c r="BM290" s="430"/>
      <c r="BN290" s="430"/>
      <c r="BO290" s="430"/>
      <c r="BP290" s="430"/>
      <c r="BQ290" s="430"/>
      <c r="BR290" s="430"/>
      <c r="BS290" s="430"/>
      <c r="BT290" s="430"/>
      <c r="BU290" s="430"/>
      <c r="BV290" s="430"/>
      <c r="BW290" s="430"/>
      <c r="BX290" s="430"/>
      <c r="BY290" s="430"/>
      <c r="BZ290" s="430"/>
      <c r="CA290" s="430"/>
      <c r="CB290" s="430"/>
      <c r="CC290" s="430"/>
      <c r="CD290" s="430"/>
      <c r="CE290" s="430"/>
      <c r="CF290" s="430"/>
      <c r="CG290" s="430"/>
      <c r="CH290" s="430"/>
      <c r="CI290" s="430"/>
      <c r="CJ290" s="430"/>
      <c r="CK290" s="430"/>
      <c r="CL290" s="430"/>
      <c r="CM290" s="430"/>
      <c r="CN290" s="430"/>
      <c r="CO290" s="430"/>
      <c r="CP290" s="430"/>
      <c r="CQ290" s="430"/>
      <c r="CR290" s="430"/>
      <c r="CS290" s="430"/>
      <c r="CT290" s="430"/>
      <c r="CU290" s="430"/>
      <c r="CV290" s="430"/>
      <c r="CW290" s="430"/>
      <c r="CX290" s="430"/>
      <c r="CY290" s="430"/>
      <c r="CZ290" s="430"/>
      <c r="DA290" s="430"/>
      <c r="DB290" s="430"/>
      <c r="DC290" s="430"/>
      <c r="DD290" s="430"/>
      <c r="DE290" s="430"/>
      <c r="DF290" s="430"/>
      <c r="DG290" s="430"/>
      <c r="DH290" s="430"/>
      <c r="DI290" s="430"/>
      <c r="DJ290" s="430"/>
      <c r="DK290" s="430"/>
    </row>
    <row r="291" spans="1:257" ht="30.6" x14ac:dyDescent="0.3">
      <c r="A291" s="449" t="s">
        <v>488</v>
      </c>
      <c r="B291" s="449" t="s">
        <v>187</v>
      </c>
      <c r="C291" s="449" t="s">
        <v>189</v>
      </c>
      <c r="D291" s="449" t="s">
        <v>341</v>
      </c>
      <c r="E291" s="619" t="s">
        <v>776</v>
      </c>
      <c r="F291" s="457" t="s">
        <v>780</v>
      </c>
      <c r="G291" s="449" t="s">
        <v>840</v>
      </c>
      <c r="H291" s="514" t="s">
        <v>1355</v>
      </c>
      <c r="I291" s="514" t="s">
        <v>229</v>
      </c>
      <c r="J291" s="515" t="s">
        <v>782</v>
      </c>
      <c r="K291" s="458" t="s">
        <v>926</v>
      </c>
      <c r="L291" s="368" t="s">
        <v>3014</v>
      </c>
      <c r="M291" s="368" t="s">
        <v>2939</v>
      </c>
      <c r="N291" s="593" t="s">
        <v>3020</v>
      </c>
      <c r="O291" s="593" t="s">
        <v>3015</v>
      </c>
      <c r="P291" s="593" t="s">
        <v>3016</v>
      </c>
      <c r="Q291" s="593" t="s">
        <v>782</v>
      </c>
      <c r="R291" s="616" t="s">
        <v>3017</v>
      </c>
      <c r="S291" s="595">
        <v>5</v>
      </c>
      <c r="T291" s="604"/>
      <c r="U291" s="593" t="s">
        <v>3018</v>
      </c>
      <c r="V291" s="593" t="s">
        <v>3016</v>
      </c>
      <c r="W291" s="596" t="s">
        <v>1563</v>
      </c>
      <c r="X291" s="596" t="s">
        <v>2897</v>
      </c>
      <c r="Y291" s="605">
        <v>509798308</v>
      </c>
      <c r="Z291" s="368" t="s">
        <v>2944</v>
      </c>
      <c r="AA291" s="368" t="s">
        <v>2882</v>
      </c>
      <c r="AB291" s="597" t="s">
        <v>2900</v>
      </c>
      <c r="AC291" s="593" t="s">
        <v>2937</v>
      </c>
      <c r="AD291" s="604"/>
      <c r="AE291" s="430">
        <f t="shared" si="32"/>
        <v>509798308</v>
      </c>
      <c r="AF291" s="411">
        <f t="shared" si="43"/>
        <v>509798308</v>
      </c>
      <c r="AG291" s="411">
        <f t="shared" si="44"/>
        <v>509798308</v>
      </c>
      <c r="AH291" s="430">
        <v>509798308</v>
      </c>
      <c r="AI291" s="430"/>
      <c r="AJ291" s="430"/>
      <c r="AK291" s="430"/>
      <c r="AL291" s="430"/>
      <c r="AM291" s="430"/>
      <c r="AN291" s="430"/>
      <c r="AO291" s="430"/>
      <c r="AP291" s="430"/>
      <c r="AQ291" s="430"/>
      <c r="AR291" s="430"/>
      <c r="AS291" s="430"/>
      <c r="AT291" s="430"/>
      <c r="AU291" s="430"/>
      <c r="AV291" s="430"/>
      <c r="AW291" s="430"/>
      <c r="AX291" s="430"/>
      <c r="AY291" s="430"/>
      <c r="AZ291" s="430"/>
      <c r="BA291" s="430"/>
      <c r="BB291" s="430"/>
      <c r="BC291" s="430"/>
      <c r="BD291" s="430"/>
      <c r="BE291" s="430"/>
      <c r="BF291" s="430"/>
      <c r="BG291" s="430"/>
      <c r="BH291" s="430"/>
      <c r="BI291" s="430"/>
      <c r="BJ291" s="430"/>
      <c r="BK291" s="430"/>
      <c r="BL291" s="430"/>
      <c r="BM291" s="430"/>
      <c r="BN291" s="430"/>
      <c r="BO291" s="430"/>
      <c r="BP291" s="430"/>
      <c r="BQ291" s="430"/>
      <c r="BR291" s="430"/>
      <c r="BS291" s="430"/>
      <c r="BT291" s="430"/>
      <c r="BU291" s="430"/>
      <c r="BV291" s="430"/>
      <c r="BW291" s="430"/>
      <c r="BX291" s="430"/>
      <c r="BY291" s="430"/>
      <c r="BZ291" s="430"/>
      <c r="CA291" s="430"/>
      <c r="CB291" s="430"/>
      <c r="CC291" s="430"/>
      <c r="CD291" s="430"/>
      <c r="CE291" s="430"/>
      <c r="CF291" s="430"/>
      <c r="CG291" s="430"/>
      <c r="CH291" s="430"/>
      <c r="CI291" s="430"/>
      <c r="CJ291" s="430"/>
      <c r="CK291" s="430"/>
      <c r="CL291" s="430"/>
      <c r="CM291" s="430"/>
      <c r="CN291" s="430"/>
      <c r="CO291" s="430"/>
      <c r="CP291" s="430"/>
      <c r="CQ291" s="430"/>
      <c r="CR291" s="430"/>
      <c r="CS291" s="430"/>
      <c r="CT291" s="430"/>
      <c r="CU291" s="430"/>
      <c r="CV291" s="430"/>
      <c r="CW291" s="430"/>
      <c r="CX291" s="430"/>
      <c r="CY291" s="430"/>
      <c r="CZ291" s="430"/>
      <c r="DA291" s="430"/>
      <c r="DB291" s="430"/>
      <c r="DC291" s="430"/>
      <c r="DD291" s="430"/>
      <c r="DE291" s="430"/>
      <c r="DF291" s="430"/>
      <c r="DG291" s="430"/>
      <c r="DH291" s="430"/>
      <c r="DI291" s="430"/>
      <c r="DJ291" s="430"/>
      <c r="DK291" s="430"/>
    </row>
    <row r="292" spans="1:257" ht="30.6" x14ac:dyDescent="0.3">
      <c r="A292" s="449" t="s">
        <v>488</v>
      </c>
      <c r="B292" s="449" t="s">
        <v>187</v>
      </c>
      <c r="C292" s="449" t="s">
        <v>189</v>
      </c>
      <c r="D292" s="449" t="s">
        <v>341</v>
      </c>
      <c r="E292" s="619" t="s">
        <v>776</v>
      </c>
      <c r="F292" s="457" t="s">
        <v>927</v>
      </c>
      <c r="G292" s="620"/>
      <c r="H292" s="514" t="s">
        <v>1356</v>
      </c>
      <c r="I292" s="514" t="s">
        <v>229</v>
      </c>
      <c r="J292" s="515" t="s">
        <v>782</v>
      </c>
      <c r="K292" s="458" t="s">
        <v>931</v>
      </c>
      <c r="L292" s="368" t="s">
        <v>3014</v>
      </c>
      <c r="M292" s="368" t="s">
        <v>2939</v>
      </c>
      <c r="N292" s="593" t="s">
        <v>3024</v>
      </c>
      <c r="O292" s="593" t="s">
        <v>3015</v>
      </c>
      <c r="P292" s="593" t="s">
        <v>3016</v>
      </c>
      <c r="Q292" s="593" t="s">
        <v>782</v>
      </c>
      <c r="R292" s="616" t="s">
        <v>3017</v>
      </c>
      <c r="S292" s="595">
        <v>5</v>
      </c>
      <c r="T292" s="610"/>
      <c r="U292" s="593" t="s">
        <v>3018</v>
      </c>
      <c r="V292" s="593" t="s">
        <v>3016</v>
      </c>
      <c r="W292" s="596" t="s">
        <v>1563</v>
      </c>
      <c r="X292" s="596" t="s">
        <v>2897</v>
      </c>
      <c r="Y292" s="611">
        <v>687000000</v>
      </c>
      <c r="Z292" s="368" t="s">
        <v>2944</v>
      </c>
      <c r="AA292" s="368" t="s">
        <v>2882</v>
      </c>
      <c r="AB292" s="597" t="s">
        <v>2900</v>
      </c>
      <c r="AC292" s="593" t="s">
        <v>2937</v>
      </c>
      <c r="AD292" s="610"/>
      <c r="AE292" s="430">
        <f t="shared" si="32"/>
        <v>687000000</v>
      </c>
      <c r="AF292" s="411">
        <f t="shared" si="43"/>
        <v>687000000</v>
      </c>
      <c r="AG292" s="621">
        <f t="shared" si="44"/>
        <v>687000000</v>
      </c>
      <c r="AH292" s="502">
        <v>687000000</v>
      </c>
      <c r="AI292" s="503"/>
      <c r="AJ292" s="502"/>
      <c r="AK292" s="503"/>
      <c r="AL292" s="502"/>
      <c r="AM292" s="503"/>
      <c r="AN292" s="502"/>
      <c r="AO292" s="502"/>
      <c r="AP292" s="502"/>
      <c r="AQ292" s="502"/>
      <c r="AR292" s="503"/>
      <c r="AS292" s="502"/>
      <c r="AT292" s="502"/>
      <c r="AU292" s="503"/>
      <c r="AV292" s="502"/>
      <c r="AW292" s="502"/>
      <c r="AX292" s="502"/>
      <c r="AY292" s="502"/>
      <c r="AZ292" s="502"/>
      <c r="BA292" s="503"/>
      <c r="BB292" s="502"/>
      <c r="BC292" s="502"/>
      <c r="BD292" s="503"/>
      <c r="BE292" s="502"/>
      <c r="BF292" s="502"/>
      <c r="BG292" s="502"/>
      <c r="BH292" s="503"/>
      <c r="BI292" s="502"/>
      <c r="BJ292" s="503"/>
      <c r="BK292" s="502"/>
      <c r="BL292" s="502"/>
      <c r="BM292" s="502"/>
      <c r="BN292" s="503"/>
      <c r="BO292" s="503"/>
      <c r="BP292" s="502"/>
      <c r="BQ292" s="502"/>
      <c r="BR292" s="502"/>
      <c r="BS292" s="502"/>
      <c r="BT292" s="502"/>
      <c r="BU292" s="502"/>
      <c r="BV292" s="503"/>
      <c r="BW292" s="502"/>
      <c r="BX292" s="503"/>
      <c r="BY292" s="502"/>
      <c r="BZ292" s="502"/>
      <c r="CA292" s="502"/>
      <c r="CB292" s="503"/>
      <c r="CC292" s="502"/>
      <c r="CD292" s="502"/>
      <c r="CE292" s="502"/>
      <c r="CF292" s="502"/>
      <c r="CG292" s="502"/>
      <c r="CH292" s="502"/>
      <c r="CI292" s="502"/>
      <c r="CJ292" s="502"/>
      <c r="CK292" s="502"/>
      <c r="CL292" s="502"/>
      <c r="CM292" s="502"/>
      <c r="CN292" s="502"/>
      <c r="CO292" s="503"/>
      <c r="CP292" s="503"/>
      <c r="CQ292" s="503"/>
      <c r="CR292" s="503"/>
      <c r="CS292" s="503"/>
      <c r="CT292" s="503"/>
      <c r="CU292" s="502"/>
      <c r="CV292" s="502"/>
      <c r="CW292" s="503"/>
      <c r="CX292" s="502"/>
      <c r="CY292" s="502"/>
      <c r="CZ292" s="502"/>
      <c r="DA292" s="502"/>
      <c r="DB292" s="502"/>
      <c r="DC292" s="502"/>
      <c r="DD292" s="502"/>
      <c r="DE292" s="502"/>
      <c r="DF292" s="502"/>
      <c r="DG292" s="502"/>
      <c r="DH292" s="502"/>
      <c r="DI292" s="502"/>
      <c r="DJ292" s="503"/>
      <c r="DK292" s="502"/>
    </row>
    <row r="293" spans="1:257" ht="30.6" x14ac:dyDescent="0.3">
      <c r="A293" s="449" t="s">
        <v>488</v>
      </c>
      <c r="B293" s="449" t="s">
        <v>187</v>
      </c>
      <c r="C293" s="449" t="s">
        <v>189</v>
      </c>
      <c r="D293" s="449" t="s">
        <v>341</v>
      </c>
      <c r="E293" s="619" t="s">
        <v>776</v>
      </c>
      <c r="F293" s="508" t="s">
        <v>932</v>
      </c>
      <c r="G293" s="622"/>
      <c r="H293" s="514" t="s">
        <v>1357</v>
      </c>
      <c r="I293" s="623" t="s">
        <v>229</v>
      </c>
      <c r="J293" s="624" t="s">
        <v>782</v>
      </c>
      <c r="K293" s="458" t="s">
        <v>934</v>
      </c>
      <c r="L293" s="368" t="s">
        <v>3014</v>
      </c>
      <c r="M293" s="368" t="s">
        <v>2939</v>
      </c>
      <c r="N293" s="593" t="s">
        <v>3023</v>
      </c>
      <c r="O293" s="593" t="s">
        <v>3015</v>
      </c>
      <c r="P293" s="593" t="s">
        <v>3016</v>
      </c>
      <c r="Q293" s="593" t="s">
        <v>782</v>
      </c>
      <c r="R293" s="616" t="s">
        <v>3017</v>
      </c>
      <c r="S293" s="595">
        <v>5</v>
      </c>
      <c r="T293" s="610"/>
      <c r="U293" s="593" t="s">
        <v>3018</v>
      </c>
      <c r="V293" s="593" t="s">
        <v>3016</v>
      </c>
      <c r="W293" s="596" t="s">
        <v>1563</v>
      </c>
      <c r="X293" s="596" t="s">
        <v>2897</v>
      </c>
      <c r="Y293" s="611">
        <v>1000000000</v>
      </c>
      <c r="Z293" s="368" t="s">
        <v>2944</v>
      </c>
      <c r="AA293" s="368" t="s">
        <v>2882</v>
      </c>
      <c r="AB293" s="597" t="s">
        <v>2900</v>
      </c>
      <c r="AC293" s="593" t="s">
        <v>2937</v>
      </c>
      <c r="AD293" s="610"/>
      <c r="AE293" s="430">
        <f t="shared" si="32"/>
        <v>1000000000</v>
      </c>
      <c r="AF293" s="411">
        <f t="shared" si="43"/>
        <v>1000000000</v>
      </c>
      <c r="AG293" s="621">
        <f t="shared" si="44"/>
        <v>1000000000</v>
      </c>
      <c r="AH293" s="502">
        <v>1000000000</v>
      </c>
      <c r="AI293" s="503"/>
      <c r="AJ293" s="502"/>
      <c r="AK293" s="503"/>
      <c r="AL293" s="502"/>
      <c r="AM293" s="503"/>
      <c r="AN293" s="502"/>
      <c r="AO293" s="502"/>
      <c r="AP293" s="502"/>
      <c r="AQ293" s="502"/>
      <c r="AR293" s="503"/>
      <c r="AS293" s="502"/>
      <c r="AT293" s="502"/>
      <c r="AU293" s="503"/>
      <c r="AV293" s="502"/>
      <c r="AW293" s="502"/>
      <c r="AX293" s="502"/>
      <c r="AY293" s="502"/>
      <c r="AZ293" s="502"/>
      <c r="BA293" s="503"/>
      <c r="BB293" s="502"/>
      <c r="BC293" s="502"/>
      <c r="BD293" s="503"/>
      <c r="BE293" s="502"/>
      <c r="BF293" s="502"/>
      <c r="BG293" s="502"/>
      <c r="BH293" s="503"/>
      <c r="BI293" s="502"/>
      <c r="BJ293" s="503"/>
      <c r="BK293" s="502"/>
      <c r="BL293" s="502"/>
      <c r="BM293" s="502"/>
      <c r="BN293" s="503"/>
      <c r="BO293" s="503"/>
      <c r="BP293" s="502"/>
      <c r="BQ293" s="502"/>
      <c r="BR293" s="502"/>
      <c r="BS293" s="502"/>
      <c r="BT293" s="502"/>
      <c r="BU293" s="502"/>
      <c r="BV293" s="503"/>
      <c r="BW293" s="502"/>
      <c r="BX293" s="503"/>
      <c r="BY293" s="502"/>
      <c r="BZ293" s="502"/>
      <c r="CA293" s="502"/>
      <c r="CB293" s="503"/>
      <c r="CC293" s="502"/>
      <c r="CD293" s="502"/>
      <c r="CE293" s="502"/>
      <c r="CF293" s="502"/>
      <c r="CG293" s="502"/>
      <c r="CH293" s="502"/>
      <c r="CI293" s="502"/>
      <c r="CJ293" s="502"/>
      <c r="CK293" s="502"/>
      <c r="CL293" s="502"/>
      <c r="CM293" s="502"/>
      <c r="CN293" s="502"/>
      <c r="CO293" s="503"/>
      <c r="CP293" s="503"/>
      <c r="CQ293" s="503"/>
      <c r="CR293" s="503"/>
      <c r="CS293" s="503"/>
      <c r="CT293" s="503"/>
      <c r="CU293" s="502"/>
      <c r="CV293" s="502"/>
      <c r="CW293" s="503"/>
      <c r="CX293" s="502"/>
      <c r="CY293" s="502"/>
      <c r="CZ293" s="502"/>
      <c r="DA293" s="502"/>
      <c r="DB293" s="502"/>
      <c r="DC293" s="502"/>
      <c r="DD293" s="502"/>
      <c r="DE293" s="502"/>
      <c r="DF293" s="502"/>
      <c r="DG293" s="502"/>
      <c r="DH293" s="502"/>
      <c r="DI293" s="502"/>
      <c r="DJ293" s="503"/>
      <c r="DK293" s="502"/>
    </row>
    <row r="294" spans="1:257" x14ac:dyDescent="0.3">
      <c r="A294" s="625" t="s">
        <v>594</v>
      </c>
      <c r="B294" s="625"/>
      <c r="C294" s="625"/>
      <c r="D294" s="625"/>
      <c r="E294" s="625"/>
      <c r="F294" s="626"/>
      <c r="G294" s="627"/>
      <c r="H294" s="628"/>
      <c r="I294" s="628"/>
      <c r="J294" s="629"/>
      <c r="K294" s="630" t="s">
        <v>3072</v>
      </c>
      <c r="L294" s="630"/>
      <c r="M294" s="625"/>
      <c r="N294" s="630"/>
      <c r="O294" s="630"/>
      <c r="P294" s="630"/>
      <c r="Q294" s="625"/>
      <c r="R294" s="625"/>
      <c r="S294" s="625"/>
      <c r="T294" s="625"/>
      <c r="U294" s="630"/>
      <c r="V294" s="625"/>
      <c r="W294" s="625"/>
      <c r="X294" s="625"/>
      <c r="Y294" s="631"/>
      <c r="Z294" s="625"/>
      <c r="AA294" s="625"/>
      <c r="AB294" s="625"/>
      <c r="AC294" s="625"/>
      <c r="AD294" s="625"/>
      <c r="AE294" s="430">
        <f t="shared" si="32"/>
        <v>0</v>
      </c>
      <c r="AF294" s="411">
        <f t="shared" si="43"/>
        <v>0</v>
      </c>
      <c r="AG294" s="411"/>
      <c r="AH294" s="430"/>
      <c r="AI294" s="430"/>
      <c r="AJ294" s="430"/>
      <c r="AK294" s="430"/>
      <c r="AL294" s="430"/>
      <c r="AM294" s="430"/>
      <c r="AN294" s="430"/>
      <c r="AO294" s="430"/>
      <c r="AP294" s="430"/>
      <c r="AQ294" s="430"/>
      <c r="AR294" s="430"/>
      <c r="AS294" s="430"/>
      <c r="AT294" s="430"/>
      <c r="AU294" s="430"/>
      <c r="AV294" s="430"/>
      <c r="AW294" s="430"/>
      <c r="AX294" s="430"/>
      <c r="AY294" s="430"/>
      <c r="AZ294" s="430"/>
      <c r="BA294" s="430"/>
      <c r="BB294" s="430"/>
      <c r="BC294" s="430"/>
      <c r="BD294" s="430"/>
      <c r="BE294" s="430"/>
      <c r="BF294" s="430"/>
      <c r="BG294" s="430"/>
      <c r="BH294" s="430"/>
      <c r="BI294" s="430"/>
      <c r="BJ294" s="430"/>
      <c r="BK294" s="430"/>
      <c r="BL294" s="430"/>
      <c r="BM294" s="430"/>
      <c r="BN294" s="430"/>
      <c r="BO294" s="430"/>
      <c r="BP294" s="430"/>
      <c r="BQ294" s="430"/>
      <c r="BR294" s="430"/>
      <c r="BS294" s="430"/>
      <c r="BT294" s="430"/>
      <c r="BU294" s="430"/>
      <c r="BV294" s="430"/>
      <c r="BW294" s="430"/>
      <c r="BX294" s="430"/>
      <c r="BY294" s="430"/>
      <c r="BZ294" s="430"/>
      <c r="CA294" s="430"/>
      <c r="CB294" s="430"/>
      <c r="CC294" s="430"/>
      <c r="CD294" s="430"/>
      <c r="CE294" s="430"/>
      <c r="CF294" s="430"/>
      <c r="CG294" s="430"/>
      <c r="CH294" s="430"/>
      <c r="CI294" s="430"/>
      <c r="CJ294" s="430"/>
      <c r="CK294" s="430"/>
      <c r="CL294" s="430"/>
      <c r="CM294" s="430"/>
      <c r="CN294" s="430"/>
      <c r="CO294" s="430"/>
      <c r="CP294" s="430"/>
      <c r="CQ294" s="430"/>
      <c r="CR294" s="430"/>
      <c r="CS294" s="430"/>
      <c r="CT294" s="430"/>
      <c r="CU294" s="430"/>
      <c r="CV294" s="430"/>
      <c r="CW294" s="430"/>
      <c r="CX294" s="430"/>
      <c r="CY294" s="430"/>
      <c r="CZ294" s="430"/>
      <c r="DA294" s="430"/>
      <c r="DB294" s="430"/>
      <c r="DC294" s="430"/>
      <c r="DD294" s="430"/>
      <c r="DE294" s="430"/>
      <c r="DF294" s="430"/>
      <c r="DG294" s="430"/>
      <c r="DH294" s="430"/>
      <c r="DI294" s="430"/>
      <c r="DJ294" s="430"/>
      <c r="DK294" s="430"/>
    </row>
    <row r="295" spans="1:257" x14ac:dyDescent="0.3">
      <c r="A295" s="424" t="s">
        <v>594</v>
      </c>
      <c r="B295" s="424" t="s">
        <v>266</v>
      </c>
      <c r="C295" s="424"/>
      <c r="D295" s="424"/>
      <c r="E295" s="424"/>
      <c r="F295" s="425"/>
      <c r="G295" s="426"/>
      <c r="H295" s="426"/>
      <c r="I295" s="426"/>
      <c r="J295" s="424"/>
      <c r="K295" s="427" t="s">
        <v>825</v>
      </c>
      <c r="L295" s="427"/>
      <c r="M295" s="428"/>
      <c r="N295" s="427"/>
      <c r="O295" s="427"/>
      <c r="P295" s="427"/>
      <c r="Q295" s="428"/>
      <c r="R295" s="428"/>
      <c r="S295" s="428"/>
      <c r="T295" s="428"/>
      <c r="U295" s="427"/>
      <c r="V295" s="428"/>
      <c r="W295" s="428"/>
      <c r="X295" s="428"/>
      <c r="Y295" s="429"/>
      <c r="Z295" s="428"/>
      <c r="AA295" s="428"/>
      <c r="AB295" s="428"/>
      <c r="AC295" s="428"/>
      <c r="AD295" s="428"/>
      <c r="AE295" s="430">
        <f t="shared" si="32"/>
        <v>0</v>
      </c>
      <c r="AF295" s="411">
        <f t="shared" si="43"/>
        <v>0</v>
      </c>
      <c r="AG295" s="411"/>
      <c r="AH295" s="430"/>
      <c r="AI295" s="430"/>
      <c r="AJ295" s="430"/>
      <c r="AK295" s="430"/>
      <c r="AL295" s="430"/>
      <c r="AM295" s="430"/>
      <c r="AN295" s="430"/>
      <c r="AO295" s="430"/>
      <c r="AP295" s="430"/>
      <c r="AQ295" s="430"/>
      <c r="AR295" s="430"/>
      <c r="AS295" s="430"/>
      <c r="AT295" s="430"/>
      <c r="AU295" s="430"/>
      <c r="AV295" s="430"/>
      <c r="AW295" s="430"/>
      <c r="AX295" s="430"/>
      <c r="AY295" s="430"/>
      <c r="AZ295" s="430"/>
      <c r="BA295" s="430"/>
      <c r="BB295" s="430"/>
      <c r="BC295" s="430"/>
      <c r="BD295" s="430"/>
      <c r="BE295" s="430"/>
      <c r="BF295" s="430"/>
      <c r="BG295" s="430"/>
      <c r="BH295" s="430"/>
      <c r="BI295" s="430"/>
      <c r="BJ295" s="430"/>
      <c r="BK295" s="430"/>
      <c r="BL295" s="430"/>
      <c r="BM295" s="430"/>
      <c r="BN295" s="430"/>
      <c r="BO295" s="430"/>
      <c r="BP295" s="430"/>
      <c r="BQ295" s="430"/>
      <c r="BR295" s="430"/>
      <c r="BS295" s="430"/>
      <c r="BT295" s="430"/>
      <c r="BU295" s="430"/>
      <c r="BV295" s="430"/>
      <c r="BW295" s="430"/>
      <c r="BX295" s="430"/>
      <c r="BY295" s="430"/>
      <c r="BZ295" s="430"/>
      <c r="CA295" s="430"/>
      <c r="CB295" s="430"/>
      <c r="CC295" s="430"/>
      <c r="CD295" s="430"/>
      <c r="CE295" s="430"/>
      <c r="CF295" s="430"/>
      <c r="CG295" s="430"/>
      <c r="CH295" s="430"/>
      <c r="CI295" s="430"/>
      <c r="CJ295" s="430"/>
      <c r="CK295" s="430"/>
      <c r="CL295" s="430"/>
      <c r="CM295" s="430"/>
      <c r="CN295" s="430"/>
      <c r="CO295" s="430"/>
      <c r="CP295" s="430"/>
      <c r="CQ295" s="430"/>
      <c r="CR295" s="430"/>
      <c r="CS295" s="430"/>
      <c r="CT295" s="430"/>
      <c r="CU295" s="430"/>
      <c r="CV295" s="430"/>
      <c r="CW295" s="430"/>
      <c r="CX295" s="430"/>
      <c r="CY295" s="430"/>
      <c r="CZ295" s="430"/>
      <c r="DA295" s="430"/>
      <c r="DB295" s="430"/>
      <c r="DC295" s="430"/>
      <c r="DD295" s="430"/>
      <c r="DE295" s="430"/>
      <c r="DF295" s="430"/>
      <c r="DG295" s="430"/>
      <c r="DH295" s="430"/>
      <c r="DI295" s="430"/>
      <c r="DJ295" s="430"/>
      <c r="DK295" s="430"/>
    </row>
    <row r="296" spans="1:257" x14ac:dyDescent="0.3">
      <c r="A296" s="431" t="s">
        <v>594</v>
      </c>
      <c r="B296" s="431" t="s">
        <v>266</v>
      </c>
      <c r="C296" s="431" t="s">
        <v>266</v>
      </c>
      <c r="D296" s="431"/>
      <c r="E296" s="431"/>
      <c r="F296" s="432"/>
      <c r="G296" s="431"/>
      <c r="H296" s="431"/>
      <c r="I296" s="433"/>
      <c r="J296" s="431"/>
      <c r="K296" s="434" t="s">
        <v>826</v>
      </c>
      <c r="L296" s="434"/>
      <c r="M296" s="431"/>
      <c r="N296" s="434"/>
      <c r="O296" s="434"/>
      <c r="P296" s="434"/>
      <c r="Q296" s="431"/>
      <c r="R296" s="431"/>
      <c r="S296" s="431"/>
      <c r="T296" s="431"/>
      <c r="U296" s="434"/>
      <c r="V296" s="431"/>
      <c r="W296" s="431"/>
      <c r="X296" s="431"/>
      <c r="Y296" s="435"/>
      <c r="Z296" s="431"/>
      <c r="AA296" s="431"/>
      <c r="AB296" s="431"/>
      <c r="AC296" s="431"/>
      <c r="AD296" s="431"/>
      <c r="AE296" s="430">
        <f t="shared" si="32"/>
        <v>0</v>
      </c>
      <c r="AF296" s="411">
        <f t="shared" si="43"/>
        <v>0</v>
      </c>
      <c r="AG296" s="411"/>
      <c r="AH296" s="430"/>
      <c r="AI296" s="430"/>
      <c r="AJ296" s="430"/>
      <c r="AK296" s="430"/>
      <c r="AL296" s="430"/>
      <c r="AM296" s="430"/>
      <c r="AN296" s="430"/>
      <c r="AO296" s="430"/>
      <c r="AP296" s="430"/>
      <c r="AQ296" s="430"/>
      <c r="AR296" s="430"/>
      <c r="AS296" s="430"/>
      <c r="AT296" s="430"/>
      <c r="AU296" s="430"/>
      <c r="AV296" s="430"/>
      <c r="AW296" s="430"/>
      <c r="AX296" s="430"/>
      <c r="AY296" s="430"/>
      <c r="AZ296" s="430"/>
      <c r="BA296" s="430"/>
      <c r="BB296" s="430"/>
      <c r="BC296" s="430"/>
      <c r="BD296" s="430"/>
      <c r="BE296" s="430"/>
      <c r="BF296" s="430"/>
      <c r="BG296" s="430"/>
      <c r="BH296" s="430"/>
      <c r="BI296" s="430"/>
      <c r="BJ296" s="430"/>
      <c r="BK296" s="430"/>
      <c r="BL296" s="430"/>
      <c r="BM296" s="430"/>
      <c r="BN296" s="430"/>
      <c r="BO296" s="430"/>
      <c r="BP296" s="430"/>
      <c r="BQ296" s="430"/>
      <c r="BR296" s="430"/>
      <c r="BS296" s="430"/>
      <c r="BT296" s="430"/>
      <c r="BU296" s="430"/>
      <c r="BV296" s="430"/>
      <c r="BW296" s="430"/>
      <c r="BX296" s="430"/>
      <c r="BY296" s="430"/>
      <c r="BZ296" s="430"/>
      <c r="CA296" s="430"/>
      <c r="CB296" s="430"/>
      <c r="CC296" s="430"/>
      <c r="CD296" s="430"/>
      <c r="CE296" s="430"/>
      <c r="CF296" s="430"/>
      <c r="CG296" s="430"/>
      <c r="CH296" s="430"/>
      <c r="CI296" s="430"/>
      <c r="CJ296" s="430"/>
      <c r="CK296" s="430"/>
      <c r="CL296" s="430"/>
      <c r="CM296" s="430"/>
      <c r="CN296" s="430"/>
      <c r="CO296" s="430"/>
      <c r="CP296" s="430"/>
      <c r="CQ296" s="430"/>
      <c r="CR296" s="430"/>
      <c r="CS296" s="430"/>
      <c r="CT296" s="430"/>
      <c r="CU296" s="430"/>
      <c r="CV296" s="430"/>
      <c r="CW296" s="430"/>
      <c r="CX296" s="430"/>
      <c r="CY296" s="430"/>
      <c r="CZ296" s="430"/>
      <c r="DA296" s="430"/>
      <c r="DB296" s="430"/>
      <c r="DC296" s="430"/>
      <c r="DD296" s="430"/>
      <c r="DE296" s="430"/>
      <c r="DF296" s="430"/>
      <c r="DG296" s="430"/>
      <c r="DH296" s="430"/>
      <c r="DI296" s="430"/>
      <c r="DJ296" s="430"/>
      <c r="DK296" s="430"/>
    </row>
    <row r="297" spans="1:257" x14ac:dyDescent="0.3">
      <c r="A297" s="442" t="s">
        <v>594</v>
      </c>
      <c r="B297" s="442" t="s">
        <v>266</v>
      </c>
      <c r="C297" s="442" t="s">
        <v>266</v>
      </c>
      <c r="D297" s="442" t="s">
        <v>266</v>
      </c>
      <c r="E297" s="442"/>
      <c r="F297" s="443"/>
      <c r="G297" s="444"/>
      <c r="H297" s="444"/>
      <c r="I297" s="444"/>
      <c r="J297" s="442"/>
      <c r="K297" s="445" t="s">
        <v>425</v>
      </c>
      <c r="L297" s="445"/>
      <c r="M297" s="446"/>
      <c r="N297" s="445"/>
      <c r="O297" s="445"/>
      <c r="P297" s="445"/>
      <c r="Q297" s="446"/>
      <c r="R297" s="446"/>
      <c r="S297" s="446"/>
      <c r="T297" s="446"/>
      <c r="U297" s="445"/>
      <c r="V297" s="446"/>
      <c r="W297" s="446"/>
      <c r="X297" s="446"/>
      <c r="Y297" s="447"/>
      <c r="Z297" s="446"/>
      <c r="AA297" s="446"/>
      <c r="AB297" s="446"/>
      <c r="AC297" s="446"/>
      <c r="AD297" s="446"/>
      <c r="AE297" s="430">
        <f t="shared" si="32"/>
        <v>0</v>
      </c>
      <c r="AF297" s="411">
        <f t="shared" si="43"/>
        <v>0</v>
      </c>
      <c r="AG297" s="411"/>
      <c r="AH297" s="430"/>
      <c r="AI297" s="430"/>
      <c r="AJ297" s="430"/>
      <c r="AK297" s="430"/>
      <c r="AL297" s="430"/>
      <c r="AM297" s="430"/>
      <c r="AN297" s="430"/>
      <c r="AO297" s="430"/>
      <c r="AP297" s="430"/>
      <c r="AQ297" s="430"/>
      <c r="AR297" s="430"/>
      <c r="AS297" s="430"/>
      <c r="AT297" s="430"/>
      <c r="AU297" s="430"/>
      <c r="AV297" s="430"/>
      <c r="AW297" s="430"/>
      <c r="AX297" s="430"/>
      <c r="AY297" s="430"/>
      <c r="AZ297" s="430"/>
      <c r="BA297" s="430"/>
      <c r="BB297" s="430"/>
      <c r="BC297" s="430"/>
      <c r="BD297" s="430"/>
      <c r="BE297" s="430"/>
      <c r="BF297" s="430"/>
      <c r="BG297" s="430"/>
      <c r="BH297" s="430"/>
      <c r="BI297" s="430"/>
      <c r="BJ297" s="430"/>
      <c r="BK297" s="430"/>
      <c r="BL297" s="430"/>
      <c r="BM297" s="430"/>
      <c r="BN297" s="430"/>
      <c r="BO297" s="430"/>
      <c r="BP297" s="430"/>
      <c r="BQ297" s="430"/>
      <c r="BR297" s="430"/>
      <c r="BS297" s="430"/>
      <c r="BT297" s="430"/>
      <c r="BU297" s="430"/>
      <c r="BV297" s="430"/>
      <c r="BW297" s="430"/>
      <c r="BX297" s="430"/>
      <c r="BY297" s="430"/>
      <c r="BZ297" s="430"/>
      <c r="CA297" s="430"/>
      <c r="CB297" s="430"/>
      <c r="CC297" s="430"/>
      <c r="CD297" s="430"/>
      <c r="CE297" s="430"/>
      <c r="CF297" s="430"/>
      <c r="CG297" s="430"/>
      <c r="CH297" s="430"/>
      <c r="CI297" s="430"/>
      <c r="CJ297" s="430"/>
      <c r="CK297" s="430"/>
      <c r="CL297" s="430"/>
      <c r="CM297" s="430"/>
      <c r="CN297" s="430"/>
      <c r="CO297" s="430"/>
      <c r="CP297" s="430"/>
      <c r="CQ297" s="430"/>
      <c r="CR297" s="430"/>
      <c r="CS297" s="430"/>
      <c r="CT297" s="430"/>
      <c r="CU297" s="430"/>
      <c r="CV297" s="430"/>
      <c r="CW297" s="430"/>
      <c r="CX297" s="430"/>
      <c r="CY297" s="430"/>
      <c r="CZ297" s="430"/>
      <c r="DA297" s="430"/>
      <c r="DB297" s="430"/>
      <c r="DC297" s="430"/>
      <c r="DD297" s="430"/>
      <c r="DE297" s="430"/>
      <c r="DF297" s="430"/>
      <c r="DG297" s="430"/>
      <c r="DH297" s="430"/>
      <c r="DI297" s="430"/>
      <c r="DJ297" s="430"/>
      <c r="DK297" s="430"/>
    </row>
    <row r="298" spans="1:257" x14ac:dyDescent="0.3">
      <c r="A298" s="436" t="s">
        <v>594</v>
      </c>
      <c r="B298" s="436" t="s">
        <v>266</v>
      </c>
      <c r="C298" s="436" t="s">
        <v>266</v>
      </c>
      <c r="D298" s="436" t="s">
        <v>266</v>
      </c>
      <c r="E298" s="436" t="s">
        <v>197</v>
      </c>
      <c r="F298" s="480"/>
      <c r="G298" s="436"/>
      <c r="H298" s="438"/>
      <c r="I298" s="438"/>
      <c r="J298" s="436"/>
      <c r="K298" s="539" t="s">
        <v>827</v>
      </c>
      <c r="L298" s="539"/>
      <c r="M298" s="538"/>
      <c r="N298" s="539"/>
      <c r="O298" s="539"/>
      <c r="P298" s="539"/>
      <c r="Q298" s="538"/>
      <c r="R298" s="538"/>
      <c r="S298" s="538"/>
      <c r="T298" s="538"/>
      <c r="U298" s="539"/>
      <c r="V298" s="538"/>
      <c r="W298" s="538"/>
      <c r="X298" s="538"/>
      <c r="Y298" s="547"/>
      <c r="Z298" s="538"/>
      <c r="AA298" s="538"/>
      <c r="AB298" s="538"/>
      <c r="AC298" s="538"/>
      <c r="AD298" s="538"/>
      <c r="AE298" s="430">
        <f t="shared" si="32"/>
        <v>0</v>
      </c>
      <c r="AF298" s="411">
        <f t="shared" si="43"/>
        <v>0</v>
      </c>
      <c r="AG298" s="411"/>
      <c r="AH298" s="430"/>
      <c r="AI298" s="430"/>
      <c r="AJ298" s="430"/>
      <c r="AK298" s="430"/>
      <c r="AL298" s="430"/>
      <c r="AM298" s="430"/>
      <c r="AN298" s="430"/>
      <c r="AO298" s="430"/>
      <c r="AP298" s="430"/>
      <c r="AQ298" s="430"/>
      <c r="AR298" s="430"/>
      <c r="AS298" s="430"/>
      <c r="AT298" s="430"/>
      <c r="AU298" s="430"/>
      <c r="AV298" s="430"/>
      <c r="AW298" s="430"/>
      <c r="AX298" s="430"/>
      <c r="AY298" s="430"/>
      <c r="AZ298" s="430"/>
      <c r="BA298" s="430"/>
      <c r="BB298" s="430"/>
      <c r="BC298" s="430"/>
      <c r="BD298" s="430"/>
      <c r="BE298" s="430"/>
      <c r="BF298" s="430"/>
      <c r="BG298" s="430"/>
      <c r="BH298" s="430"/>
      <c r="BI298" s="430"/>
      <c r="BJ298" s="430"/>
      <c r="BK298" s="430"/>
      <c r="BL298" s="430"/>
      <c r="BM298" s="430"/>
      <c r="BN298" s="430"/>
      <c r="BO298" s="430"/>
      <c r="BP298" s="430"/>
      <c r="BQ298" s="430"/>
      <c r="BR298" s="430"/>
      <c r="BS298" s="430"/>
      <c r="BT298" s="430"/>
      <c r="BU298" s="430"/>
      <c r="BV298" s="430"/>
      <c r="BW298" s="430"/>
      <c r="BX298" s="430"/>
      <c r="BY298" s="430"/>
      <c r="BZ298" s="430"/>
      <c r="CA298" s="430"/>
      <c r="CB298" s="430"/>
      <c r="CC298" s="430"/>
      <c r="CD298" s="430"/>
      <c r="CE298" s="430"/>
      <c r="CF298" s="430"/>
      <c r="CG298" s="430"/>
      <c r="CH298" s="430"/>
      <c r="CI298" s="430"/>
      <c r="CJ298" s="430"/>
      <c r="CK298" s="430"/>
      <c r="CL298" s="430"/>
      <c r="CM298" s="430"/>
      <c r="CN298" s="430"/>
      <c r="CO298" s="430"/>
      <c r="CP298" s="430"/>
      <c r="CQ298" s="430"/>
      <c r="CR298" s="430"/>
      <c r="CS298" s="430"/>
      <c r="CT298" s="430"/>
      <c r="CU298" s="430"/>
      <c r="CV298" s="430"/>
      <c r="CW298" s="430"/>
      <c r="CX298" s="430"/>
      <c r="CY298" s="430"/>
      <c r="CZ298" s="430"/>
      <c r="DA298" s="430"/>
      <c r="DB298" s="430"/>
      <c r="DC298" s="430"/>
      <c r="DD298" s="430"/>
      <c r="DE298" s="430"/>
      <c r="DF298" s="430"/>
      <c r="DG298" s="430"/>
      <c r="DH298" s="430"/>
      <c r="DI298" s="430"/>
      <c r="DJ298" s="430"/>
      <c r="DK298" s="430"/>
    </row>
    <row r="299" spans="1:257" ht="40.799999999999997" x14ac:dyDescent="0.3">
      <c r="A299" s="382" t="s">
        <v>594</v>
      </c>
      <c r="B299" s="382" t="s">
        <v>266</v>
      </c>
      <c r="C299" s="382" t="s">
        <v>266</v>
      </c>
      <c r="D299" s="382" t="s">
        <v>266</v>
      </c>
      <c r="E299" s="382" t="s">
        <v>197</v>
      </c>
      <c r="F299" s="384">
        <v>2017005810231</v>
      </c>
      <c r="G299" s="382"/>
      <c r="H299" s="382" t="s">
        <v>1358</v>
      </c>
      <c r="I299" s="382" t="s">
        <v>208</v>
      </c>
      <c r="J299" s="551" t="s">
        <v>1252</v>
      </c>
      <c r="K299" s="375" t="s">
        <v>937</v>
      </c>
      <c r="L299" s="375" t="s">
        <v>2480</v>
      </c>
      <c r="M299" s="383" t="s">
        <v>2481</v>
      </c>
      <c r="N299" s="375" t="s">
        <v>2482</v>
      </c>
      <c r="O299" s="375" t="s">
        <v>2406</v>
      </c>
      <c r="P299" s="375" t="s">
        <v>2406</v>
      </c>
      <c r="Q299" s="588">
        <v>36896</v>
      </c>
      <c r="R299" s="383" t="s">
        <v>2407</v>
      </c>
      <c r="S299" s="383">
        <v>474</v>
      </c>
      <c r="T299" s="383">
        <v>474</v>
      </c>
      <c r="U299" s="375" t="s">
        <v>2408</v>
      </c>
      <c r="V299" s="383" t="s">
        <v>2409</v>
      </c>
      <c r="W299" s="530" t="s">
        <v>3068</v>
      </c>
      <c r="X299" s="530">
        <v>43465</v>
      </c>
      <c r="Y299" s="770">
        <v>7891754980</v>
      </c>
      <c r="Z299" s="383" t="s">
        <v>2339</v>
      </c>
      <c r="AA299" s="383" t="s">
        <v>2340</v>
      </c>
      <c r="AB299" s="383" t="s">
        <v>2339</v>
      </c>
      <c r="AC299" s="383" t="s">
        <v>2341</v>
      </c>
      <c r="AD299" s="383"/>
      <c r="AE299" s="430">
        <f t="shared" si="32"/>
        <v>7891754980</v>
      </c>
      <c r="AF299" s="632">
        <f t="shared" si="43"/>
        <v>7891754980</v>
      </c>
      <c r="AG299" s="411">
        <f t="shared" ref="AG299:AG338" si="45">SUM(AH299:DK299)</f>
        <v>7891754980</v>
      </c>
      <c r="AH299" s="411"/>
      <c r="AI299" s="411"/>
      <c r="AJ299" s="411"/>
      <c r="AK299" s="411"/>
      <c r="AL299" s="411"/>
      <c r="AM299" s="411"/>
      <c r="AN299" s="411"/>
      <c r="AO299" s="411"/>
      <c r="AP299" s="411"/>
      <c r="AQ299" s="411"/>
      <c r="AR299" s="411"/>
      <c r="AS299" s="411"/>
      <c r="AT299" s="411"/>
      <c r="AU299" s="411"/>
      <c r="AV299" s="411"/>
      <c r="AW299" s="411"/>
      <c r="AX299" s="411"/>
      <c r="AY299" s="411"/>
      <c r="AZ299" s="411"/>
      <c r="BA299" s="411"/>
      <c r="BB299" s="411"/>
      <c r="BC299" s="411"/>
      <c r="BD299" s="411"/>
      <c r="BE299" s="411"/>
      <c r="BF299" s="411"/>
      <c r="BG299" s="411"/>
      <c r="BH299" s="411"/>
      <c r="BI299" s="411"/>
      <c r="BJ299" s="411"/>
      <c r="BK299" s="411"/>
      <c r="BL299" s="411"/>
      <c r="BM299" s="411"/>
      <c r="BN299" s="411"/>
      <c r="BO299" s="411"/>
      <c r="BP299" s="411"/>
      <c r="BQ299" s="411"/>
      <c r="BR299" s="411"/>
      <c r="BS299" s="411"/>
      <c r="BT299" s="411"/>
      <c r="BU299" s="411"/>
      <c r="BV299" s="411"/>
      <c r="BW299" s="411"/>
      <c r="BX299" s="411"/>
      <c r="BY299" s="411"/>
      <c r="BZ299" s="411"/>
      <c r="CA299" s="411"/>
      <c r="CB299" s="411"/>
      <c r="CC299" s="411"/>
      <c r="CD299" s="411"/>
      <c r="CE299" s="411"/>
      <c r="CF299" s="411"/>
      <c r="CG299" s="411"/>
      <c r="CH299" s="411"/>
      <c r="CI299" s="411"/>
      <c r="CJ299" s="411">
        <v>7891754980</v>
      </c>
      <c r="CK299" s="411"/>
      <c r="CL299" s="411"/>
      <c r="CM299" s="430"/>
      <c r="CN299" s="411"/>
      <c r="CO299" s="411"/>
      <c r="CP299" s="411"/>
      <c r="CQ299" s="411"/>
      <c r="CR299" s="411"/>
      <c r="CS299" s="411"/>
      <c r="CT299" s="411"/>
      <c r="CU299" s="411"/>
      <c r="CV299" s="411"/>
      <c r="CW299" s="411"/>
      <c r="CX299" s="411"/>
      <c r="CY299" s="411"/>
      <c r="CZ299" s="411"/>
      <c r="DA299" s="411"/>
      <c r="DB299" s="411"/>
      <c r="DC299" s="411"/>
      <c r="DD299" s="411"/>
      <c r="DE299" s="411"/>
      <c r="DF299" s="411"/>
      <c r="DG299" s="411"/>
      <c r="DH299" s="411"/>
      <c r="DI299" s="411"/>
      <c r="DJ299" s="411"/>
      <c r="DK299" s="411"/>
      <c r="DL299" s="414"/>
      <c r="DM299" s="414"/>
      <c r="DN299" s="414"/>
      <c r="DO299" s="414"/>
      <c r="DP299" s="414"/>
      <c r="DQ299" s="414"/>
      <c r="DR299" s="414"/>
      <c r="DS299" s="414"/>
      <c r="DT299" s="414"/>
      <c r="DU299" s="414"/>
      <c r="DV299" s="414"/>
      <c r="DW299" s="414"/>
      <c r="DX299" s="414"/>
      <c r="DY299" s="414"/>
      <c r="DZ299" s="414"/>
      <c r="EA299" s="414"/>
      <c r="EB299" s="414"/>
      <c r="EC299" s="414"/>
      <c r="ED299" s="414"/>
      <c r="EE299" s="414"/>
      <c r="EF299" s="414"/>
      <c r="EG299" s="414"/>
      <c r="EH299" s="414"/>
      <c r="EI299" s="414"/>
      <c r="EJ299" s="414"/>
      <c r="EK299" s="414"/>
      <c r="EL299" s="414"/>
      <c r="EM299" s="414"/>
      <c r="EN299" s="414"/>
      <c r="EO299" s="414"/>
      <c r="EP299" s="414"/>
      <c r="EQ299" s="414"/>
      <c r="ER299" s="414"/>
      <c r="ES299" s="414"/>
      <c r="ET299" s="414"/>
      <c r="EU299" s="414"/>
      <c r="EV299" s="414"/>
      <c r="EW299" s="414"/>
      <c r="EX299" s="414"/>
      <c r="EY299" s="414"/>
      <c r="EZ299" s="414"/>
      <c r="FA299" s="414"/>
      <c r="FB299" s="414"/>
      <c r="FC299" s="414"/>
      <c r="FD299" s="414"/>
      <c r="FE299" s="414"/>
      <c r="FF299" s="414"/>
      <c r="FG299" s="414"/>
      <c r="FH299" s="414"/>
      <c r="FI299" s="414"/>
      <c r="FJ299" s="414"/>
      <c r="FK299" s="414"/>
      <c r="FL299" s="414"/>
      <c r="FM299" s="414"/>
      <c r="FN299" s="414"/>
      <c r="FO299" s="414"/>
      <c r="FP299" s="414"/>
      <c r="FQ299" s="414"/>
      <c r="FR299" s="414"/>
      <c r="FS299" s="414"/>
      <c r="FT299" s="414"/>
      <c r="FU299" s="414"/>
      <c r="FV299" s="414"/>
      <c r="FW299" s="414"/>
      <c r="FX299" s="414"/>
      <c r="FY299" s="414"/>
      <c r="FZ299" s="414"/>
      <c r="GA299" s="414"/>
      <c r="GB299" s="414"/>
      <c r="GC299" s="414"/>
      <c r="GD299" s="414"/>
      <c r="GE299" s="414"/>
      <c r="GF299" s="414"/>
      <c r="GG299" s="414"/>
      <c r="GH299" s="414"/>
      <c r="GI299" s="414"/>
      <c r="GJ299" s="414"/>
      <c r="GK299" s="414"/>
      <c r="GL299" s="414"/>
      <c r="GM299" s="414"/>
      <c r="GN299" s="414"/>
      <c r="GO299" s="414"/>
      <c r="GP299" s="414"/>
      <c r="GQ299" s="414"/>
      <c r="GR299" s="414"/>
      <c r="GS299" s="414"/>
      <c r="GT299" s="414"/>
      <c r="GU299" s="414"/>
      <c r="GV299" s="414"/>
      <c r="GW299" s="414"/>
      <c r="GX299" s="414"/>
      <c r="GY299" s="414"/>
      <c r="GZ299" s="414"/>
      <c r="HA299" s="414"/>
      <c r="HB299" s="414"/>
      <c r="HC299" s="414"/>
      <c r="HD299" s="414"/>
      <c r="HE299" s="414"/>
      <c r="HF299" s="414"/>
      <c r="HG299" s="414"/>
      <c r="HH299" s="414"/>
      <c r="HI299" s="414"/>
      <c r="HJ299" s="414"/>
      <c r="HK299" s="414"/>
      <c r="HL299" s="414"/>
      <c r="HM299" s="414"/>
      <c r="HN299" s="414"/>
      <c r="HO299" s="414"/>
      <c r="HP299" s="414"/>
      <c r="HQ299" s="414"/>
      <c r="HR299" s="414"/>
      <c r="HS299" s="414"/>
      <c r="HT299" s="414"/>
      <c r="HU299" s="414"/>
      <c r="HV299" s="414"/>
      <c r="HW299" s="414"/>
      <c r="HX299" s="414"/>
      <c r="HY299" s="414"/>
      <c r="HZ299" s="414"/>
      <c r="IA299" s="414"/>
      <c r="IB299" s="414"/>
      <c r="IC299" s="414"/>
      <c r="ID299" s="414"/>
      <c r="IE299" s="414"/>
      <c r="IF299" s="414"/>
      <c r="IG299" s="414"/>
      <c r="IH299" s="414"/>
      <c r="II299" s="414"/>
      <c r="IJ299" s="414"/>
      <c r="IK299" s="414"/>
      <c r="IL299" s="414"/>
      <c r="IM299" s="414"/>
      <c r="IN299" s="414"/>
      <c r="IO299" s="414"/>
      <c r="IP299" s="414"/>
      <c r="IQ299" s="414"/>
      <c r="IR299" s="414"/>
      <c r="IS299" s="414"/>
      <c r="IT299" s="414"/>
      <c r="IU299" s="414"/>
      <c r="IV299" s="414"/>
      <c r="IW299" s="414"/>
    </row>
    <row r="300" spans="1:257" ht="40.799999999999997" x14ac:dyDescent="0.3">
      <c r="A300" s="382" t="s">
        <v>594</v>
      </c>
      <c r="B300" s="382" t="s">
        <v>266</v>
      </c>
      <c r="C300" s="382" t="s">
        <v>266</v>
      </c>
      <c r="D300" s="382" t="s">
        <v>266</v>
      </c>
      <c r="E300" s="382" t="s">
        <v>197</v>
      </c>
      <c r="F300" s="384" t="s">
        <v>936</v>
      </c>
      <c r="G300" s="382"/>
      <c r="H300" s="382" t="s">
        <v>1359</v>
      </c>
      <c r="I300" s="382" t="s">
        <v>208</v>
      </c>
      <c r="J300" s="551" t="s">
        <v>1252</v>
      </c>
      <c r="K300" s="375" t="s">
        <v>942</v>
      </c>
      <c r="L300" s="375" t="s">
        <v>2480</v>
      </c>
      <c r="M300" s="383" t="s">
        <v>2481</v>
      </c>
      <c r="N300" s="375" t="s">
        <v>2482</v>
      </c>
      <c r="O300" s="375" t="s">
        <v>2406</v>
      </c>
      <c r="P300" s="375" t="s">
        <v>2406</v>
      </c>
      <c r="Q300" s="588">
        <v>36896</v>
      </c>
      <c r="R300" s="383" t="s">
        <v>2407</v>
      </c>
      <c r="S300" s="383">
        <v>474</v>
      </c>
      <c r="T300" s="383">
        <v>474</v>
      </c>
      <c r="U300" s="375" t="s">
        <v>2410</v>
      </c>
      <c r="V300" s="383" t="s">
        <v>2411</v>
      </c>
      <c r="W300" s="530" t="s">
        <v>3068</v>
      </c>
      <c r="X300" s="530">
        <v>43465</v>
      </c>
      <c r="Y300" s="770">
        <v>504233388</v>
      </c>
      <c r="Z300" s="383" t="s">
        <v>2339</v>
      </c>
      <c r="AA300" s="383" t="s">
        <v>2340</v>
      </c>
      <c r="AB300" s="383" t="s">
        <v>2339</v>
      </c>
      <c r="AC300" s="383" t="s">
        <v>2341</v>
      </c>
      <c r="AD300" s="383"/>
      <c r="AE300" s="430">
        <f t="shared" si="32"/>
        <v>504233388</v>
      </c>
      <c r="AF300" s="632">
        <f t="shared" si="43"/>
        <v>504233388</v>
      </c>
      <c r="AG300" s="411">
        <f t="shared" si="45"/>
        <v>504233388</v>
      </c>
      <c r="AH300" s="411"/>
      <c r="AI300" s="411"/>
      <c r="AJ300" s="411"/>
      <c r="AK300" s="411"/>
      <c r="AL300" s="411"/>
      <c r="AM300" s="411"/>
      <c r="AN300" s="411"/>
      <c r="AO300" s="411"/>
      <c r="AP300" s="411"/>
      <c r="AQ300" s="411"/>
      <c r="AR300" s="411"/>
      <c r="AS300" s="411"/>
      <c r="AT300" s="411"/>
      <c r="AU300" s="411"/>
      <c r="AV300" s="411"/>
      <c r="AW300" s="411"/>
      <c r="AX300" s="411"/>
      <c r="AY300" s="411"/>
      <c r="AZ300" s="411"/>
      <c r="BA300" s="411"/>
      <c r="BB300" s="411"/>
      <c r="BC300" s="411"/>
      <c r="BD300" s="411"/>
      <c r="BE300" s="411"/>
      <c r="BF300" s="411"/>
      <c r="BG300" s="411"/>
      <c r="BH300" s="411"/>
      <c r="BI300" s="411"/>
      <c r="BJ300" s="411"/>
      <c r="BK300" s="411"/>
      <c r="BL300" s="411"/>
      <c r="BM300" s="411"/>
      <c r="BN300" s="411"/>
      <c r="BO300" s="411"/>
      <c r="BP300" s="411"/>
      <c r="BQ300" s="411"/>
      <c r="BR300" s="411"/>
      <c r="BS300" s="411"/>
      <c r="BT300" s="411"/>
      <c r="BU300" s="411"/>
      <c r="BV300" s="411"/>
      <c r="BW300" s="411"/>
      <c r="BX300" s="411"/>
      <c r="BY300" s="411"/>
      <c r="BZ300" s="411"/>
      <c r="CA300" s="411"/>
      <c r="CB300" s="411"/>
      <c r="CC300" s="411"/>
      <c r="CD300" s="411"/>
      <c r="CE300" s="411"/>
      <c r="CF300" s="411"/>
      <c r="CG300" s="411"/>
      <c r="CH300" s="411"/>
      <c r="CI300" s="411"/>
      <c r="CJ300" s="411">
        <v>504233388</v>
      </c>
      <c r="CK300" s="411"/>
      <c r="CL300" s="411"/>
      <c r="CM300" s="430"/>
      <c r="CN300" s="411"/>
      <c r="CO300" s="411"/>
      <c r="CP300" s="411"/>
      <c r="CQ300" s="411"/>
      <c r="CR300" s="411"/>
      <c r="CS300" s="411"/>
      <c r="CT300" s="411"/>
      <c r="CU300" s="411"/>
      <c r="CV300" s="411"/>
      <c r="CW300" s="411"/>
      <c r="CX300" s="411"/>
      <c r="CY300" s="411"/>
      <c r="CZ300" s="411"/>
      <c r="DA300" s="411"/>
      <c r="DB300" s="411"/>
      <c r="DC300" s="411"/>
      <c r="DD300" s="411"/>
      <c r="DE300" s="411"/>
      <c r="DF300" s="411"/>
      <c r="DG300" s="411"/>
      <c r="DH300" s="411"/>
      <c r="DI300" s="411"/>
      <c r="DJ300" s="411"/>
      <c r="DK300" s="411"/>
      <c r="DL300" s="414"/>
      <c r="DM300" s="414"/>
      <c r="DN300" s="414"/>
      <c r="DO300" s="414"/>
      <c r="DP300" s="414"/>
      <c r="DQ300" s="414"/>
      <c r="DR300" s="414"/>
      <c r="DS300" s="414"/>
      <c r="DT300" s="414"/>
      <c r="DU300" s="414"/>
      <c r="DV300" s="414"/>
      <c r="DW300" s="414"/>
      <c r="DX300" s="414"/>
      <c r="DY300" s="414"/>
      <c r="DZ300" s="414"/>
      <c r="EA300" s="414"/>
      <c r="EB300" s="414"/>
      <c r="EC300" s="414"/>
      <c r="ED300" s="414"/>
      <c r="EE300" s="414"/>
      <c r="EF300" s="414"/>
      <c r="EG300" s="414"/>
      <c r="EH300" s="414"/>
      <c r="EI300" s="414"/>
      <c r="EJ300" s="414"/>
      <c r="EK300" s="414"/>
      <c r="EL300" s="414"/>
      <c r="EM300" s="414"/>
      <c r="EN300" s="414"/>
      <c r="EO300" s="414"/>
      <c r="EP300" s="414"/>
      <c r="EQ300" s="414"/>
      <c r="ER300" s="414"/>
      <c r="ES300" s="414"/>
      <c r="ET300" s="414"/>
      <c r="EU300" s="414"/>
      <c r="EV300" s="414"/>
      <c r="EW300" s="414"/>
      <c r="EX300" s="414"/>
      <c r="EY300" s="414"/>
      <c r="EZ300" s="414"/>
      <c r="FA300" s="414"/>
      <c r="FB300" s="414"/>
      <c r="FC300" s="414"/>
      <c r="FD300" s="414"/>
      <c r="FE300" s="414"/>
      <c r="FF300" s="414"/>
      <c r="FG300" s="414"/>
      <c r="FH300" s="414"/>
      <c r="FI300" s="414"/>
      <c r="FJ300" s="414"/>
      <c r="FK300" s="414"/>
      <c r="FL300" s="414"/>
      <c r="FM300" s="414"/>
      <c r="FN300" s="414"/>
      <c r="FO300" s="414"/>
      <c r="FP300" s="414"/>
      <c r="FQ300" s="414"/>
      <c r="FR300" s="414"/>
      <c r="FS300" s="414"/>
      <c r="FT300" s="414"/>
      <c r="FU300" s="414"/>
      <c r="FV300" s="414"/>
      <c r="FW300" s="414"/>
      <c r="FX300" s="414"/>
      <c r="FY300" s="414"/>
      <c r="FZ300" s="414"/>
      <c r="GA300" s="414"/>
      <c r="GB300" s="414"/>
      <c r="GC300" s="414"/>
      <c r="GD300" s="414"/>
      <c r="GE300" s="414"/>
      <c r="GF300" s="414"/>
      <c r="GG300" s="414"/>
      <c r="GH300" s="414"/>
      <c r="GI300" s="414"/>
      <c r="GJ300" s="414"/>
      <c r="GK300" s="414"/>
      <c r="GL300" s="414"/>
      <c r="GM300" s="414"/>
      <c r="GN300" s="414"/>
      <c r="GO300" s="414"/>
      <c r="GP300" s="414"/>
      <c r="GQ300" s="414"/>
      <c r="GR300" s="414"/>
      <c r="GS300" s="414"/>
      <c r="GT300" s="414"/>
      <c r="GU300" s="414"/>
      <c r="GV300" s="414"/>
      <c r="GW300" s="414"/>
      <c r="GX300" s="414"/>
      <c r="GY300" s="414"/>
      <c r="GZ300" s="414"/>
      <c r="HA300" s="414"/>
      <c r="HB300" s="414"/>
      <c r="HC300" s="414"/>
      <c r="HD300" s="414"/>
      <c r="HE300" s="414"/>
      <c r="HF300" s="414"/>
      <c r="HG300" s="414"/>
      <c r="HH300" s="414"/>
      <c r="HI300" s="414"/>
      <c r="HJ300" s="414"/>
      <c r="HK300" s="414"/>
      <c r="HL300" s="414"/>
      <c r="HM300" s="414"/>
      <c r="HN300" s="414"/>
      <c r="HO300" s="414"/>
      <c r="HP300" s="414"/>
      <c r="HQ300" s="414"/>
      <c r="HR300" s="414"/>
      <c r="HS300" s="414"/>
      <c r="HT300" s="414"/>
      <c r="HU300" s="414"/>
      <c r="HV300" s="414"/>
      <c r="HW300" s="414"/>
      <c r="HX300" s="414"/>
      <c r="HY300" s="414"/>
      <c r="HZ300" s="414"/>
      <c r="IA300" s="414"/>
      <c r="IB300" s="414"/>
      <c r="IC300" s="414"/>
      <c r="ID300" s="414"/>
      <c r="IE300" s="414"/>
      <c r="IF300" s="414"/>
      <c r="IG300" s="414"/>
      <c r="IH300" s="414"/>
      <c r="II300" s="414"/>
      <c r="IJ300" s="414"/>
      <c r="IK300" s="414"/>
      <c r="IL300" s="414"/>
      <c r="IM300" s="414"/>
      <c r="IN300" s="414"/>
      <c r="IO300" s="414"/>
      <c r="IP300" s="414"/>
      <c r="IQ300" s="414"/>
      <c r="IR300" s="414"/>
      <c r="IS300" s="414"/>
      <c r="IT300" s="414"/>
      <c r="IU300" s="414"/>
      <c r="IV300" s="414"/>
      <c r="IW300" s="414"/>
    </row>
    <row r="301" spans="1:257" ht="40.799999999999997" x14ac:dyDescent="0.3">
      <c r="A301" s="382" t="s">
        <v>594</v>
      </c>
      <c r="B301" s="382" t="s">
        <v>266</v>
      </c>
      <c r="C301" s="382" t="s">
        <v>266</v>
      </c>
      <c r="D301" s="382" t="s">
        <v>266</v>
      </c>
      <c r="E301" s="382" t="s">
        <v>197</v>
      </c>
      <c r="F301" s="384" t="s">
        <v>936</v>
      </c>
      <c r="G301" s="382"/>
      <c r="H301" s="382" t="s">
        <v>1360</v>
      </c>
      <c r="I301" s="382" t="s">
        <v>208</v>
      </c>
      <c r="J301" s="551" t="s">
        <v>1252</v>
      </c>
      <c r="K301" s="375" t="s">
        <v>944</v>
      </c>
      <c r="L301" s="375" t="s">
        <v>2480</v>
      </c>
      <c r="M301" s="383" t="s">
        <v>2481</v>
      </c>
      <c r="N301" s="375" t="s">
        <v>2482</v>
      </c>
      <c r="O301" s="375" t="s">
        <v>2406</v>
      </c>
      <c r="P301" s="375" t="s">
        <v>2406</v>
      </c>
      <c r="Q301" s="588">
        <v>36896</v>
      </c>
      <c r="R301" s="383" t="s">
        <v>2407</v>
      </c>
      <c r="S301" s="383">
        <v>474</v>
      </c>
      <c r="T301" s="383">
        <v>474</v>
      </c>
      <c r="U301" s="375" t="s">
        <v>2412</v>
      </c>
      <c r="V301" s="383" t="s">
        <v>2413</v>
      </c>
      <c r="W301" s="530" t="s">
        <v>3068</v>
      </c>
      <c r="X301" s="530">
        <v>43465</v>
      </c>
      <c r="Y301" s="770">
        <v>711858901</v>
      </c>
      <c r="Z301" s="383" t="s">
        <v>2339</v>
      </c>
      <c r="AA301" s="383" t="s">
        <v>2340</v>
      </c>
      <c r="AB301" s="383" t="s">
        <v>2339</v>
      </c>
      <c r="AC301" s="383" t="s">
        <v>2341</v>
      </c>
      <c r="AD301" s="383"/>
      <c r="AE301" s="430">
        <f t="shared" si="32"/>
        <v>711858901</v>
      </c>
      <c r="AF301" s="632">
        <f t="shared" si="43"/>
        <v>711858901</v>
      </c>
      <c r="AG301" s="411">
        <f t="shared" si="45"/>
        <v>711858901</v>
      </c>
      <c r="AH301" s="411"/>
      <c r="AI301" s="411"/>
      <c r="AJ301" s="411"/>
      <c r="AK301" s="411"/>
      <c r="AL301" s="411"/>
      <c r="AM301" s="411"/>
      <c r="AN301" s="411"/>
      <c r="AO301" s="411"/>
      <c r="AP301" s="411"/>
      <c r="AQ301" s="411"/>
      <c r="AR301" s="411"/>
      <c r="AS301" s="411"/>
      <c r="AT301" s="411"/>
      <c r="AU301" s="411"/>
      <c r="AV301" s="411"/>
      <c r="AW301" s="411"/>
      <c r="AX301" s="411"/>
      <c r="AY301" s="411"/>
      <c r="AZ301" s="411"/>
      <c r="BA301" s="411"/>
      <c r="BB301" s="411"/>
      <c r="BC301" s="411"/>
      <c r="BD301" s="411"/>
      <c r="BE301" s="411"/>
      <c r="BF301" s="411"/>
      <c r="BG301" s="411"/>
      <c r="BH301" s="411"/>
      <c r="BI301" s="411"/>
      <c r="BJ301" s="411"/>
      <c r="BK301" s="411"/>
      <c r="BL301" s="411"/>
      <c r="BM301" s="411"/>
      <c r="BN301" s="411"/>
      <c r="BO301" s="411"/>
      <c r="BP301" s="411"/>
      <c r="BQ301" s="411"/>
      <c r="BR301" s="411"/>
      <c r="BS301" s="411"/>
      <c r="BT301" s="411"/>
      <c r="BU301" s="411"/>
      <c r="BV301" s="411"/>
      <c r="BW301" s="411"/>
      <c r="BX301" s="411"/>
      <c r="BY301" s="411"/>
      <c r="BZ301" s="411"/>
      <c r="CA301" s="411"/>
      <c r="CB301" s="411"/>
      <c r="CC301" s="411"/>
      <c r="CD301" s="411"/>
      <c r="CE301" s="411"/>
      <c r="CF301" s="411"/>
      <c r="CG301" s="411"/>
      <c r="CH301" s="411"/>
      <c r="CI301" s="411"/>
      <c r="CJ301" s="411">
        <v>711858901</v>
      </c>
      <c r="CK301" s="411"/>
      <c r="CL301" s="411"/>
      <c r="CM301" s="430"/>
      <c r="CN301" s="411"/>
      <c r="CO301" s="411"/>
      <c r="CP301" s="411"/>
      <c r="CQ301" s="411"/>
      <c r="CR301" s="411"/>
      <c r="CS301" s="411"/>
      <c r="CT301" s="411"/>
      <c r="CU301" s="411"/>
      <c r="CV301" s="411"/>
      <c r="CW301" s="411"/>
      <c r="CX301" s="411"/>
      <c r="CY301" s="411"/>
      <c r="CZ301" s="411"/>
      <c r="DA301" s="411"/>
      <c r="DB301" s="411"/>
      <c r="DC301" s="411"/>
      <c r="DD301" s="411"/>
      <c r="DE301" s="411"/>
      <c r="DF301" s="411"/>
      <c r="DG301" s="411"/>
      <c r="DH301" s="411"/>
      <c r="DI301" s="411"/>
      <c r="DJ301" s="411"/>
      <c r="DK301" s="411"/>
      <c r="DL301" s="414"/>
      <c r="DM301" s="414"/>
      <c r="DN301" s="414"/>
      <c r="DO301" s="414"/>
      <c r="DP301" s="414"/>
      <c r="DQ301" s="414"/>
      <c r="DR301" s="414"/>
      <c r="DS301" s="414"/>
      <c r="DT301" s="414"/>
      <c r="DU301" s="414"/>
      <c r="DV301" s="414"/>
      <c r="DW301" s="414"/>
      <c r="DX301" s="414"/>
      <c r="DY301" s="414"/>
      <c r="DZ301" s="414"/>
      <c r="EA301" s="414"/>
      <c r="EB301" s="414"/>
      <c r="EC301" s="414"/>
      <c r="ED301" s="414"/>
      <c r="EE301" s="414"/>
      <c r="EF301" s="414"/>
      <c r="EG301" s="414"/>
      <c r="EH301" s="414"/>
      <c r="EI301" s="414"/>
      <c r="EJ301" s="414"/>
      <c r="EK301" s="414"/>
      <c r="EL301" s="414"/>
      <c r="EM301" s="414"/>
      <c r="EN301" s="414"/>
      <c r="EO301" s="414"/>
      <c r="EP301" s="414"/>
      <c r="EQ301" s="414"/>
      <c r="ER301" s="414"/>
      <c r="ES301" s="414"/>
      <c r="ET301" s="414"/>
      <c r="EU301" s="414"/>
      <c r="EV301" s="414"/>
      <c r="EW301" s="414"/>
      <c r="EX301" s="414"/>
      <c r="EY301" s="414"/>
      <c r="EZ301" s="414"/>
      <c r="FA301" s="414"/>
      <c r="FB301" s="414"/>
      <c r="FC301" s="414"/>
      <c r="FD301" s="414"/>
      <c r="FE301" s="414"/>
      <c r="FF301" s="414"/>
      <c r="FG301" s="414"/>
      <c r="FH301" s="414"/>
      <c r="FI301" s="414"/>
      <c r="FJ301" s="414"/>
      <c r="FK301" s="414"/>
      <c r="FL301" s="414"/>
      <c r="FM301" s="414"/>
      <c r="FN301" s="414"/>
      <c r="FO301" s="414"/>
      <c r="FP301" s="414"/>
      <c r="FQ301" s="414"/>
      <c r="FR301" s="414"/>
      <c r="FS301" s="414"/>
      <c r="FT301" s="414"/>
      <c r="FU301" s="414"/>
      <c r="FV301" s="414"/>
      <c r="FW301" s="414"/>
      <c r="FX301" s="414"/>
      <c r="FY301" s="414"/>
      <c r="FZ301" s="414"/>
      <c r="GA301" s="414"/>
      <c r="GB301" s="414"/>
      <c r="GC301" s="414"/>
      <c r="GD301" s="414"/>
      <c r="GE301" s="414"/>
      <c r="GF301" s="414"/>
      <c r="GG301" s="414"/>
      <c r="GH301" s="414"/>
      <c r="GI301" s="414"/>
      <c r="GJ301" s="414"/>
      <c r="GK301" s="414"/>
      <c r="GL301" s="414"/>
      <c r="GM301" s="414"/>
      <c r="GN301" s="414"/>
      <c r="GO301" s="414"/>
      <c r="GP301" s="414"/>
      <c r="GQ301" s="414"/>
      <c r="GR301" s="414"/>
      <c r="GS301" s="414"/>
      <c r="GT301" s="414"/>
      <c r="GU301" s="414"/>
      <c r="GV301" s="414"/>
      <c r="GW301" s="414"/>
      <c r="GX301" s="414"/>
      <c r="GY301" s="414"/>
      <c r="GZ301" s="414"/>
      <c r="HA301" s="414"/>
      <c r="HB301" s="414"/>
      <c r="HC301" s="414"/>
      <c r="HD301" s="414"/>
      <c r="HE301" s="414"/>
      <c r="HF301" s="414"/>
      <c r="HG301" s="414"/>
      <c r="HH301" s="414"/>
      <c r="HI301" s="414"/>
      <c r="HJ301" s="414"/>
      <c r="HK301" s="414"/>
      <c r="HL301" s="414"/>
      <c r="HM301" s="414"/>
      <c r="HN301" s="414"/>
      <c r="HO301" s="414"/>
      <c r="HP301" s="414"/>
      <c r="HQ301" s="414"/>
      <c r="HR301" s="414"/>
      <c r="HS301" s="414"/>
      <c r="HT301" s="414"/>
      <c r="HU301" s="414"/>
      <c r="HV301" s="414"/>
      <c r="HW301" s="414"/>
      <c r="HX301" s="414"/>
      <c r="HY301" s="414"/>
      <c r="HZ301" s="414"/>
      <c r="IA301" s="414"/>
      <c r="IB301" s="414"/>
      <c r="IC301" s="414"/>
      <c r="ID301" s="414"/>
      <c r="IE301" s="414"/>
      <c r="IF301" s="414"/>
      <c r="IG301" s="414"/>
      <c r="IH301" s="414"/>
      <c r="II301" s="414"/>
      <c r="IJ301" s="414"/>
      <c r="IK301" s="414"/>
      <c r="IL301" s="414"/>
      <c r="IM301" s="414"/>
      <c r="IN301" s="414"/>
      <c r="IO301" s="414"/>
      <c r="IP301" s="414"/>
      <c r="IQ301" s="414"/>
      <c r="IR301" s="414"/>
      <c r="IS301" s="414"/>
      <c r="IT301" s="414"/>
      <c r="IU301" s="414"/>
      <c r="IV301" s="414"/>
      <c r="IW301" s="414"/>
    </row>
    <row r="302" spans="1:257" ht="40.799999999999997" x14ac:dyDescent="0.3">
      <c r="A302" s="382" t="s">
        <v>594</v>
      </c>
      <c r="B302" s="382" t="s">
        <v>266</v>
      </c>
      <c r="C302" s="382" t="s">
        <v>266</v>
      </c>
      <c r="D302" s="382" t="s">
        <v>266</v>
      </c>
      <c r="E302" s="382" t="s">
        <v>197</v>
      </c>
      <c r="F302" s="384" t="s">
        <v>936</v>
      </c>
      <c r="G302" s="382"/>
      <c r="H302" s="382" t="s">
        <v>1361</v>
      </c>
      <c r="I302" s="382" t="s">
        <v>208</v>
      </c>
      <c r="J302" s="551" t="s">
        <v>1252</v>
      </c>
      <c r="K302" s="375" t="s">
        <v>945</v>
      </c>
      <c r="L302" s="375" t="s">
        <v>2480</v>
      </c>
      <c r="M302" s="383" t="s">
        <v>2481</v>
      </c>
      <c r="N302" s="375" t="s">
        <v>2482</v>
      </c>
      <c r="O302" s="375" t="s">
        <v>2406</v>
      </c>
      <c r="P302" s="375" t="s">
        <v>2406</v>
      </c>
      <c r="Q302" s="588">
        <v>36896</v>
      </c>
      <c r="R302" s="383" t="s">
        <v>2407</v>
      </c>
      <c r="S302" s="383">
        <v>474</v>
      </c>
      <c r="T302" s="383">
        <v>474</v>
      </c>
      <c r="U302" s="375" t="s">
        <v>2414</v>
      </c>
      <c r="V302" s="383" t="s">
        <v>2415</v>
      </c>
      <c r="W302" s="530" t="s">
        <v>3068</v>
      </c>
      <c r="X302" s="530">
        <v>43465</v>
      </c>
      <c r="Y302" s="770">
        <v>61957389</v>
      </c>
      <c r="Z302" s="383" t="s">
        <v>2339</v>
      </c>
      <c r="AA302" s="383" t="s">
        <v>2340</v>
      </c>
      <c r="AB302" s="383" t="s">
        <v>2339</v>
      </c>
      <c r="AC302" s="383" t="s">
        <v>2341</v>
      </c>
      <c r="AD302" s="383"/>
      <c r="AE302" s="430">
        <f t="shared" si="32"/>
        <v>61957389</v>
      </c>
      <c r="AF302" s="632">
        <f t="shared" si="43"/>
        <v>61957389</v>
      </c>
      <c r="AG302" s="411">
        <f t="shared" si="45"/>
        <v>61957389</v>
      </c>
      <c r="AH302" s="411"/>
      <c r="AI302" s="411"/>
      <c r="AJ302" s="411"/>
      <c r="AK302" s="411"/>
      <c r="AL302" s="411"/>
      <c r="AM302" s="411"/>
      <c r="AN302" s="411"/>
      <c r="AO302" s="411"/>
      <c r="AP302" s="411"/>
      <c r="AQ302" s="411"/>
      <c r="AR302" s="411"/>
      <c r="AS302" s="411"/>
      <c r="AT302" s="411"/>
      <c r="AU302" s="411"/>
      <c r="AV302" s="411"/>
      <c r="AW302" s="411"/>
      <c r="AX302" s="411"/>
      <c r="AY302" s="411"/>
      <c r="AZ302" s="411"/>
      <c r="BA302" s="411"/>
      <c r="BB302" s="411"/>
      <c r="BC302" s="411"/>
      <c r="BD302" s="411"/>
      <c r="BE302" s="411"/>
      <c r="BF302" s="411"/>
      <c r="BG302" s="411"/>
      <c r="BH302" s="411"/>
      <c r="BI302" s="411"/>
      <c r="BJ302" s="411"/>
      <c r="BK302" s="411"/>
      <c r="BL302" s="411"/>
      <c r="BM302" s="411"/>
      <c r="BN302" s="411"/>
      <c r="BO302" s="411"/>
      <c r="BP302" s="411"/>
      <c r="BQ302" s="411"/>
      <c r="BR302" s="411"/>
      <c r="BS302" s="411"/>
      <c r="BT302" s="411"/>
      <c r="BU302" s="411"/>
      <c r="BV302" s="411"/>
      <c r="BW302" s="411"/>
      <c r="BX302" s="411"/>
      <c r="BY302" s="411"/>
      <c r="BZ302" s="411"/>
      <c r="CA302" s="411"/>
      <c r="CB302" s="411"/>
      <c r="CC302" s="411"/>
      <c r="CD302" s="411"/>
      <c r="CE302" s="411"/>
      <c r="CF302" s="411"/>
      <c r="CG302" s="411"/>
      <c r="CH302" s="411"/>
      <c r="CI302" s="411"/>
      <c r="CJ302" s="411">
        <v>61957389</v>
      </c>
      <c r="CK302" s="411"/>
      <c r="CL302" s="411"/>
      <c r="CM302" s="430"/>
      <c r="CN302" s="411"/>
      <c r="CO302" s="411"/>
      <c r="CP302" s="411"/>
      <c r="CQ302" s="411"/>
      <c r="CR302" s="411"/>
      <c r="CS302" s="411"/>
      <c r="CT302" s="411"/>
      <c r="CU302" s="411"/>
      <c r="CV302" s="411"/>
      <c r="CW302" s="411"/>
      <c r="CX302" s="411"/>
      <c r="CY302" s="411"/>
      <c r="CZ302" s="411"/>
      <c r="DA302" s="411"/>
      <c r="DB302" s="411"/>
      <c r="DC302" s="411"/>
      <c r="DD302" s="411"/>
      <c r="DE302" s="411"/>
      <c r="DF302" s="411"/>
      <c r="DG302" s="411"/>
      <c r="DH302" s="411"/>
      <c r="DI302" s="411"/>
      <c r="DJ302" s="411"/>
      <c r="DK302" s="411"/>
      <c r="DL302" s="414"/>
      <c r="DM302" s="414"/>
      <c r="DN302" s="414"/>
      <c r="DO302" s="414"/>
      <c r="DP302" s="414"/>
      <c r="DQ302" s="414"/>
      <c r="DR302" s="414"/>
      <c r="DS302" s="414"/>
      <c r="DT302" s="414"/>
      <c r="DU302" s="414"/>
      <c r="DV302" s="414"/>
      <c r="DW302" s="414"/>
      <c r="DX302" s="414"/>
      <c r="DY302" s="414"/>
      <c r="DZ302" s="414"/>
      <c r="EA302" s="414"/>
      <c r="EB302" s="414"/>
      <c r="EC302" s="414"/>
      <c r="ED302" s="414"/>
      <c r="EE302" s="414"/>
      <c r="EF302" s="414"/>
      <c r="EG302" s="414"/>
      <c r="EH302" s="414"/>
      <c r="EI302" s="414"/>
      <c r="EJ302" s="414"/>
      <c r="EK302" s="414"/>
      <c r="EL302" s="414"/>
      <c r="EM302" s="414"/>
      <c r="EN302" s="414"/>
      <c r="EO302" s="414"/>
      <c r="EP302" s="414"/>
      <c r="EQ302" s="414"/>
      <c r="ER302" s="414"/>
      <c r="ES302" s="414"/>
      <c r="ET302" s="414"/>
      <c r="EU302" s="414"/>
      <c r="EV302" s="414"/>
      <c r="EW302" s="414"/>
      <c r="EX302" s="414"/>
      <c r="EY302" s="414"/>
      <c r="EZ302" s="414"/>
      <c r="FA302" s="414"/>
      <c r="FB302" s="414"/>
      <c r="FC302" s="414"/>
      <c r="FD302" s="414"/>
      <c r="FE302" s="414"/>
      <c r="FF302" s="414"/>
      <c r="FG302" s="414"/>
      <c r="FH302" s="414"/>
      <c r="FI302" s="414"/>
      <c r="FJ302" s="414"/>
      <c r="FK302" s="414"/>
      <c r="FL302" s="414"/>
      <c r="FM302" s="414"/>
      <c r="FN302" s="414"/>
      <c r="FO302" s="414"/>
      <c r="FP302" s="414"/>
      <c r="FQ302" s="414"/>
      <c r="FR302" s="414"/>
      <c r="FS302" s="414"/>
      <c r="FT302" s="414"/>
      <c r="FU302" s="414"/>
      <c r="FV302" s="414"/>
      <c r="FW302" s="414"/>
      <c r="FX302" s="414"/>
      <c r="FY302" s="414"/>
      <c r="FZ302" s="414"/>
      <c r="GA302" s="414"/>
      <c r="GB302" s="414"/>
      <c r="GC302" s="414"/>
      <c r="GD302" s="414"/>
      <c r="GE302" s="414"/>
      <c r="GF302" s="414"/>
      <c r="GG302" s="414"/>
      <c r="GH302" s="414"/>
      <c r="GI302" s="414"/>
      <c r="GJ302" s="414"/>
      <c r="GK302" s="414"/>
      <c r="GL302" s="414"/>
      <c r="GM302" s="414"/>
      <c r="GN302" s="414"/>
      <c r="GO302" s="414"/>
      <c r="GP302" s="414"/>
      <c r="GQ302" s="414"/>
      <c r="GR302" s="414"/>
      <c r="GS302" s="414"/>
      <c r="GT302" s="414"/>
      <c r="GU302" s="414"/>
      <c r="GV302" s="414"/>
      <c r="GW302" s="414"/>
      <c r="GX302" s="414"/>
      <c r="GY302" s="414"/>
      <c r="GZ302" s="414"/>
      <c r="HA302" s="414"/>
      <c r="HB302" s="414"/>
      <c r="HC302" s="414"/>
      <c r="HD302" s="414"/>
      <c r="HE302" s="414"/>
      <c r="HF302" s="414"/>
      <c r="HG302" s="414"/>
      <c r="HH302" s="414"/>
      <c r="HI302" s="414"/>
      <c r="HJ302" s="414"/>
      <c r="HK302" s="414"/>
      <c r="HL302" s="414"/>
      <c r="HM302" s="414"/>
      <c r="HN302" s="414"/>
      <c r="HO302" s="414"/>
      <c r="HP302" s="414"/>
      <c r="HQ302" s="414"/>
      <c r="HR302" s="414"/>
      <c r="HS302" s="414"/>
      <c r="HT302" s="414"/>
      <c r="HU302" s="414"/>
      <c r="HV302" s="414"/>
      <c r="HW302" s="414"/>
      <c r="HX302" s="414"/>
      <c r="HY302" s="414"/>
      <c r="HZ302" s="414"/>
      <c r="IA302" s="414"/>
      <c r="IB302" s="414"/>
      <c r="IC302" s="414"/>
      <c r="ID302" s="414"/>
      <c r="IE302" s="414"/>
      <c r="IF302" s="414"/>
      <c r="IG302" s="414"/>
      <c r="IH302" s="414"/>
      <c r="II302" s="414"/>
      <c r="IJ302" s="414"/>
      <c r="IK302" s="414"/>
      <c r="IL302" s="414"/>
      <c r="IM302" s="414"/>
      <c r="IN302" s="414"/>
      <c r="IO302" s="414"/>
      <c r="IP302" s="414"/>
      <c r="IQ302" s="414"/>
      <c r="IR302" s="414"/>
      <c r="IS302" s="414"/>
      <c r="IT302" s="414"/>
      <c r="IU302" s="414"/>
      <c r="IV302" s="414"/>
      <c r="IW302" s="414"/>
    </row>
    <row r="303" spans="1:257" ht="51" x14ac:dyDescent="0.3">
      <c r="A303" s="382" t="s">
        <v>594</v>
      </c>
      <c r="B303" s="382" t="s">
        <v>266</v>
      </c>
      <c r="C303" s="382" t="s">
        <v>266</v>
      </c>
      <c r="D303" s="382" t="s">
        <v>266</v>
      </c>
      <c r="E303" s="382" t="s">
        <v>197</v>
      </c>
      <c r="F303" s="384" t="s">
        <v>936</v>
      </c>
      <c r="G303" s="382"/>
      <c r="H303" s="382" t="s">
        <v>1362</v>
      </c>
      <c r="I303" s="382" t="s">
        <v>208</v>
      </c>
      <c r="J303" s="551" t="s">
        <v>1252</v>
      </c>
      <c r="K303" s="375" t="s">
        <v>946</v>
      </c>
      <c r="L303" s="375" t="s">
        <v>2480</v>
      </c>
      <c r="M303" s="383" t="s">
        <v>2481</v>
      </c>
      <c r="N303" s="375" t="s">
        <v>2482</v>
      </c>
      <c r="O303" s="375" t="s">
        <v>2406</v>
      </c>
      <c r="P303" s="375" t="s">
        <v>2406</v>
      </c>
      <c r="Q303" s="588">
        <v>36896</v>
      </c>
      <c r="R303" s="383" t="s">
        <v>2407</v>
      </c>
      <c r="S303" s="383">
        <v>474</v>
      </c>
      <c r="T303" s="383">
        <v>474</v>
      </c>
      <c r="U303" s="375" t="s">
        <v>2416</v>
      </c>
      <c r="V303" s="383" t="s">
        <v>2417</v>
      </c>
      <c r="W303" s="530" t="s">
        <v>3068</v>
      </c>
      <c r="X303" s="530">
        <v>43465</v>
      </c>
      <c r="Y303" s="770">
        <v>634297511</v>
      </c>
      <c r="Z303" s="383" t="s">
        <v>2339</v>
      </c>
      <c r="AA303" s="383" t="s">
        <v>2340</v>
      </c>
      <c r="AB303" s="383" t="s">
        <v>2339</v>
      </c>
      <c r="AC303" s="383" t="s">
        <v>2341</v>
      </c>
      <c r="AD303" s="383"/>
      <c r="AE303" s="430">
        <f t="shared" ref="AE303:AE414" si="46">AF303</f>
        <v>634297511</v>
      </c>
      <c r="AF303" s="632">
        <f t="shared" si="43"/>
        <v>634297511</v>
      </c>
      <c r="AG303" s="411">
        <f t="shared" si="45"/>
        <v>634297511</v>
      </c>
      <c r="AH303" s="411"/>
      <c r="AI303" s="411"/>
      <c r="AJ303" s="411"/>
      <c r="AK303" s="411"/>
      <c r="AL303" s="411"/>
      <c r="AM303" s="411"/>
      <c r="AN303" s="411"/>
      <c r="AO303" s="411"/>
      <c r="AP303" s="411"/>
      <c r="AQ303" s="411"/>
      <c r="AR303" s="411"/>
      <c r="AS303" s="411"/>
      <c r="AT303" s="411"/>
      <c r="AU303" s="411"/>
      <c r="AV303" s="411"/>
      <c r="AW303" s="411"/>
      <c r="AX303" s="411"/>
      <c r="AY303" s="411"/>
      <c r="AZ303" s="411"/>
      <c r="BA303" s="411"/>
      <c r="BB303" s="411"/>
      <c r="BC303" s="411"/>
      <c r="BD303" s="411"/>
      <c r="BE303" s="411"/>
      <c r="BF303" s="411"/>
      <c r="BG303" s="411"/>
      <c r="BH303" s="411"/>
      <c r="BI303" s="411"/>
      <c r="BJ303" s="411"/>
      <c r="BK303" s="411"/>
      <c r="BL303" s="411"/>
      <c r="BM303" s="411"/>
      <c r="BN303" s="411"/>
      <c r="BO303" s="411"/>
      <c r="BP303" s="411"/>
      <c r="BQ303" s="411"/>
      <c r="BR303" s="411"/>
      <c r="BS303" s="411"/>
      <c r="BT303" s="411"/>
      <c r="BU303" s="411"/>
      <c r="BV303" s="411"/>
      <c r="BW303" s="411"/>
      <c r="BX303" s="411"/>
      <c r="BY303" s="411"/>
      <c r="BZ303" s="411"/>
      <c r="CA303" s="411"/>
      <c r="CB303" s="411"/>
      <c r="CC303" s="411"/>
      <c r="CD303" s="411"/>
      <c r="CE303" s="411"/>
      <c r="CF303" s="411"/>
      <c r="CG303" s="411"/>
      <c r="CH303" s="411"/>
      <c r="CI303" s="411"/>
      <c r="CJ303" s="411">
        <v>634297511</v>
      </c>
      <c r="CK303" s="411"/>
      <c r="CL303" s="411"/>
      <c r="CM303" s="430"/>
      <c r="CN303" s="411"/>
      <c r="CO303" s="411"/>
      <c r="CP303" s="411"/>
      <c r="CQ303" s="411"/>
      <c r="CR303" s="411"/>
      <c r="CS303" s="411"/>
      <c r="CT303" s="411"/>
      <c r="CU303" s="411"/>
      <c r="CV303" s="411"/>
      <c r="CW303" s="411"/>
      <c r="CX303" s="411"/>
      <c r="CY303" s="411"/>
      <c r="CZ303" s="411"/>
      <c r="DA303" s="411"/>
      <c r="DB303" s="411"/>
      <c r="DC303" s="411"/>
      <c r="DD303" s="411"/>
      <c r="DE303" s="411"/>
      <c r="DF303" s="411"/>
      <c r="DG303" s="411"/>
      <c r="DH303" s="411"/>
      <c r="DI303" s="411"/>
      <c r="DJ303" s="411"/>
      <c r="DK303" s="411"/>
      <c r="DL303" s="414"/>
      <c r="DM303" s="414"/>
      <c r="DN303" s="414"/>
      <c r="DO303" s="414"/>
      <c r="DP303" s="414"/>
      <c r="DQ303" s="414"/>
      <c r="DR303" s="414"/>
      <c r="DS303" s="414"/>
      <c r="DT303" s="414"/>
      <c r="DU303" s="414"/>
      <c r="DV303" s="414"/>
      <c r="DW303" s="414"/>
      <c r="DX303" s="414"/>
      <c r="DY303" s="414"/>
      <c r="DZ303" s="414"/>
      <c r="EA303" s="414"/>
      <c r="EB303" s="414"/>
      <c r="EC303" s="414"/>
      <c r="ED303" s="414"/>
      <c r="EE303" s="414"/>
      <c r="EF303" s="414"/>
      <c r="EG303" s="414"/>
      <c r="EH303" s="414"/>
      <c r="EI303" s="414"/>
      <c r="EJ303" s="414"/>
      <c r="EK303" s="414"/>
      <c r="EL303" s="414"/>
      <c r="EM303" s="414"/>
      <c r="EN303" s="414"/>
      <c r="EO303" s="414"/>
      <c r="EP303" s="414"/>
      <c r="EQ303" s="414"/>
      <c r="ER303" s="414"/>
      <c r="ES303" s="414"/>
      <c r="ET303" s="414"/>
      <c r="EU303" s="414"/>
      <c r="EV303" s="414"/>
      <c r="EW303" s="414"/>
      <c r="EX303" s="414"/>
      <c r="EY303" s="414"/>
      <c r="EZ303" s="414"/>
      <c r="FA303" s="414"/>
      <c r="FB303" s="414"/>
      <c r="FC303" s="414"/>
      <c r="FD303" s="414"/>
      <c r="FE303" s="414"/>
      <c r="FF303" s="414"/>
      <c r="FG303" s="414"/>
      <c r="FH303" s="414"/>
      <c r="FI303" s="414"/>
      <c r="FJ303" s="414"/>
      <c r="FK303" s="414"/>
      <c r="FL303" s="414"/>
      <c r="FM303" s="414"/>
      <c r="FN303" s="414"/>
      <c r="FO303" s="414"/>
      <c r="FP303" s="414"/>
      <c r="FQ303" s="414"/>
      <c r="FR303" s="414"/>
      <c r="FS303" s="414"/>
      <c r="FT303" s="414"/>
      <c r="FU303" s="414"/>
      <c r="FV303" s="414"/>
      <c r="FW303" s="414"/>
      <c r="FX303" s="414"/>
      <c r="FY303" s="414"/>
      <c r="FZ303" s="414"/>
      <c r="GA303" s="414"/>
      <c r="GB303" s="414"/>
      <c r="GC303" s="414"/>
      <c r="GD303" s="414"/>
      <c r="GE303" s="414"/>
      <c r="GF303" s="414"/>
      <c r="GG303" s="414"/>
      <c r="GH303" s="414"/>
      <c r="GI303" s="414"/>
      <c r="GJ303" s="414"/>
      <c r="GK303" s="414"/>
      <c r="GL303" s="414"/>
      <c r="GM303" s="414"/>
      <c r="GN303" s="414"/>
      <c r="GO303" s="414"/>
      <c r="GP303" s="414"/>
      <c r="GQ303" s="414"/>
      <c r="GR303" s="414"/>
      <c r="GS303" s="414"/>
      <c r="GT303" s="414"/>
      <c r="GU303" s="414"/>
      <c r="GV303" s="414"/>
      <c r="GW303" s="414"/>
      <c r="GX303" s="414"/>
      <c r="GY303" s="414"/>
      <c r="GZ303" s="414"/>
      <c r="HA303" s="414"/>
      <c r="HB303" s="414"/>
      <c r="HC303" s="414"/>
      <c r="HD303" s="414"/>
      <c r="HE303" s="414"/>
      <c r="HF303" s="414"/>
      <c r="HG303" s="414"/>
      <c r="HH303" s="414"/>
      <c r="HI303" s="414"/>
      <c r="HJ303" s="414"/>
      <c r="HK303" s="414"/>
      <c r="HL303" s="414"/>
      <c r="HM303" s="414"/>
      <c r="HN303" s="414"/>
      <c r="HO303" s="414"/>
      <c r="HP303" s="414"/>
      <c r="HQ303" s="414"/>
      <c r="HR303" s="414"/>
      <c r="HS303" s="414"/>
      <c r="HT303" s="414"/>
      <c r="HU303" s="414"/>
      <c r="HV303" s="414"/>
      <c r="HW303" s="414"/>
      <c r="HX303" s="414"/>
      <c r="HY303" s="414"/>
      <c r="HZ303" s="414"/>
      <c r="IA303" s="414"/>
      <c r="IB303" s="414"/>
      <c r="IC303" s="414"/>
      <c r="ID303" s="414"/>
      <c r="IE303" s="414"/>
      <c r="IF303" s="414"/>
      <c r="IG303" s="414"/>
      <c r="IH303" s="414"/>
      <c r="II303" s="414"/>
      <c r="IJ303" s="414"/>
      <c r="IK303" s="414"/>
      <c r="IL303" s="414"/>
      <c r="IM303" s="414"/>
      <c r="IN303" s="414"/>
      <c r="IO303" s="414"/>
      <c r="IP303" s="414"/>
      <c r="IQ303" s="414"/>
      <c r="IR303" s="414"/>
      <c r="IS303" s="414"/>
      <c r="IT303" s="414"/>
      <c r="IU303" s="414"/>
      <c r="IV303" s="414"/>
      <c r="IW303" s="414"/>
    </row>
    <row r="304" spans="1:257" ht="40.799999999999997" x14ac:dyDescent="0.3">
      <c r="A304" s="382" t="s">
        <v>594</v>
      </c>
      <c r="B304" s="382" t="s">
        <v>266</v>
      </c>
      <c r="C304" s="382" t="s">
        <v>266</v>
      </c>
      <c r="D304" s="382" t="s">
        <v>266</v>
      </c>
      <c r="E304" s="382" t="s">
        <v>197</v>
      </c>
      <c r="F304" s="384" t="s">
        <v>936</v>
      </c>
      <c r="G304" s="382"/>
      <c r="H304" s="382" t="s">
        <v>1363</v>
      </c>
      <c r="I304" s="382" t="s">
        <v>208</v>
      </c>
      <c r="J304" s="551" t="s">
        <v>1252</v>
      </c>
      <c r="K304" s="375" t="s">
        <v>947</v>
      </c>
      <c r="L304" s="375" t="s">
        <v>2480</v>
      </c>
      <c r="M304" s="383" t="s">
        <v>2481</v>
      </c>
      <c r="N304" s="375" t="s">
        <v>2482</v>
      </c>
      <c r="O304" s="375" t="s">
        <v>2406</v>
      </c>
      <c r="P304" s="375" t="s">
        <v>2406</v>
      </c>
      <c r="Q304" s="588">
        <v>36896</v>
      </c>
      <c r="R304" s="383" t="s">
        <v>2407</v>
      </c>
      <c r="S304" s="383">
        <v>474</v>
      </c>
      <c r="T304" s="383">
        <v>474</v>
      </c>
      <c r="U304" s="375" t="s">
        <v>2418</v>
      </c>
      <c r="V304" s="383" t="s">
        <v>2419</v>
      </c>
      <c r="W304" s="530" t="s">
        <v>3068</v>
      </c>
      <c r="X304" s="530">
        <v>43465</v>
      </c>
      <c r="Y304" s="770">
        <v>36455593</v>
      </c>
      <c r="Z304" s="383" t="s">
        <v>2339</v>
      </c>
      <c r="AA304" s="383" t="s">
        <v>2340</v>
      </c>
      <c r="AB304" s="383" t="s">
        <v>2339</v>
      </c>
      <c r="AC304" s="383" t="s">
        <v>2341</v>
      </c>
      <c r="AD304" s="383"/>
      <c r="AE304" s="430">
        <f t="shared" si="46"/>
        <v>36455593</v>
      </c>
      <c r="AF304" s="632">
        <f t="shared" si="43"/>
        <v>36455593</v>
      </c>
      <c r="AG304" s="411">
        <f t="shared" si="45"/>
        <v>36455593</v>
      </c>
      <c r="AH304" s="411"/>
      <c r="AI304" s="411"/>
      <c r="AJ304" s="411"/>
      <c r="AK304" s="411"/>
      <c r="AL304" s="411"/>
      <c r="AM304" s="411"/>
      <c r="AN304" s="411"/>
      <c r="AO304" s="411"/>
      <c r="AP304" s="411"/>
      <c r="AQ304" s="411"/>
      <c r="AR304" s="411"/>
      <c r="AS304" s="411"/>
      <c r="AT304" s="411"/>
      <c r="AU304" s="411"/>
      <c r="AV304" s="411"/>
      <c r="AW304" s="411"/>
      <c r="AX304" s="411"/>
      <c r="AY304" s="411"/>
      <c r="AZ304" s="411"/>
      <c r="BA304" s="411"/>
      <c r="BB304" s="411"/>
      <c r="BC304" s="411"/>
      <c r="BD304" s="411"/>
      <c r="BE304" s="411"/>
      <c r="BF304" s="411"/>
      <c r="BG304" s="411"/>
      <c r="BH304" s="411"/>
      <c r="BI304" s="411"/>
      <c r="BJ304" s="411"/>
      <c r="BK304" s="411"/>
      <c r="BL304" s="411"/>
      <c r="BM304" s="411"/>
      <c r="BN304" s="411"/>
      <c r="BO304" s="411"/>
      <c r="BP304" s="411"/>
      <c r="BQ304" s="411"/>
      <c r="BR304" s="411"/>
      <c r="BS304" s="411"/>
      <c r="BT304" s="411"/>
      <c r="BU304" s="411"/>
      <c r="BV304" s="411"/>
      <c r="BW304" s="411"/>
      <c r="BX304" s="411"/>
      <c r="BY304" s="411"/>
      <c r="BZ304" s="411"/>
      <c r="CA304" s="411"/>
      <c r="CB304" s="411"/>
      <c r="CC304" s="411"/>
      <c r="CD304" s="411"/>
      <c r="CE304" s="411"/>
      <c r="CF304" s="411"/>
      <c r="CG304" s="411"/>
      <c r="CH304" s="411"/>
      <c r="CI304" s="411"/>
      <c r="CJ304" s="411">
        <v>36455593</v>
      </c>
      <c r="CK304" s="411"/>
      <c r="CL304" s="411"/>
      <c r="CM304" s="430"/>
      <c r="CN304" s="411"/>
      <c r="CO304" s="411"/>
      <c r="CP304" s="411"/>
      <c r="CQ304" s="411"/>
      <c r="CR304" s="411"/>
      <c r="CS304" s="411"/>
      <c r="CT304" s="411"/>
      <c r="CU304" s="411"/>
      <c r="CV304" s="411"/>
      <c r="CW304" s="411"/>
      <c r="CX304" s="411"/>
      <c r="CY304" s="411"/>
      <c r="CZ304" s="411"/>
      <c r="DA304" s="411"/>
      <c r="DB304" s="411"/>
      <c r="DC304" s="411"/>
      <c r="DD304" s="411"/>
      <c r="DE304" s="411"/>
      <c r="DF304" s="411"/>
      <c r="DG304" s="411"/>
      <c r="DH304" s="411"/>
      <c r="DI304" s="411"/>
      <c r="DJ304" s="411"/>
      <c r="DK304" s="411"/>
      <c r="DL304" s="414"/>
      <c r="DM304" s="414"/>
      <c r="DN304" s="414"/>
      <c r="DO304" s="414"/>
      <c r="DP304" s="414"/>
      <c r="DQ304" s="414"/>
      <c r="DR304" s="414"/>
      <c r="DS304" s="414"/>
      <c r="DT304" s="414"/>
      <c r="DU304" s="414"/>
      <c r="DV304" s="414"/>
      <c r="DW304" s="414"/>
      <c r="DX304" s="414"/>
      <c r="DY304" s="414"/>
      <c r="DZ304" s="414"/>
      <c r="EA304" s="414"/>
      <c r="EB304" s="414"/>
      <c r="EC304" s="414"/>
      <c r="ED304" s="414"/>
      <c r="EE304" s="414"/>
      <c r="EF304" s="414"/>
      <c r="EG304" s="414"/>
      <c r="EH304" s="414"/>
      <c r="EI304" s="414"/>
      <c r="EJ304" s="414"/>
      <c r="EK304" s="414"/>
      <c r="EL304" s="414"/>
      <c r="EM304" s="414"/>
      <c r="EN304" s="414"/>
      <c r="EO304" s="414"/>
      <c r="EP304" s="414"/>
      <c r="EQ304" s="414"/>
      <c r="ER304" s="414"/>
      <c r="ES304" s="414"/>
      <c r="ET304" s="414"/>
      <c r="EU304" s="414"/>
      <c r="EV304" s="414"/>
      <c r="EW304" s="414"/>
      <c r="EX304" s="414"/>
      <c r="EY304" s="414"/>
      <c r="EZ304" s="414"/>
      <c r="FA304" s="414"/>
      <c r="FB304" s="414"/>
      <c r="FC304" s="414"/>
      <c r="FD304" s="414"/>
      <c r="FE304" s="414"/>
      <c r="FF304" s="414"/>
      <c r="FG304" s="414"/>
      <c r="FH304" s="414"/>
      <c r="FI304" s="414"/>
      <c r="FJ304" s="414"/>
      <c r="FK304" s="414"/>
      <c r="FL304" s="414"/>
      <c r="FM304" s="414"/>
      <c r="FN304" s="414"/>
      <c r="FO304" s="414"/>
      <c r="FP304" s="414"/>
      <c r="FQ304" s="414"/>
      <c r="FR304" s="414"/>
      <c r="FS304" s="414"/>
      <c r="FT304" s="414"/>
      <c r="FU304" s="414"/>
      <c r="FV304" s="414"/>
      <c r="FW304" s="414"/>
      <c r="FX304" s="414"/>
      <c r="FY304" s="414"/>
      <c r="FZ304" s="414"/>
      <c r="GA304" s="414"/>
      <c r="GB304" s="414"/>
      <c r="GC304" s="414"/>
      <c r="GD304" s="414"/>
      <c r="GE304" s="414"/>
      <c r="GF304" s="414"/>
      <c r="GG304" s="414"/>
      <c r="GH304" s="414"/>
      <c r="GI304" s="414"/>
      <c r="GJ304" s="414"/>
      <c r="GK304" s="414"/>
      <c r="GL304" s="414"/>
      <c r="GM304" s="414"/>
      <c r="GN304" s="414"/>
      <c r="GO304" s="414"/>
      <c r="GP304" s="414"/>
      <c r="GQ304" s="414"/>
      <c r="GR304" s="414"/>
      <c r="GS304" s="414"/>
      <c r="GT304" s="414"/>
      <c r="GU304" s="414"/>
      <c r="GV304" s="414"/>
      <c r="GW304" s="414"/>
      <c r="GX304" s="414"/>
      <c r="GY304" s="414"/>
      <c r="GZ304" s="414"/>
      <c r="HA304" s="414"/>
      <c r="HB304" s="414"/>
      <c r="HC304" s="414"/>
      <c r="HD304" s="414"/>
      <c r="HE304" s="414"/>
      <c r="HF304" s="414"/>
      <c r="HG304" s="414"/>
      <c r="HH304" s="414"/>
      <c r="HI304" s="414"/>
      <c r="HJ304" s="414"/>
      <c r="HK304" s="414"/>
      <c r="HL304" s="414"/>
      <c r="HM304" s="414"/>
      <c r="HN304" s="414"/>
      <c r="HO304" s="414"/>
      <c r="HP304" s="414"/>
      <c r="HQ304" s="414"/>
      <c r="HR304" s="414"/>
      <c r="HS304" s="414"/>
      <c r="HT304" s="414"/>
      <c r="HU304" s="414"/>
      <c r="HV304" s="414"/>
      <c r="HW304" s="414"/>
      <c r="HX304" s="414"/>
      <c r="HY304" s="414"/>
      <c r="HZ304" s="414"/>
      <c r="IA304" s="414"/>
      <c r="IB304" s="414"/>
      <c r="IC304" s="414"/>
      <c r="ID304" s="414"/>
      <c r="IE304" s="414"/>
      <c r="IF304" s="414"/>
      <c r="IG304" s="414"/>
      <c r="IH304" s="414"/>
      <c r="II304" s="414"/>
      <c r="IJ304" s="414"/>
      <c r="IK304" s="414"/>
      <c r="IL304" s="414"/>
      <c r="IM304" s="414"/>
      <c r="IN304" s="414"/>
      <c r="IO304" s="414"/>
      <c r="IP304" s="414"/>
      <c r="IQ304" s="414"/>
      <c r="IR304" s="414"/>
      <c r="IS304" s="414"/>
      <c r="IT304" s="414"/>
      <c r="IU304" s="414"/>
      <c r="IV304" s="414"/>
      <c r="IW304" s="414"/>
    </row>
    <row r="305" spans="1:257" ht="40.799999999999997" x14ac:dyDescent="0.3">
      <c r="A305" s="382" t="s">
        <v>594</v>
      </c>
      <c r="B305" s="382" t="s">
        <v>266</v>
      </c>
      <c r="C305" s="382" t="s">
        <v>266</v>
      </c>
      <c r="D305" s="382" t="s">
        <v>266</v>
      </c>
      <c r="E305" s="382" t="s">
        <v>197</v>
      </c>
      <c r="F305" s="384" t="s">
        <v>936</v>
      </c>
      <c r="G305" s="382"/>
      <c r="H305" s="382" t="s">
        <v>1364</v>
      </c>
      <c r="I305" s="382" t="s">
        <v>208</v>
      </c>
      <c r="J305" s="551" t="s">
        <v>1252</v>
      </c>
      <c r="K305" s="375" t="s">
        <v>948</v>
      </c>
      <c r="L305" s="375" t="s">
        <v>2480</v>
      </c>
      <c r="M305" s="383" t="s">
        <v>2481</v>
      </c>
      <c r="N305" s="375" t="s">
        <v>2482</v>
      </c>
      <c r="O305" s="375" t="s">
        <v>2406</v>
      </c>
      <c r="P305" s="375" t="s">
        <v>2406</v>
      </c>
      <c r="Q305" s="588">
        <v>36896</v>
      </c>
      <c r="R305" s="383" t="s">
        <v>2407</v>
      </c>
      <c r="S305" s="383">
        <v>474</v>
      </c>
      <c r="T305" s="383">
        <v>474</v>
      </c>
      <c r="U305" s="375" t="s">
        <v>2420</v>
      </c>
      <c r="V305" s="383" t="s">
        <v>2421</v>
      </c>
      <c r="W305" s="530" t="s">
        <v>3068</v>
      </c>
      <c r="X305" s="530">
        <v>43465</v>
      </c>
      <c r="Y305" s="770">
        <v>218733559</v>
      </c>
      <c r="Z305" s="383" t="s">
        <v>2339</v>
      </c>
      <c r="AA305" s="383" t="s">
        <v>2340</v>
      </c>
      <c r="AB305" s="383" t="s">
        <v>2339</v>
      </c>
      <c r="AC305" s="383" t="s">
        <v>2341</v>
      </c>
      <c r="AD305" s="383"/>
      <c r="AE305" s="430">
        <f t="shared" si="46"/>
        <v>218733559</v>
      </c>
      <c r="AF305" s="632">
        <f t="shared" si="43"/>
        <v>218733559</v>
      </c>
      <c r="AG305" s="411">
        <f t="shared" si="45"/>
        <v>218733559</v>
      </c>
      <c r="AH305" s="411"/>
      <c r="AI305" s="411"/>
      <c r="AJ305" s="411"/>
      <c r="AK305" s="411"/>
      <c r="AL305" s="411"/>
      <c r="AM305" s="411"/>
      <c r="AN305" s="411"/>
      <c r="AO305" s="411"/>
      <c r="AP305" s="411"/>
      <c r="AQ305" s="411"/>
      <c r="AR305" s="411"/>
      <c r="AS305" s="411"/>
      <c r="AT305" s="411"/>
      <c r="AU305" s="411"/>
      <c r="AV305" s="411"/>
      <c r="AW305" s="411"/>
      <c r="AX305" s="411"/>
      <c r="AY305" s="411"/>
      <c r="AZ305" s="411"/>
      <c r="BA305" s="411"/>
      <c r="BB305" s="411"/>
      <c r="BC305" s="411"/>
      <c r="BD305" s="411"/>
      <c r="BE305" s="411"/>
      <c r="BF305" s="411"/>
      <c r="BG305" s="411"/>
      <c r="BH305" s="411"/>
      <c r="BI305" s="411"/>
      <c r="BJ305" s="411"/>
      <c r="BK305" s="411"/>
      <c r="BL305" s="411"/>
      <c r="BM305" s="411"/>
      <c r="BN305" s="411"/>
      <c r="BO305" s="411"/>
      <c r="BP305" s="411"/>
      <c r="BQ305" s="411"/>
      <c r="BR305" s="411"/>
      <c r="BS305" s="411"/>
      <c r="BT305" s="411"/>
      <c r="BU305" s="411"/>
      <c r="BV305" s="411"/>
      <c r="BW305" s="411"/>
      <c r="BX305" s="411"/>
      <c r="BY305" s="411"/>
      <c r="BZ305" s="411"/>
      <c r="CA305" s="411"/>
      <c r="CB305" s="411"/>
      <c r="CC305" s="411"/>
      <c r="CD305" s="411"/>
      <c r="CE305" s="411"/>
      <c r="CF305" s="411"/>
      <c r="CG305" s="411"/>
      <c r="CH305" s="411"/>
      <c r="CI305" s="411"/>
      <c r="CJ305" s="411">
        <v>218733559</v>
      </c>
      <c r="CK305" s="411"/>
      <c r="CL305" s="411"/>
      <c r="CM305" s="430"/>
      <c r="CN305" s="411"/>
      <c r="CO305" s="411"/>
      <c r="CP305" s="411"/>
      <c r="CQ305" s="411"/>
      <c r="CR305" s="411"/>
      <c r="CS305" s="411"/>
      <c r="CT305" s="411"/>
      <c r="CU305" s="411"/>
      <c r="CV305" s="411"/>
      <c r="CW305" s="411"/>
      <c r="CX305" s="411"/>
      <c r="CY305" s="411"/>
      <c r="CZ305" s="411"/>
      <c r="DA305" s="411"/>
      <c r="DB305" s="411"/>
      <c r="DC305" s="411"/>
      <c r="DD305" s="411"/>
      <c r="DE305" s="411"/>
      <c r="DF305" s="411"/>
      <c r="DG305" s="411"/>
      <c r="DH305" s="411"/>
      <c r="DI305" s="411"/>
      <c r="DJ305" s="411"/>
      <c r="DK305" s="411"/>
      <c r="DL305" s="414"/>
      <c r="DM305" s="414"/>
      <c r="DN305" s="414"/>
      <c r="DO305" s="414"/>
      <c r="DP305" s="414"/>
      <c r="DQ305" s="414"/>
      <c r="DR305" s="414"/>
      <c r="DS305" s="414"/>
      <c r="DT305" s="414"/>
      <c r="DU305" s="414"/>
      <c r="DV305" s="414"/>
      <c r="DW305" s="414"/>
      <c r="DX305" s="414"/>
      <c r="DY305" s="414"/>
      <c r="DZ305" s="414"/>
      <c r="EA305" s="414"/>
      <c r="EB305" s="414"/>
      <c r="EC305" s="414"/>
      <c r="ED305" s="414"/>
      <c r="EE305" s="414"/>
      <c r="EF305" s="414"/>
      <c r="EG305" s="414"/>
      <c r="EH305" s="414"/>
      <c r="EI305" s="414"/>
      <c r="EJ305" s="414"/>
      <c r="EK305" s="414"/>
      <c r="EL305" s="414"/>
      <c r="EM305" s="414"/>
      <c r="EN305" s="414"/>
      <c r="EO305" s="414"/>
      <c r="EP305" s="414"/>
      <c r="EQ305" s="414"/>
      <c r="ER305" s="414"/>
      <c r="ES305" s="414"/>
      <c r="ET305" s="414"/>
      <c r="EU305" s="414"/>
      <c r="EV305" s="414"/>
      <c r="EW305" s="414"/>
      <c r="EX305" s="414"/>
      <c r="EY305" s="414"/>
      <c r="EZ305" s="414"/>
      <c r="FA305" s="414"/>
      <c r="FB305" s="414"/>
      <c r="FC305" s="414"/>
      <c r="FD305" s="414"/>
      <c r="FE305" s="414"/>
      <c r="FF305" s="414"/>
      <c r="FG305" s="414"/>
      <c r="FH305" s="414"/>
      <c r="FI305" s="414"/>
      <c r="FJ305" s="414"/>
      <c r="FK305" s="414"/>
      <c r="FL305" s="414"/>
      <c r="FM305" s="414"/>
      <c r="FN305" s="414"/>
      <c r="FO305" s="414"/>
      <c r="FP305" s="414"/>
      <c r="FQ305" s="414"/>
      <c r="FR305" s="414"/>
      <c r="FS305" s="414"/>
      <c r="FT305" s="414"/>
      <c r="FU305" s="414"/>
      <c r="FV305" s="414"/>
      <c r="FW305" s="414"/>
      <c r="FX305" s="414"/>
      <c r="FY305" s="414"/>
      <c r="FZ305" s="414"/>
      <c r="GA305" s="414"/>
      <c r="GB305" s="414"/>
      <c r="GC305" s="414"/>
      <c r="GD305" s="414"/>
      <c r="GE305" s="414"/>
      <c r="GF305" s="414"/>
      <c r="GG305" s="414"/>
      <c r="GH305" s="414"/>
      <c r="GI305" s="414"/>
      <c r="GJ305" s="414"/>
      <c r="GK305" s="414"/>
      <c r="GL305" s="414"/>
      <c r="GM305" s="414"/>
      <c r="GN305" s="414"/>
      <c r="GO305" s="414"/>
      <c r="GP305" s="414"/>
      <c r="GQ305" s="414"/>
      <c r="GR305" s="414"/>
      <c r="GS305" s="414"/>
      <c r="GT305" s="414"/>
      <c r="GU305" s="414"/>
      <c r="GV305" s="414"/>
      <c r="GW305" s="414"/>
      <c r="GX305" s="414"/>
      <c r="GY305" s="414"/>
      <c r="GZ305" s="414"/>
      <c r="HA305" s="414"/>
      <c r="HB305" s="414"/>
      <c r="HC305" s="414"/>
      <c r="HD305" s="414"/>
      <c r="HE305" s="414"/>
      <c r="HF305" s="414"/>
      <c r="HG305" s="414"/>
      <c r="HH305" s="414"/>
      <c r="HI305" s="414"/>
      <c r="HJ305" s="414"/>
      <c r="HK305" s="414"/>
      <c r="HL305" s="414"/>
      <c r="HM305" s="414"/>
      <c r="HN305" s="414"/>
      <c r="HO305" s="414"/>
      <c r="HP305" s="414"/>
      <c r="HQ305" s="414"/>
      <c r="HR305" s="414"/>
      <c r="HS305" s="414"/>
      <c r="HT305" s="414"/>
      <c r="HU305" s="414"/>
      <c r="HV305" s="414"/>
      <c r="HW305" s="414"/>
      <c r="HX305" s="414"/>
      <c r="HY305" s="414"/>
      <c r="HZ305" s="414"/>
      <c r="IA305" s="414"/>
      <c r="IB305" s="414"/>
      <c r="IC305" s="414"/>
      <c r="ID305" s="414"/>
      <c r="IE305" s="414"/>
      <c r="IF305" s="414"/>
      <c r="IG305" s="414"/>
      <c r="IH305" s="414"/>
      <c r="II305" s="414"/>
      <c r="IJ305" s="414"/>
      <c r="IK305" s="414"/>
      <c r="IL305" s="414"/>
      <c r="IM305" s="414"/>
      <c r="IN305" s="414"/>
      <c r="IO305" s="414"/>
      <c r="IP305" s="414"/>
      <c r="IQ305" s="414"/>
      <c r="IR305" s="414"/>
      <c r="IS305" s="414"/>
      <c r="IT305" s="414"/>
      <c r="IU305" s="414"/>
      <c r="IV305" s="414"/>
      <c r="IW305" s="414"/>
    </row>
    <row r="306" spans="1:257" ht="40.799999999999997" x14ac:dyDescent="0.3">
      <c r="A306" s="382" t="s">
        <v>594</v>
      </c>
      <c r="B306" s="382" t="s">
        <v>266</v>
      </c>
      <c r="C306" s="382" t="s">
        <v>266</v>
      </c>
      <c r="D306" s="382" t="s">
        <v>266</v>
      </c>
      <c r="E306" s="382" t="s">
        <v>197</v>
      </c>
      <c r="F306" s="384" t="s">
        <v>936</v>
      </c>
      <c r="G306" s="382"/>
      <c r="H306" s="382" t="s">
        <v>1365</v>
      </c>
      <c r="I306" s="382" t="s">
        <v>208</v>
      </c>
      <c r="J306" s="551" t="s">
        <v>1252</v>
      </c>
      <c r="K306" s="375" t="s">
        <v>949</v>
      </c>
      <c r="L306" s="375" t="s">
        <v>2480</v>
      </c>
      <c r="M306" s="383" t="s">
        <v>2481</v>
      </c>
      <c r="N306" s="375" t="s">
        <v>2482</v>
      </c>
      <c r="O306" s="375" t="s">
        <v>2406</v>
      </c>
      <c r="P306" s="375" t="s">
        <v>2406</v>
      </c>
      <c r="Q306" s="588">
        <v>36896</v>
      </c>
      <c r="R306" s="383" t="s">
        <v>2407</v>
      </c>
      <c r="S306" s="383">
        <v>474</v>
      </c>
      <c r="T306" s="383">
        <v>474</v>
      </c>
      <c r="U306" s="375" t="s">
        <v>2422</v>
      </c>
      <c r="V306" s="383" t="s">
        <v>2423</v>
      </c>
      <c r="W306" s="530" t="s">
        <v>3068</v>
      </c>
      <c r="X306" s="530">
        <v>43465</v>
      </c>
      <c r="Y306" s="770">
        <v>36455593</v>
      </c>
      <c r="Z306" s="383" t="s">
        <v>2339</v>
      </c>
      <c r="AA306" s="383" t="s">
        <v>2340</v>
      </c>
      <c r="AB306" s="383" t="s">
        <v>2339</v>
      </c>
      <c r="AC306" s="383" t="s">
        <v>2341</v>
      </c>
      <c r="AD306" s="383"/>
      <c r="AE306" s="430">
        <f t="shared" si="46"/>
        <v>36455593</v>
      </c>
      <c r="AF306" s="632">
        <f t="shared" si="43"/>
        <v>36455593</v>
      </c>
      <c r="AG306" s="411">
        <f t="shared" si="45"/>
        <v>36455593</v>
      </c>
      <c r="AH306" s="411"/>
      <c r="AI306" s="411"/>
      <c r="AJ306" s="411"/>
      <c r="AK306" s="411"/>
      <c r="AL306" s="411"/>
      <c r="AM306" s="411"/>
      <c r="AN306" s="411"/>
      <c r="AO306" s="411"/>
      <c r="AP306" s="411"/>
      <c r="AQ306" s="411"/>
      <c r="AR306" s="411"/>
      <c r="AS306" s="411"/>
      <c r="AT306" s="411"/>
      <c r="AU306" s="411"/>
      <c r="AV306" s="411"/>
      <c r="AW306" s="411"/>
      <c r="AX306" s="411"/>
      <c r="AY306" s="411"/>
      <c r="AZ306" s="411"/>
      <c r="BA306" s="411"/>
      <c r="BB306" s="411"/>
      <c r="BC306" s="411"/>
      <c r="BD306" s="411"/>
      <c r="BE306" s="411"/>
      <c r="BF306" s="411"/>
      <c r="BG306" s="411"/>
      <c r="BH306" s="411"/>
      <c r="BI306" s="411"/>
      <c r="BJ306" s="411"/>
      <c r="BK306" s="411"/>
      <c r="BL306" s="411"/>
      <c r="BM306" s="411"/>
      <c r="BN306" s="411"/>
      <c r="BO306" s="411"/>
      <c r="BP306" s="411"/>
      <c r="BQ306" s="411"/>
      <c r="BR306" s="411"/>
      <c r="BS306" s="411"/>
      <c r="BT306" s="411"/>
      <c r="BU306" s="411"/>
      <c r="BV306" s="411"/>
      <c r="BW306" s="411"/>
      <c r="BX306" s="411"/>
      <c r="BY306" s="411"/>
      <c r="BZ306" s="411"/>
      <c r="CA306" s="411"/>
      <c r="CB306" s="411"/>
      <c r="CC306" s="411"/>
      <c r="CD306" s="411"/>
      <c r="CE306" s="411"/>
      <c r="CF306" s="411"/>
      <c r="CG306" s="411"/>
      <c r="CH306" s="411"/>
      <c r="CI306" s="411"/>
      <c r="CJ306" s="411">
        <v>36455593</v>
      </c>
      <c r="CK306" s="411"/>
      <c r="CL306" s="411"/>
      <c r="CM306" s="430"/>
      <c r="CN306" s="411"/>
      <c r="CO306" s="411"/>
      <c r="CP306" s="411"/>
      <c r="CQ306" s="411"/>
      <c r="CR306" s="411"/>
      <c r="CS306" s="411"/>
      <c r="CT306" s="411"/>
      <c r="CU306" s="411"/>
      <c r="CV306" s="411"/>
      <c r="CW306" s="411"/>
      <c r="CX306" s="411"/>
      <c r="CY306" s="411"/>
      <c r="CZ306" s="411"/>
      <c r="DA306" s="411"/>
      <c r="DB306" s="411"/>
      <c r="DC306" s="411"/>
      <c r="DD306" s="411"/>
      <c r="DE306" s="411"/>
      <c r="DF306" s="411"/>
      <c r="DG306" s="411"/>
      <c r="DH306" s="411"/>
      <c r="DI306" s="411"/>
      <c r="DJ306" s="411"/>
      <c r="DK306" s="411"/>
      <c r="DL306" s="414"/>
      <c r="DM306" s="414"/>
      <c r="DN306" s="414"/>
      <c r="DO306" s="414"/>
      <c r="DP306" s="414"/>
      <c r="DQ306" s="414"/>
      <c r="DR306" s="414"/>
      <c r="DS306" s="414"/>
      <c r="DT306" s="414"/>
      <c r="DU306" s="414"/>
      <c r="DV306" s="414"/>
      <c r="DW306" s="414"/>
      <c r="DX306" s="414"/>
      <c r="DY306" s="414"/>
      <c r="DZ306" s="414"/>
      <c r="EA306" s="414"/>
      <c r="EB306" s="414"/>
      <c r="EC306" s="414"/>
      <c r="ED306" s="414"/>
      <c r="EE306" s="414"/>
      <c r="EF306" s="414"/>
      <c r="EG306" s="414"/>
      <c r="EH306" s="414"/>
      <c r="EI306" s="414"/>
      <c r="EJ306" s="414"/>
      <c r="EK306" s="414"/>
      <c r="EL306" s="414"/>
      <c r="EM306" s="414"/>
      <c r="EN306" s="414"/>
      <c r="EO306" s="414"/>
      <c r="EP306" s="414"/>
      <c r="EQ306" s="414"/>
      <c r="ER306" s="414"/>
      <c r="ES306" s="414"/>
      <c r="ET306" s="414"/>
      <c r="EU306" s="414"/>
      <c r="EV306" s="414"/>
      <c r="EW306" s="414"/>
      <c r="EX306" s="414"/>
      <c r="EY306" s="414"/>
      <c r="EZ306" s="414"/>
      <c r="FA306" s="414"/>
      <c r="FB306" s="414"/>
      <c r="FC306" s="414"/>
      <c r="FD306" s="414"/>
      <c r="FE306" s="414"/>
      <c r="FF306" s="414"/>
      <c r="FG306" s="414"/>
      <c r="FH306" s="414"/>
      <c r="FI306" s="414"/>
      <c r="FJ306" s="414"/>
      <c r="FK306" s="414"/>
      <c r="FL306" s="414"/>
      <c r="FM306" s="414"/>
      <c r="FN306" s="414"/>
      <c r="FO306" s="414"/>
      <c r="FP306" s="414"/>
      <c r="FQ306" s="414"/>
      <c r="FR306" s="414"/>
      <c r="FS306" s="414"/>
      <c r="FT306" s="414"/>
      <c r="FU306" s="414"/>
      <c r="FV306" s="414"/>
      <c r="FW306" s="414"/>
      <c r="FX306" s="414"/>
      <c r="FY306" s="414"/>
      <c r="FZ306" s="414"/>
      <c r="GA306" s="414"/>
      <c r="GB306" s="414"/>
      <c r="GC306" s="414"/>
      <c r="GD306" s="414"/>
      <c r="GE306" s="414"/>
      <c r="GF306" s="414"/>
      <c r="GG306" s="414"/>
      <c r="GH306" s="414"/>
      <c r="GI306" s="414"/>
      <c r="GJ306" s="414"/>
      <c r="GK306" s="414"/>
      <c r="GL306" s="414"/>
      <c r="GM306" s="414"/>
      <c r="GN306" s="414"/>
      <c r="GO306" s="414"/>
      <c r="GP306" s="414"/>
      <c r="GQ306" s="414"/>
      <c r="GR306" s="414"/>
      <c r="GS306" s="414"/>
      <c r="GT306" s="414"/>
      <c r="GU306" s="414"/>
      <c r="GV306" s="414"/>
      <c r="GW306" s="414"/>
      <c r="GX306" s="414"/>
      <c r="GY306" s="414"/>
      <c r="GZ306" s="414"/>
      <c r="HA306" s="414"/>
      <c r="HB306" s="414"/>
      <c r="HC306" s="414"/>
      <c r="HD306" s="414"/>
      <c r="HE306" s="414"/>
      <c r="HF306" s="414"/>
      <c r="HG306" s="414"/>
      <c r="HH306" s="414"/>
      <c r="HI306" s="414"/>
      <c r="HJ306" s="414"/>
      <c r="HK306" s="414"/>
      <c r="HL306" s="414"/>
      <c r="HM306" s="414"/>
      <c r="HN306" s="414"/>
      <c r="HO306" s="414"/>
      <c r="HP306" s="414"/>
      <c r="HQ306" s="414"/>
      <c r="HR306" s="414"/>
      <c r="HS306" s="414"/>
      <c r="HT306" s="414"/>
      <c r="HU306" s="414"/>
      <c r="HV306" s="414"/>
      <c r="HW306" s="414"/>
      <c r="HX306" s="414"/>
      <c r="HY306" s="414"/>
      <c r="HZ306" s="414"/>
      <c r="IA306" s="414"/>
      <c r="IB306" s="414"/>
      <c r="IC306" s="414"/>
      <c r="ID306" s="414"/>
      <c r="IE306" s="414"/>
      <c r="IF306" s="414"/>
      <c r="IG306" s="414"/>
      <c r="IH306" s="414"/>
      <c r="II306" s="414"/>
      <c r="IJ306" s="414"/>
      <c r="IK306" s="414"/>
      <c r="IL306" s="414"/>
      <c r="IM306" s="414"/>
      <c r="IN306" s="414"/>
      <c r="IO306" s="414"/>
      <c r="IP306" s="414"/>
      <c r="IQ306" s="414"/>
      <c r="IR306" s="414"/>
      <c r="IS306" s="414"/>
      <c r="IT306" s="414"/>
      <c r="IU306" s="414"/>
      <c r="IV306" s="414"/>
      <c r="IW306" s="414"/>
    </row>
    <row r="307" spans="1:257" ht="40.799999999999997" x14ac:dyDescent="0.3">
      <c r="A307" s="382" t="s">
        <v>594</v>
      </c>
      <c r="B307" s="382" t="s">
        <v>266</v>
      </c>
      <c r="C307" s="382" t="s">
        <v>266</v>
      </c>
      <c r="D307" s="382" t="s">
        <v>266</v>
      </c>
      <c r="E307" s="382" t="s">
        <v>197</v>
      </c>
      <c r="F307" s="384" t="s">
        <v>936</v>
      </c>
      <c r="G307" s="382"/>
      <c r="H307" s="382" t="s">
        <v>1366</v>
      </c>
      <c r="I307" s="382" t="s">
        <v>208</v>
      </c>
      <c r="J307" s="551" t="s">
        <v>1252</v>
      </c>
      <c r="K307" s="375" t="s">
        <v>950</v>
      </c>
      <c r="L307" s="375" t="s">
        <v>2480</v>
      </c>
      <c r="M307" s="383" t="s">
        <v>2481</v>
      </c>
      <c r="N307" s="375" t="s">
        <v>2483</v>
      </c>
      <c r="O307" s="375" t="s">
        <v>2406</v>
      </c>
      <c r="P307" s="375" t="s">
        <v>2406</v>
      </c>
      <c r="Q307" s="588">
        <v>36896</v>
      </c>
      <c r="R307" s="383" t="s">
        <v>2407</v>
      </c>
      <c r="S307" s="383">
        <v>474</v>
      </c>
      <c r="T307" s="383">
        <v>474</v>
      </c>
      <c r="U307" s="375" t="s">
        <v>2424</v>
      </c>
      <c r="V307" s="383" t="s">
        <v>2425</v>
      </c>
      <c r="W307" s="530" t="s">
        <v>3068</v>
      </c>
      <c r="X307" s="530">
        <v>43465</v>
      </c>
      <c r="Y307" s="770">
        <v>291644746</v>
      </c>
      <c r="Z307" s="383" t="s">
        <v>2339</v>
      </c>
      <c r="AA307" s="383" t="s">
        <v>2340</v>
      </c>
      <c r="AB307" s="383" t="s">
        <v>2339</v>
      </c>
      <c r="AC307" s="383" t="s">
        <v>2341</v>
      </c>
      <c r="AD307" s="383"/>
      <c r="AE307" s="430">
        <f t="shared" si="46"/>
        <v>291644746</v>
      </c>
      <c r="AF307" s="632">
        <f t="shared" si="43"/>
        <v>291644746</v>
      </c>
      <c r="AG307" s="411">
        <f t="shared" si="45"/>
        <v>291644746</v>
      </c>
      <c r="AH307" s="411"/>
      <c r="AI307" s="411"/>
      <c r="AJ307" s="411"/>
      <c r="AK307" s="411"/>
      <c r="AL307" s="411"/>
      <c r="AM307" s="411"/>
      <c r="AN307" s="411"/>
      <c r="AO307" s="411"/>
      <c r="AP307" s="411"/>
      <c r="AQ307" s="411"/>
      <c r="AR307" s="411"/>
      <c r="AS307" s="411"/>
      <c r="AT307" s="411"/>
      <c r="AU307" s="411"/>
      <c r="AV307" s="411"/>
      <c r="AW307" s="411"/>
      <c r="AX307" s="411"/>
      <c r="AY307" s="411"/>
      <c r="AZ307" s="411"/>
      <c r="BA307" s="411"/>
      <c r="BB307" s="411"/>
      <c r="BC307" s="411"/>
      <c r="BD307" s="411"/>
      <c r="BE307" s="411"/>
      <c r="BF307" s="411"/>
      <c r="BG307" s="411"/>
      <c r="BH307" s="411"/>
      <c r="BI307" s="411"/>
      <c r="BJ307" s="411"/>
      <c r="BK307" s="411"/>
      <c r="BL307" s="411"/>
      <c r="BM307" s="411"/>
      <c r="BN307" s="411"/>
      <c r="BO307" s="411"/>
      <c r="BP307" s="411"/>
      <c r="BQ307" s="411"/>
      <c r="BR307" s="411"/>
      <c r="BS307" s="411"/>
      <c r="BT307" s="411"/>
      <c r="BU307" s="411"/>
      <c r="BV307" s="411"/>
      <c r="BW307" s="411"/>
      <c r="BX307" s="411"/>
      <c r="BY307" s="411"/>
      <c r="BZ307" s="411"/>
      <c r="CA307" s="411"/>
      <c r="CB307" s="411"/>
      <c r="CC307" s="411"/>
      <c r="CD307" s="411"/>
      <c r="CE307" s="411"/>
      <c r="CF307" s="411"/>
      <c r="CG307" s="411"/>
      <c r="CH307" s="411"/>
      <c r="CI307" s="411"/>
      <c r="CJ307" s="411">
        <v>291644746</v>
      </c>
      <c r="CK307" s="411"/>
      <c r="CL307" s="411"/>
      <c r="CM307" s="430"/>
      <c r="CN307" s="411"/>
      <c r="CO307" s="411"/>
      <c r="CP307" s="411"/>
      <c r="CQ307" s="411"/>
      <c r="CR307" s="411"/>
      <c r="CS307" s="411"/>
      <c r="CT307" s="411"/>
      <c r="CU307" s="411"/>
      <c r="CV307" s="411"/>
      <c r="CW307" s="411"/>
      <c r="CX307" s="411"/>
      <c r="CY307" s="411"/>
      <c r="CZ307" s="411"/>
      <c r="DA307" s="411"/>
      <c r="DB307" s="411"/>
      <c r="DC307" s="411"/>
      <c r="DD307" s="411"/>
      <c r="DE307" s="411"/>
      <c r="DF307" s="411"/>
      <c r="DG307" s="411"/>
      <c r="DH307" s="411"/>
      <c r="DI307" s="411"/>
      <c r="DJ307" s="411"/>
      <c r="DK307" s="411"/>
      <c r="DL307" s="414"/>
      <c r="DM307" s="414"/>
      <c r="DN307" s="414"/>
      <c r="DO307" s="414"/>
      <c r="DP307" s="414"/>
      <c r="DQ307" s="414"/>
      <c r="DR307" s="414"/>
      <c r="DS307" s="414"/>
      <c r="DT307" s="414"/>
      <c r="DU307" s="414"/>
      <c r="DV307" s="414"/>
      <c r="DW307" s="414"/>
      <c r="DX307" s="414"/>
      <c r="DY307" s="414"/>
      <c r="DZ307" s="414"/>
      <c r="EA307" s="414"/>
      <c r="EB307" s="414"/>
      <c r="EC307" s="414"/>
      <c r="ED307" s="414"/>
      <c r="EE307" s="414"/>
      <c r="EF307" s="414"/>
      <c r="EG307" s="414"/>
      <c r="EH307" s="414"/>
      <c r="EI307" s="414"/>
      <c r="EJ307" s="414"/>
      <c r="EK307" s="414"/>
      <c r="EL307" s="414"/>
      <c r="EM307" s="414"/>
      <c r="EN307" s="414"/>
      <c r="EO307" s="414"/>
      <c r="EP307" s="414"/>
      <c r="EQ307" s="414"/>
      <c r="ER307" s="414"/>
      <c r="ES307" s="414"/>
      <c r="ET307" s="414"/>
      <c r="EU307" s="414"/>
      <c r="EV307" s="414"/>
      <c r="EW307" s="414"/>
      <c r="EX307" s="414"/>
      <c r="EY307" s="414"/>
      <c r="EZ307" s="414"/>
      <c r="FA307" s="414"/>
      <c r="FB307" s="414"/>
      <c r="FC307" s="414"/>
      <c r="FD307" s="414"/>
      <c r="FE307" s="414"/>
      <c r="FF307" s="414"/>
      <c r="FG307" s="414"/>
      <c r="FH307" s="414"/>
      <c r="FI307" s="414"/>
      <c r="FJ307" s="414"/>
      <c r="FK307" s="414"/>
      <c r="FL307" s="414"/>
      <c r="FM307" s="414"/>
      <c r="FN307" s="414"/>
      <c r="FO307" s="414"/>
      <c r="FP307" s="414"/>
      <c r="FQ307" s="414"/>
      <c r="FR307" s="414"/>
      <c r="FS307" s="414"/>
      <c r="FT307" s="414"/>
      <c r="FU307" s="414"/>
      <c r="FV307" s="414"/>
      <c r="FW307" s="414"/>
      <c r="FX307" s="414"/>
      <c r="FY307" s="414"/>
      <c r="FZ307" s="414"/>
      <c r="GA307" s="414"/>
      <c r="GB307" s="414"/>
      <c r="GC307" s="414"/>
      <c r="GD307" s="414"/>
      <c r="GE307" s="414"/>
      <c r="GF307" s="414"/>
      <c r="GG307" s="414"/>
      <c r="GH307" s="414"/>
      <c r="GI307" s="414"/>
      <c r="GJ307" s="414"/>
      <c r="GK307" s="414"/>
      <c r="GL307" s="414"/>
      <c r="GM307" s="414"/>
      <c r="GN307" s="414"/>
      <c r="GO307" s="414"/>
      <c r="GP307" s="414"/>
      <c r="GQ307" s="414"/>
      <c r="GR307" s="414"/>
      <c r="GS307" s="414"/>
      <c r="GT307" s="414"/>
      <c r="GU307" s="414"/>
      <c r="GV307" s="414"/>
      <c r="GW307" s="414"/>
      <c r="GX307" s="414"/>
      <c r="GY307" s="414"/>
      <c r="GZ307" s="414"/>
      <c r="HA307" s="414"/>
      <c r="HB307" s="414"/>
      <c r="HC307" s="414"/>
      <c r="HD307" s="414"/>
      <c r="HE307" s="414"/>
      <c r="HF307" s="414"/>
      <c r="HG307" s="414"/>
      <c r="HH307" s="414"/>
      <c r="HI307" s="414"/>
      <c r="HJ307" s="414"/>
      <c r="HK307" s="414"/>
      <c r="HL307" s="414"/>
      <c r="HM307" s="414"/>
      <c r="HN307" s="414"/>
      <c r="HO307" s="414"/>
      <c r="HP307" s="414"/>
      <c r="HQ307" s="414"/>
      <c r="HR307" s="414"/>
      <c r="HS307" s="414"/>
      <c r="HT307" s="414"/>
      <c r="HU307" s="414"/>
      <c r="HV307" s="414"/>
      <c r="HW307" s="414"/>
      <c r="HX307" s="414"/>
      <c r="HY307" s="414"/>
      <c r="HZ307" s="414"/>
      <c r="IA307" s="414"/>
      <c r="IB307" s="414"/>
      <c r="IC307" s="414"/>
      <c r="ID307" s="414"/>
      <c r="IE307" s="414"/>
      <c r="IF307" s="414"/>
      <c r="IG307" s="414"/>
      <c r="IH307" s="414"/>
      <c r="II307" s="414"/>
      <c r="IJ307" s="414"/>
      <c r="IK307" s="414"/>
      <c r="IL307" s="414"/>
      <c r="IM307" s="414"/>
      <c r="IN307" s="414"/>
      <c r="IO307" s="414"/>
      <c r="IP307" s="414"/>
      <c r="IQ307" s="414"/>
      <c r="IR307" s="414"/>
      <c r="IS307" s="414"/>
      <c r="IT307" s="414"/>
      <c r="IU307" s="414"/>
      <c r="IV307" s="414"/>
      <c r="IW307" s="414"/>
    </row>
    <row r="308" spans="1:257" ht="40.799999999999997" x14ac:dyDescent="0.3">
      <c r="A308" s="382" t="s">
        <v>594</v>
      </c>
      <c r="B308" s="382" t="s">
        <v>266</v>
      </c>
      <c r="C308" s="382" t="s">
        <v>266</v>
      </c>
      <c r="D308" s="382" t="s">
        <v>266</v>
      </c>
      <c r="E308" s="382" t="s">
        <v>197</v>
      </c>
      <c r="F308" s="384" t="s">
        <v>936</v>
      </c>
      <c r="G308" s="382"/>
      <c r="H308" s="382" t="s">
        <v>1367</v>
      </c>
      <c r="I308" s="382" t="s">
        <v>208</v>
      </c>
      <c r="J308" s="551" t="s">
        <v>1252</v>
      </c>
      <c r="K308" s="375" t="s">
        <v>951</v>
      </c>
      <c r="L308" s="375" t="s">
        <v>2480</v>
      </c>
      <c r="M308" s="383" t="s">
        <v>2481</v>
      </c>
      <c r="N308" s="375" t="s">
        <v>2482</v>
      </c>
      <c r="O308" s="375" t="s">
        <v>2406</v>
      </c>
      <c r="P308" s="375" t="s">
        <v>2406</v>
      </c>
      <c r="Q308" s="588">
        <v>36896</v>
      </c>
      <c r="R308" s="383" t="s">
        <v>2407</v>
      </c>
      <c r="S308" s="383">
        <v>474</v>
      </c>
      <c r="T308" s="383">
        <v>474</v>
      </c>
      <c r="U308" s="375" t="s">
        <v>2426</v>
      </c>
      <c r="V308" s="383" t="s">
        <v>2427</v>
      </c>
      <c r="W308" s="530" t="s">
        <v>3068</v>
      </c>
      <c r="X308" s="530">
        <v>43465</v>
      </c>
      <c r="Y308" s="770">
        <v>72911187</v>
      </c>
      <c r="Z308" s="383" t="s">
        <v>2339</v>
      </c>
      <c r="AA308" s="383" t="s">
        <v>2340</v>
      </c>
      <c r="AB308" s="383" t="s">
        <v>2339</v>
      </c>
      <c r="AC308" s="383" t="s">
        <v>2341</v>
      </c>
      <c r="AD308" s="383"/>
      <c r="AE308" s="430">
        <f t="shared" si="46"/>
        <v>72911187</v>
      </c>
      <c r="AF308" s="632">
        <f t="shared" si="43"/>
        <v>72911187</v>
      </c>
      <c r="AG308" s="411">
        <f t="shared" si="45"/>
        <v>72911187</v>
      </c>
      <c r="AH308" s="411"/>
      <c r="AI308" s="411"/>
      <c r="AJ308" s="411"/>
      <c r="AK308" s="411"/>
      <c r="AL308" s="411"/>
      <c r="AM308" s="411"/>
      <c r="AN308" s="411"/>
      <c r="AO308" s="411"/>
      <c r="AP308" s="411"/>
      <c r="AQ308" s="411"/>
      <c r="AR308" s="411"/>
      <c r="AS308" s="411"/>
      <c r="AT308" s="411"/>
      <c r="AU308" s="411"/>
      <c r="AV308" s="411"/>
      <c r="AW308" s="411"/>
      <c r="AX308" s="411"/>
      <c r="AY308" s="411"/>
      <c r="AZ308" s="411"/>
      <c r="BA308" s="411"/>
      <c r="BB308" s="411"/>
      <c r="BC308" s="411"/>
      <c r="BD308" s="411"/>
      <c r="BE308" s="411"/>
      <c r="BF308" s="411"/>
      <c r="BG308" s="411"/>
      <c r="BH308" s="411"/>
      <c r="BI308" s="411"/>
      <c r="BJ308" s="411"/>
      <c r="BK308" s="411"/>
      <c r="BL308" s="411"/>
      <c r="BM308" s="411"/>
      <c r="BN308" s="411"/>
      <c r="BO308" s="411"/>
      <c r="BP308" s="411"/>
      <c r="BQ308" s="411"/>
      <c r="BR308" s="411"/>
      <c r="BS308" s="411"/>
      <c r="BT308" s="411"/>
      <c r="BU308" s="411"/>
      <c r="BV308" s="411"/>
      <c r="BW308" s="411"/>
      <c r="BX308" s="411"/>
      <c r="BY308" s="411"/>
      <c r="BZ308" s="411"/>
      <c r="CA308" s="411"/>
      <c r="CB308" s="411"/>
      <c r="CC308" s="411"/>
      <c r="CD308" s="411"/>
      <c r="CE308" s="411"/>
      <c r="CF308" s="411"/>
      <c r="CG308" s="411"/>
      <c r="CH308" s="411"/>
      <c r="CI308" s="411"/>
      <c r="CJ308" s="411">
        <v>72911187</v>
      </c>
      <c r="CK308" s="411"/>
      <c r="CL308" s="411"/>
      <c r="CM308" s="430"/>
      <c r="CN308" s="411"/>
      <c r="CO308" s="411"/>
      <c r="CP308" s="411"/>
      <c r="CQ308" s="411"/>
      <c r="CR308" s="411"/>
      <c r="CS308" s="411"/>
      <c r="CT308" s="411"/>
      <c r="CU308" s="411"/>
      <c r="CV308" s="411"/>
      <c r="CW308" s="411"/>
      <c r="CX308" s="411"/>
      <c r="CY308" s="411"/>
      <c r="CZ308" s="411"/>
      <c r="DA308" s="411"/>
      <c r="DB308" s="411"/>
      <c r="DC308" s="411"/>
      <c r="DD308" s="411"/>
      <c r="DE308" s="411"/>
      <c r="DF308" s="411"/>
      <c r="DG308" s="411"/>
      <c r="DH308" s="411"/>
      <c r="DI308" s="411"/>
      <c r="DJ308" s="411"/>
      <c r="DK308" s="411"/>
      <c r="DL308" s="414"/>
      <c r="DM308" s="414"/>
      <c r="DN308" s="414"/>
      <c r="DO308" s="414"/>
      <c r="DP308" s="414"/>
      <c r="DQ308" s="414"/>
      <c r="DR308" s="414"/>
      <c r="DS308" s="414"/>
      <c r="DT308" s="414"/>
      <c r="DU308" s="414"/>
      <c r="DV308" s="414"/>
      <c r="DW308" s="414"/>
      <c r="DX308" s="414"/>
      <c r="DY308" s="414"/>
      <c r="DZ308" s="414"/>
      <c r="EA308" s="414"/>
      <c r="EB308" s="414"/>
      <c r="EC308" s="414"/>
      <c r="ED308" s="414"/>
      <c r="EE308" s="414"/>
      <c r="EF308" s="414"/>
      <c r="EG308" s="414"/>
      <c r="EH308" s="414"/>
      <c r="EI308" s="414"/>
      <c r="EJ308" s="414"/>
      <c r="EK308" s="414"/>
      <c r="EL308" s="414"/>
      <c r="EM308" s="414"/>
      <c r="EN308" s="414"/>
      <c r="EO308" s="414"/>
      <c r="EP308" s="414"/>
      <c r="EQ308" s="414"/>
      <c r="ER308" s="414"/>
      <c r="ES308" s="414"/>
      <c r="ET308" s="414"/>
      <c r="EU308" s="414"/>
      <c r="EV308" s="414"/>
      <c r="EW308" s="414"/>
      <c r="EX308" s="414"/>
      <c r="EY308" s="414"/>
      <c r="EZ308" s="414"/>
      <c r="FA308" s="414"/>
      <c r="FB308" s="414"/>
      <c r="FC308" s="414"/>
      <c r="FD308" s="414"/>
      <c r="FE308" s="414"/>
      <c r="FF308" s="414"/>
      <c r="FG308" s="414"/>
      <c r="FH308" s="414"/>
      <c r="FI308" s="414"/>
      <c r="FJ308" s="414"/>
      <c r="FK308" s="414"/>
      <c r="FL308" s="414"/>
      <c r="FM308" s="414"/>
      <c r="FN308" s="414"/>
      <c r="FO308" s="414"/>
      <c r="FP308" s="414"/>
      <c r="FQ308" s="414"/>
      <c r="FR308" s="414"/>
      <c r="FS308" s="414"/>
      <c r="FT308" s="414"/>
      <c r="FU308" s="414"/>
      <c r="FV308" s="414"/>
      <c r="FW308" s="414"/>
      <c r="FX308" s="414"/>
      <c r="FY308" s="414"/>
      <c r="FZ308" s="414"/>
      <c r="GA308" s="414"/>
      <c r="GB308" s="414"/>
      <c r="GC308" s="414"/>
      <c r="GD308" s="414"/>
      <c r="GE308" s="414"/>
      <c r="GF308" s="414"/>
      <c r="GG308" s="414"/>
      <c r="GH308" s="414"/>
      <c r="GI308" s="414"/>
      <c r="GJ308" s="414"/>
      <c r="GK308" s="414"/>
      <c r="GL308" s="414"/>
      <c r="GM308" s="414"/>
      <c r="GN308" s="414"/>
      <c r="GO308" s="414"/>
      <c r="GP308" s="414"/>
      <c r="GQ308" s="414"/>
      <c r="GR308" s="414"/>
      <c r="GS308" s="414"/>
      <c r="GT308" s="414"/>
      <c r="GU308" s="414"/>
      <c r="GV308" s="414"/>
      <c r="GW308" s="414"/>
      <c r="GX308" s="414"/>
      <c r="GY308" s="414"/>
      <c r="GZ308" s="414"/>
      <c r="HA308" s="414"/>
      <c r="HB308" s="414"/>
      <c r="HC308" s="414"/>
      <c r="HD308" s="414"/>
      <c r="HE308" s="414"/>
      <c r="HF308" s="414"/>
      <c r="HG308" s="414"/>
      <c r="HH308" s="414"/>
      <c r="HI308" s="414"/>
      <c r="HJ308" s="414"/>
      <c r="HK308" s="414"/>
      <c r="HL308" s="414"/>
      <c r="HM308" s="414"/>
      <c r="HN308" s="414"/>
      <c r="HO308" s="414"/>
      <c r="HP308" s="414"/>
      <c r="HQ308" s="414"/>
      <c r="HR308" s="414"/>
      <c r="HS308" s="414"/>
      <c r="HT308" s="414"/>
      <c r="HU308" s="414"/>
      <c r="HV308" s="414"/>
      <c r="HW308" s="414"/>
      <c r="HX308" s="414"/>
      <c r="HY308" s="414"/>
      <c r="HZ308" s="414"/>
      <c r="IA308" s="414"/>
      <c r="IB308" s="414"/>
      <c r="IC308" s="414"/>
      <c r="ID308" s="414"/>
      <c r="IE308" s="414"/>
      <c r="IF308" s="414"/>
      <c r="IG308" s="414"/>
      <c r="IH308" s="414"/>
      <c r="II308" s="414"/>
      <c r="IJ308" s="414"/>
      <c r="IK308" s="414"/>
      <c r="IL308" s="414"/>
      <c r="IM308" s="414"/>
      <c r="IN308" s="414"/>
      <c r="IO308" s="414"/>
      <c r="IP308" s="414"/>
      <c r="IQ308" s="414"/>
      <c r="IR308" s="414"/>
      <c r="IS308" s="414"/>
      <c r="IT308" s="414"/>
      <c r="IU308" s="414"/>
      <c r="IV308" s="414"/>
      <c r="IW308" s="414"/>
    </row>
    <row r="309" spans="1:257" ht="40.799999999999997" x14ac:dyDescent="0.3">
      <c r="A309" s="382" t="s">
        <v>594</v>
      </c>
      <c r="B309" s="382" t="s">
        <v>266</v>
      </c>
      <c r="C309" s="382" t="s">
        <v>266</v>
      </c>
      <c r="D309" s="382" t="s">
        <v>266</v>
      </c>
      <c r="E309" s="382" t="s">
        <v>197</v>
      </c>
      <c r="F309" s="384" t="s">
        <v>936</v>
      </c>
      <c r="G309" s="382"/>
      <c r="H309" s="382" t="s">
        <v>1368</v>
      </c>
      <c r="I309" s="382" t="s">
        <v>208</v>
      </c>
      <c r="J309" s="551" t="s">
        <v>1252</v>
      </c>
      <c r="K309" s="375" t="s">
        <v>952</v>
      </c>
      <c r="L309" s="375" t="s">
        <v>2480</v>
      </c>
      <c r="M309" s="383" t="s">
        <v>2481</v>
      </c>
      <c r="N309" s="375" t="s">
        <v>2482</v>
      </c>
      <c r="O309" s="375" t="s">
        <v>2406</v>
      </c>
      <c r="P309" s="375" t="s">
        <v>2406</v>
      </c>
      <c r="Q309" s="588">
        <v>36896</v>
      </c>
      <c r="R309" s="383" t="s">
        <v>2407</v>
      </c>
      <c r="S309" s="383">
        <v>474</v>
      </c>
      <c r="T309" s="383">
        <v>474</v>
      </c>
      <c r="U309" s="375" t="s">
        <v>2428</v>
      </c>
      <c r="V309" s="383" t="s">
        <v>2429</v>
      </c>
      <c r="W309" s="530" t="s">
        <v>3068</v>
      </c>
      <c r="X309" s="530">
        <v>43465</v>
      </c>
      <c r="Y309" s="770">
        <v>165000000</v>
      </c>
      <c r="Z309" s="383" t="s">
        <v>2339</v>
      </c>
      <c r="AA309" s="383" t="s">
        <v>2340</v>
      </c>
      <c r="AB309" s="383" t="s">
        <v>2339</v>
      </c>
      <c r="AC309" s="383" t="s">
        <v>2341</v>
      </c>
      <c r="AD309" s="383"/>
      <c r="AE309" s="430">
        <f t="shared" si="46"/>
        <v>165000000</v>
      </c>
      <c r="AF309" s="632">
        <f t="shared" si="43"/>
        <v>165000000</v>
      </c>
      <c r="AG309" s="411">
        <f t="shared" si="45"/>
        <v>165000000</v>
      </c>
      <c r="AH309" s="411"/>
      <c r="AI309" s="411"/>
      <c r="AJ309" s="411"/>
      <c r="AK309" s="411"/>
      <c r="AL309" s="411"/>
      <c r="AM309" s="411"/>
      <c r="AN309" s="411"/>
      <c r="AO309" s="411"/>
      <c r="AP309" s="411"/>
      <c r="AQ309" s="411"/>
      <c r="AR309" s="411"/>
      <c r="AS309" s="411"/>
      <c r="AT309" s="411"/>
      <c r="AU309" s="411"/>
      <c r="AV309" s="411"/>
      <c r="AW309" s="411"/>
      <c r="AX309" s="411"/>
      <c r="AY309" s="411"/>
      <c r="AZ309" s="411"/>
      <c r="BA309" s="411"/>
      <c r="BB309" s="411"/>
      <c r="BC309" s="411"/>
      <c r="BD309" s="411"/>
      <c r="BE309" s="411"/>
      <c r="BF309" s="411"/>
      <c r="BG309" s="411"/>
      <c r="BH309" s="411"/>
      <c r="BI309" s="411"/>
      <c r="BJ309" s="411"/>
      <c r="BK309" s="411"/>
      <c r="BL309" s="411"/>
      <c r="BM309" s="411"/>
      <c r="BN309" s="411"/>
      <c r="BO309" s="411"/>
      <c r="BP309" s="411"/>
      <c r="BQ309" s="411"/>
      <c r="BR309" s="411"/>
      <c r="BS309" s="411"/>
      <c r="BT309" s="411"/>
      <c r="BU309" s="411"/>
      <c r="BV309" s="411"/>
      <c r="BW309" s="411"/>
      <c r="BX309" s="411"/>
      <c r="BY309" s="411"/>
      <c r="BZ309" s="411"/>
      <c r="CA309" s="411"/>
      <c r="CB309" s="411"/>
      <c r="CC309" s="411"/>
      <c r="CD309" s="411"/>
      <c r="CE309" s="411"/>
      <c r="CF309" s="411"/>
      <c r="CG309" s="411"/>
      <c r="CH309" s="411"/>
      <c r="CI309" s="411"/>
      <c r="CJ309" s="411">
        <v>165000000</v>
      </c>
      <c r="CK309" s="411"/>
      <c r="CL309" s="411"/>
      <c r="CM309" s="430"/>
      <c r="CN309" s="411"/>
      <c r="CO309" s="411"/>
      <c r="CP309" s="411"/>
      <c r="CQ309" s="411"/>
      <c r="CR309" s="411"/>
      <c r="CS309" s="411"/>
      <c r="CT309" s="411"/>
      <c r="CU309" s="411"/>
      <c r="CV309" s="411"/>
      <c r="CW309" s="411"/>
      <c r="CX309" s="411"/>
      <c r="CY309" s="411"/>
      <c r="CZ309" s="411"/>
      <c r="DA309" s="411"/>
      <c r="DB309" s="411"/>
      <c r="DC309" s="411"/>
      <c r="DD309" s="411"/>
      <c r="DE309" s="411"/>
      <c r="DF309" s="411"/>
      <c r="DG309" s="411"/>
      <c r="DH309" s="411"/>
      <c r="DI309" s="411"/>
      <c r="DJ309" s="411"/>
      <c r="DK309" s="411"/>
      <c r="DL309" s="414"/>
      <c r="DM309" s="414"/>
      <c r="DN309" s="414"/>
      <c r="DO309" s="414"/>
      <c r="DP309" s="414"/>
      <c r="DQ309" s="414"/>
      <c r="DR309" s="414"/>
      <c r="DS309" s="414"/>
      <c r="DT309" s="414"/>
      <c r="DU309" s="414"/>
      <c r="DV309" s="414"/>
      <c r="DW309" s="414"/>
      <c r="DX309" s="414"/>
      <c r="DY309" s="414"/>
      <c r="DZ309" s="414"/>
      <c r="EA309" s="414"/>
      <c r="EB309" s="414"/>
      <c r="EC309" s="414"/>
      <c r="ED309" s="414"/>
      <c r="EE309" s="414"/>
      <c r="EF309" s="414"/>
      <c r="EG309" s="414"/>
      <c r="EH309" s="414"/>
      <c r="EI309" s="414"/>
      <c r="EJ309" s="414"/>
      <c r="EK309" s="414"/>
      <c r="EL309" s="414"/>
      <c r="EM309" s="414"/>
      <c r="EN309" s="414"/>
      <c r="EO309" s="414"/>
      <c r="EP309" s="414"/>
      <c r="EQ309" s="414"/>
      <c r="ER309" s="414"/>
      <c r="ES309" s="414"/>
      <c r="ET309" s="414"/>
      <c r="EU309" s="414"/>
      <c r="EV309" s="414"/>
      <c r="EW309" s="414"/>
      <c r="EX309" s="414"/>
      <c r="EY309" s="414"/>
      <c r="EZ309" s="414"/>
      <c r="FA309" s="414"/>
      <c r="FB309" s="414"/>
      <c r="FC309" s="414"/>
      <c r="FD309" s="414"/>
      <c r="FE309" s="414"/>
      <c r="FF309" s="414"/>
      <c r="FG309" s="414"/>
      <c r="FH309" s="414"/>
      <c r="FI309" s="414"/>
      <c r="FJ309" s="414"/>
      <c r="FK309" s="414"/>
      <c r="FL309" s="414"/>
      <c r="FM309" s="414"/>
      <c r="FN309" s="414"/>
      <c r="FO309" s="414"/>
      <c r="FP309" s="414"/>
      <c r="FQ309" s="414"/>
      <c r="FR309" s="414"/>
      <c r="FS309" s="414"/>
      <c r="FT309" s="414"/>
      <c r="FU309" s="414"/>
      <c r="FV309" s="414"/>
      <c r="FW309" s="414"/>
      <c r="FX309" s="414"/>
      <c r="FY309" s="414"/>
      <c r="FZ309" s="414"/>
      <c r="GA309" s="414"/>
      <c r="GB309" s="414"/>
      <c r="GC309" s="414"/>
      <c r="GD309" s="414"/>
      <c r="GE309" s="414"/>
      <c r="GF309" s="414"/>
      <c r="GG309" s="414"/>
      <c r="GH309" s="414"/>
      <c r="GI309" s="414"/>
      <c r="GJ309" s="414"/>
      <c r="GK309" s="414"/>
      <c r="GL309" s="414"/>
      <c r="GM309" s="414"/>
      <c r="GN309" s="414"/>
      <c r="GO309" s="414"/>
      <c r="GP309" s="414"/>
      <c r="GQ309" s="414"/>
      <c r="GR309" s="414"/>
      <c r="GS309" s="414"/>
      <c r="GT309" s="414"/>
      <c r="GU309" s="414"/>
      <c r="GV309" s="414"/>
      <c r="GW309" s="414"/>
      <c r="GX309" s="414"/>
      <c r="GY309" s="414"/>
      <c r="GZ309" s="414"/>
      <c r="HA309" s="414"/>
      <c r="HB309" s="414"/>
      <c r="HC309" s="414"/>
      <c r="HD309" s="414"/>
      <c r="HE309" s="414"/>
      <c r="HF309" s="414"/>
      <c r="HG309" s="414"/>
      <c r="HH309" s="414"/>
      <c r="HI309" s="414"/>
      <c r="HJ309" s="414"/>
      <c r="HK309" s="414"/>
      <c r="HL309" s="414"/>
      <c r="HM309" s="414"/>
      <c r="HN309" s="414"/>
      <c r="HO309" s="414"/>
      <c r="HP309" s="414"/>
      <c r="HQ309" s="414"/>
      <c r="HR309" s="414"/>
      <c r="HS309" s="414"/>
      <c r="HT309" s="414"/>
      <c r="HU309" s="414"/>
      <c r="HV309" s="414"/>
      <c r="HW309" s="414"/>
      <c r="HX309" s="414"/>
      <c r="HY309" s="414"/>
      <c r="HZ309" s="414"/>
      <c r="IA309" s="414"/>
      <c r="IB309" s="414"/>
      <c r="IC309" s="414"/>
      <c r="ID309" s="414"/>
      <c r="IE309" s="414"/>
      <c r="IF309" s="414"/>
      <c r="IG309" s="414"/>
      <c r="IH309" s="414"/>
      <c r="II309" s="414"/>
      <c r="IJ309" s="414"/>
      <c r="IK309" s="414"/>
      <c r="IL309" s="414"/>
      <c r="IM309" s="414"/>
      <c r="IN309" s="414"/>
      <c r="IO309" s="414"/>
      <c r="IP309" s="414"/>
      <c r="IQ309" s="414"/>
      <c r="IR309" s="414"/>
      <c r="IS309" s="414"/>
      <c r="IT309" s="414"/>
      <c r="IU309" s="414"/>
      <c r="IV309" s="414"/>
      <c r="IW309" s="414"/>
    </row>
    <row r="310" spans="1:257" ht="40.799999999999997" x14ac:dyDescent="0.3">
      <c r="A310" s="382" t="s">
        <v>594</v>
      </c>
      <c r="B310" s="382" t="s">
        <v>266</v>
      </c>
      <c r="C310" s="382" t="s">
        <v>266</v>
      </c>
      <c r="D310" s="382" t="s">
        <v>266</v>
      </c>
      <c r="E310" s="382" t="s">
        <v>197</v>
      </c>
      <c r="F310" s="384" t="s">
        <v>953</v>
      </c>
      <c r="G310" s="382"/>
      <c r="H310" s="382" t="s">
        <v>1369</v>
      </c>
      <c r="I310" s="382" t="s">
        <v>208</v>
      </c>
      <c r="J310" s="551" t="s">
        <v>1252</v>
      </c>
      <c r="K310" s="375" t="s">
        <v>954</v>
      </c>
      <c r="L310" s="375" t="s">
        <v>2480</v>
      </c>
      <c r="M310" s="383" t="s">
        <v>2481</v>
      </c>
      <c r="N310" s="375" t="s">
        <v>2484</v>
      </c>
      <c r="O310" s="375" t="s">
        <v>2406</v>
      </c>
      <c r="P310" s="375" t="s">
        <v>2406</v>
      </c>
      <c r="Q310" s="588">
        <v>36896</v>
      </c>
      <c r="R310" s="383" t="s">
        <v>2407</v>
      </c>
      <c r="S310" s="383">
        <v>474</v>
      </c>
      <c r="T310" s="383">
        <v>474</v>
      </c>
      <c r="U310" s="375" t="s">
        <v>2430</v>
      </c>
      <c r="V310" s="383" t="s">
        <v>2431</v>
      </c>
      <c r="W310" s="530" t="s">
        <v>3068</v>
      </c>
      <c r="X310" s="530">
        <v>43465</v>
      </c>
      <c r="Y310" s="770">
        <v>35000000</v>
      </c>
      <c r="Z310" s="383" t="s">
        <v>2339</v>
      </c>
      <c r="AA310" s="383" t="s">
        <v>2340</v>
      </c>
      <c r="AB310" s="383" t="s">
        <v>2339</v>
      </c>
      <c r="AC310" s="383" t="s">
        <v>2341</v>
      </c>
      <c r="AD310" s="383"/>
      <c r="AE310" s="430">
        <f t="shared" si="46"/>
        <v>35000000</v>
      </c>
      <c r="AF310" s="632">
        <f t="shared" si="43"/>
        <v>35000000</v>
      </c>
      <c r="AG310" s="411">
        <f t="shared" si="45"/>
        <v>35000000</v>
      </c>
      <c r="AH310" s="411"/>
      <c r="AI310" s="411"/>
      <c r="AJ310" s="411"/>
      <c r="AK310" s="411"/>
      <c r="AL310" s="411"/>
      <c r="AM310" s="411"/>
      <c r="AN310" s="411"/>
      <c r="AO310" s="411"/>
      <c r="AP310" s="411"/>
      <c r="AQ310" s="411"/>
      <c r="AR310" s="411"/>
      <c r="AS310" s="411"/>
      <c r="AT310" s="411"/>
      <c r="AU310" s="411"/>
      <c r="AV310" s="411"/>
      <c r="AW310" s="411"/>
      <c r="AX310" s="411"/>
      <c r="AY310" s="411"/>
      <c r="AZ310" s="411"/>
      <c r="BA310" s="411"/>
      <c r="BB310" s="411"/>
      <c r="BC310" s="411"/>
      <c r="BD310" s="411"/>
      <c r="BE310" s="411"/>
      <c r="BF310" s="411"/>
      <c r="BG310" s="411"/>
      <c r="BH310" s="411"/>
      <c r="BI310" s="411"/>
      <c r="BJ310" s="411"/>
      <c r="BK310" s="411"/>
      <c r="BL310" s="411"/>
      <c r="BM310" s="411"/>
      <c r="BN310" s="411"/>
      <c r="BO310" s="411"/>
      <c r="BP310" s="411"/>
      <c r="BQ310" s="411"/>
      <c r="BR310" s="411"/>
      <c r="BS310" s="411"/>
      <c r="BT310" s="411"/>
      <c r="BU310" s="411"/>
      <c r="BV310" s="411"/>
      <c r="BW310" s="411"/>
      <c r="BX310" s="411"/>
      <c r="BY310" s="411"/>
      <c r="BZ310" s="411"/>
      <c r="CA310" s="411"/>
      <c r="CB310" s="411"/>
      <c r="CC310" s="411"/>
      <c r="CD310" s="411"/>
      <c r="CE310" s="411"/>
      <c r="CF310" s="411"/>
      <c r="CG310" s="411"/>
      <c r="CH310" s="411"/>
      <c r="CI310" s="411"/>
      <c r="CJ310" s="411">
        <v>35000000</v>
      </c>
      <c r="CK310" s="411"/>
      <c r="CL310" s="411"/>
      <c r="CM310" s="430"/>
      <c r="CN310" s="411"/>
      <c r="CO310" s="411"/>
      <c r="CP310" s="411"/>
      <c r="CQ310" s="411"/>
      <c r="CR310" s="411"/>
      <c r="CS310" s="411"/>
      <c r="CT310" s="411"/>
      <c r="CU310" s="411"/>
      <c r="CV310" s="411"/>
      <c r="CW310" s="411"/>
      <c r="CX310" s="411"/>
      <c r="CY310" s="411"/>
      <c r="CZ310" s="411"/>
      <c r="DA310" s="411"/>
      <c r="DB310" s="411"/>
      <c r="DC310" s="411"/>
      <c r="DD310" s="411"/>
      <c r="DE310" s="411"/>
      <c r="DF310" s="411"/>
      <c r="DG310" s="411"/>
      <c r="DH310" s="411"/>
      <c r="DI310" s="411"/>
      <c r="DJ310" s="411"/>
      <c r="DK310" s="411"/>
      <c r="DL310" s="414"/>
      <c r="DM310" s="414"/>
      <c r="DN310" s="414"/>
      <c r="DO310" s="414"/>
      <c r="DP310" s="414"/>
      <c r="DQ310" s="414"/>
      <c r="DR310" s="414"/>
      <c r="DS310" s="414"/>
      <c r="DT310" s="414"/>
      <c r="DU310" s="414"/>
      <c r="DV310" s="414"/>
      <c r="DW310" s="414"/>
      <c r="DX310" s="414"/>
      <c r="DY310" s="414"/>
      <c r="DZ310" s="414"/>
      <c r="EA310" s="414"/>
      <c r="EB310" s="414"/>
      <c r="EC310" s="414"/>
      <c r="ED310" s="414"/>
      <c r="EE310" s="414"/>
      <c r="EF310" s="414"/>
      <c r="EG310" s="414"/>
      <c r="EH310" s="414"/>
      <c r="EI310" s="414"/>
      <c r="EJ310" s="414"/>
      <c r="EK310" s="414"/>
      <c r="EL310" s="414"/>
      <c r="EM310" s="414"/>
      <c r="EN310" s="414"/>
      <c r="EO310" s="414"/>
      <c r="EP310" s="414"/>
      <c r="EQ310" s="414"/>
      <c r="ER310" s="414"/>
      <c r="ES310" s="414"/>
      <c r="ET310" s="414"/>
      <c r="EU310" s="414"/>
      <c r="EV310" s="414"/>
      <c r="EW310" s="414"/>
      <c r="EX310" s="414"/>
      <c r="EY310" s="414"/>
      <c r="EZ310" s="414"/>
      <c r="FA310" s="414"/>
      <c r="FB310" s="414"/>
      <c r="FC310" s="414"/>
      <c r="FD310" s="414"/>
      <c r="FE310" s="414"/>
      <c r="FF310" s="414"/>
      <c r="FG310" s="414"/>
      <c r="FH310" s="414"/>
      <c r="FI310" s="414"/>
      <c r="FJ310" s="414"/>
      <c r="FK310" s="414"/>
      <c r="FL310" s="414"/>
      <c r="FM310" s="414"/>
      <c r="FN310" s="414"/>
      <c r="FO310" s="414"/>
      <c r="FP310" s="414"/>
      <c r="FQ310" s="414"/>
      <c r="FR310" s="414"/>
      <c r="FS310" s="414"/>
      <c r="FT310" s="414"/>
      <c r="FU310" s="414"/>
      <c r="FV310" s="414"/>
      <c r="FW310" s="414"/>
      <c r="FX310" s="414"/>
      <c r="FY310" s="414"/>
      <c r="FZ310" s="414"/>
      <c r="GA310" s="414"/>
      <c r="GB310" s="414"/>
      <c r="GC310" s="414"/>
      <c r="GD310" s="414"/>
      <c r="GE310" s="414"/>
      <c r="GF310" s="414"/>
      <c r="GG310" s="414"/>
      <c r="GH310" s="414"/>
      <c r="GI310" s="414"/>
      <c r="GJ310" s="414"/>
      <c r="GK310" s="414"/>
      <c r="GL310" s="414"/>
      <c r="GM310" s="414"/>
      <c r="GN310" s="414"/>
      <c r="GO310" s="414"/>
      <c r="GP310" s="414"/>
      <c r="GQ310" s="414"/>
      <c r="GR310" s="414"/>
      <c r="GS310" s="414"/>
      <c r="GT310" s="414"/>
      <c r="GU310" s="414"/>
      <c r="GV310" s="414"/>
      <c r="GW310" s="414"/>
      <c r="GX310" s="414"/>
      <c r="GY310" s="414"/>
      <c r="GZ310" s="414"/>
      <c r="HA310" s="414"/>
      <c r="HB310" s="414"/>
      <c r="HC310" s="414"/>
      <c r="HD310" s="414"/>
      <c r="HE310" s="414"/>
      <c r="HF310" s="414"/>
      <c r="HG310" s="414"/>
      <c r="HH310" s="414"/>
      <c r="HI310" s="414"/>
      <c r="HJ310" s="414"/>
      <c r="HK310" s="414"/>
      <c r="HL310" s="414"/>
      <c r="HM310" s="414"/>
      <c r="HN310" s="414"/>
      <c r="HO310" s="414"/>
      <c r="HP310" s="414"/>
      <c r="HQ310" s="414"/>
      <c r="HR310" s="414"/>
      <c r="HS310" s="414"/>
      <c r="HT310" s="414"/>
      <c r="HU310" s="414"/>
      <c r="HV310" s="414"/>
      <c r="HW310" s="414"/>
      <c r="HX310" s="414"/>
      <c r="HY310" s="414"/>
      <c r="HZ310" s="414"/>
      <c r="IA310" s="414"/>
      <c r="IB310" s="414"/>
      <c r="IC310" s="414"/>
      <c r="ID310" s="414"/>
      <c r="IE310" s="414"/>
      <c r="IF310" s="414"/>
      <c r="IG310" s="414"/>
      <c r="IH310" s="414"/>
      <c r="II310" s="414"/>
      <c r="IJ310" s="414"/>
      <c r="IK310" s="414"/>
      <c r="IL310" s="414"/>
      <c r="IM310" s="414"/>
      <c r="IN310" s="414"/>
      <c r="IO310" s="414"/>
      <c r="IP310" s="414"/>
      <c r="IQ310" s="414"/>
      <c r="IR310" s="414"/>
      <c r="IS310" s="414"/>
      <c r="IT310" s="414"/>
      <c r="IU310" s="414"/>
      <c r="IV310" s="414"/>
      <c r="IW310" s="414"/>
    </row>
    <row r="311" spans="1:257" ht="40.799999999999997" x14ac:dyDescent="0.3">
      <c r="A311" s="382" t="s">
        <v>594</v>
      </c>
      <c r="B311" s="382" t="s">
        <v>266</v>
      </c>
      <c r="C311" s="382" t="s">
        <v>266</v>
      </c>
      <c r="D311" s="382" t="s">
        <v>266</v>
      </c>
      <c r="E311" s="382" t="s">
        <v>197</v>
      </c>
      <c r="F311" s="384" t="s">
        <v>955</v>
      </c>
      <c r="G311" s="382"/>
      <c r="H311" s="382" t="s">
        <v>1370</v>
      </c>
      <c r="I311" s="382" t="s">
        <v>208</v>
      </c>
      <c r="J311" s="551" t="s">
        <v>1252</v>
      </c>
      <c r="K311" s="375" t="s">
        <v>956</v>
      </c>
      <c r="L311" s="375" t="s">
        <v>2480</v>
      </c>
      <c r="M311" s="383" t="s">
        <v>2481</v>
      </c>
      <c r="N311" s="375" t="s">
        <v>2485</v>
      </c>
      <c r="O311" s="375" t="s">
        <v>2406</v>
      </c>
      <c r="P311" s="375" t="s">
        <v>2406</v>
      </c>
      <c r="Q311" s="588">
        <v>36896</v>
      </c>
      <c r="R311" s="383" t="s">
        <v>2407</v>
      </c>
      <c r="S311" s="383">
        <v>474</v>
      </c>
      <c r="T311" s="383">
        <v>122</v>
      </c>
      <c r="U311" s="375" t="s">
        <v>956</v>
      </c>
      <c r="V311" s="383" t="s">
        <v>3069</v>
      </c>
      <c r="W311" s="530" t="s">
        <v>3060</v>
      </c>
      <c r="X311" s="530">
        <v>43465</v>
      </c>
      <c r="Y311" s="770">
        <v>1500000000</v>
      </c>
      <c r="Z311" s="383" t="s">
        <v>2339</v>
      </c>
      <c r="AA311" s="383" t="s">
        <v>2340</v>
      </c>
      <c r="AB311" s="383" t="s">
        <v>2339</v>
      </c>
      <c r="AC311" s="383" t="s">
        <v>2341</v>
      </c>
      <c r="AD311" s="383"/>
      <c r="AE311" s="430">
        <f t="shared" si="46"/>
        <v>1500000000</v>
      </c>
      <c r="AF311" s="632">
        <f t="shared" si="43"/>
        <v>1500000000</v>
      </c>
      <c r="AG311" s="411">
        <f t="shared" si="45"/>
        <v>1500000000</v>
      </c>
      <c r="AH311" s="411"/>
      <c r="AI311" s="411"/>
      <c r="AJ311" s="411"/>
      <c r="AK311" s="411"/>
      <c r="AL311" s="411"/>
      <c r="AM311" s="411"/>
      <c r="AN311" s="411"/>
      <c r="AO311" s="411"/>
      <c r="AP311" s="411"/>
      <c r="AQ311" s="411"/>
      <c r="AR311" s="411"/>
      <c r="AS311" s="411"/>
      <c r="AT311" s="411"/>
      <c r="AU311" s="411"/>
      <c r="AV311" s="411"/>
      <c r="AW311" s="411"/>
      <c r="AX311" s="411"/>
      <c r="AY311" s="411"/>
      <c r="AZ311" s="411"/>
      <c r="BA311" s="411"/>
      <c r="BB311" s="411"/>
      <c r="BC311" s="411"/>
      <c r="BD311" s="411"/>
      <c r="BE311" s="411"/>
      <c r="BF311" s="411"/>
      <c r="BG311" s="411"/>
      <c r="BH311" s="411"/>
      <c r="BI311" s="411"/>
      <c r="BJ311" s="411"/>
      <c r="BK311" s="411"/>
      <c r="BL311" s="411"/>
      <c r="BM311" s="411"/>
      <c r="BN311" s="411"/>
      <c r="BO311" s="411"/>
      <c r="BP311" s="411"/>
      <c r="BQ311" s="411"/>
      <c r="BR311" s="411"/>
      <c r="BS311" s="411"/>
      <c r="BT311" s="411"/>
      <c r="BU311" s="411"/>
      <c r="BV311" s="411"/>
      <c r="BW311" s="411"/>
      <c r="BX311" s="411"/>
      <c r="BY311" s="411"/>
      <c r="BZ311" s="411"/>
      <c r="CA311" s="411"/>
      <c r="CB311" s="411"/>
      <c r="CC311" s="411"/>
      <c r="CD311" s="411"/>
      <c r="CE311" s="411"/>
      <c r="CF311" s="411"/>
      <c r="CG311" s="411"/>
      <c r="CH311" s="411"/>
      <c r="CI311" s="411"/>
      <c r="CJ311" s="411">
        <v>1500000000</v>
      </c>
      <c r="CK311" s="411"/>
      <c r="CL311" s="411"/>
      <c r="CM311" s="430"/>
      <c r="CN311" s="411"/>
      <c r="CO311" s="411"/>
      <c r="CP311" s="411"/>
      <c r="CQ311" s="411"/>
      <c r="CR311" s="411"/>
      <c r="CS311" s="411"/>
      <c r="CT311" s="411"/>
      <c r="CU311" s="411"/>
      <c r="CV311" s="411"/>
      <c r="CW311" s="411"/>
      <c r="CX311" s="411"/>
      <c r="CY311" s="411"/>
      <c r="CZ311" s="411"/>
      <c r="DA311" s="411"/>
      <c r="DB311" s="411"/>
      <c r="DC311" s="411"/>
      <c r="DD311" s="411"/>
      <c r="DE311" s="411"/>
      <c r="DF311" s="411"/>
      <c r="DG311" s="411"/>
      <c r="DH311" s="411"/>
      <c r="DI311" s="411"/>
      <c r="DJ311" s="411"/>
      <c r="DK311" s="411"/>
      <c r="DL311" s="414"/>
      <c r="DM311" s="414"/>
      <c r="DN311" s="414"/>
      <c r="DO311" s="414"/>
      <c r="DP311" s="414"/>
      <c r="DQ311" s="414"/>
      <c r="DR311" s="414"/>
      <c r="DS311" s="414"/>
      <c r="DT311" s="414"/>
      <c r="DU311" s="414"/>
      <c r="DV311" s="414"/>
      <c r="DW311" s="414"/>
      <c r="DX311" s="414"/>
      <c r="DY311" s="414"/>
      <c r="DZ311" s="414"/>
      <c r="EA311" s="414"/>
      <c r="EB311" s="414"/>
      <c r="EC311" s="414"/>
      <c r="ED311" s="414"/>
      <c r="EE311" s="414"/>
      <c r="EF311" s="414"/>
      <c r="EG311" s="414"/>
      <c r="EH311" s="414"/>
      <c r="EI311" s="414"/>
      <c r="EJ311" s="414"/>
      <c r="EK311" s="414"/>
      <c r="EL311" s="414"/>
      <c r="EM311" s="414"/>
      <c r="EN311" s="414"/>
      <c r="EO311" s="414"/>
      <c r="EP311" s="414"/>
      <c r="EQ311" s="414"/>
      <c r="ER311" s="414"/>
      <c r="ES311" s="414"/>
      <c r="ET311" s="414"/>
      <c r="EU311" s="414"/>
      <c r="EV311" s="414"/>
      <c r="EW311" s="414"/>
      <c r="EX311" s="414"/>
      <c r="EY311" s="414"/>
      <c r="EZ311" s="414"/>
      <c r="FA311" s="414"/>
      <c r="FB311" s="414"/>
      <c r="FC311" s="414"/>
      <c r="FD311" s="414"/>
      <c r="FE311" s="414"/>
      <c r="FF311" s="414"/>
      <c r="FG311" s="414"/>
      <c r="FH311" s="414"/>
      <c r="FI311" s="414"/>
      <c r="FJ311" s="414"/>
      <c r="FK311" s="414"/>
      <c r="FL311" s="414"/>
      <c r="FM311" s="414"/>
      <c r="FN311" s="414"/>
      <c r="FO311" s="414"/>
      <c r="FP311" s="414"/>
      <c r="FQ311" s="414"/>
      <c r="FR311" s="414"/>
      <c r="FS311" s="414"/>
      <c r="FT311" s="414"/>
      <c r="FU311" s="414"/>
      <c r="FV311" s="414"/>
      <c r="FW311" s="414"/>
      <c r="FX311" s="414"/>
      <c r="FY311" s="414"/>
      <c r="FZ311" s="414"/>
      <c r="GA311" s="414"/>
      <c r="GB311" s="414"/>
      <c r="GC311" s="414"/>
      <c r="GD311" s="414"/>
      <c r="GE311" s="414"/>
      <c r="GF311" s="414"/>
      <c r="GG311" s="414"/>
      <c r="GH311" s="414"/>
      <c r="GI311" s="414"/>
      <c r="GJ311" s="414"/>
      <c r="GK311" s="414"/>
      <c r="GL311" s="414"/>
      <c r="GM311" s="414"/>
      <c r="GN311" s="414"/>
      <c r="GO311" s="414"/>
      <c r="GP311" s="414"/>
      <c r="GQ311" s="414"/>
      <c r="GR311" s="414"/>
      <c r="GS311" s="414"/>
      <c r="GT311" s="414"/>
      <c r="GU311" s="414"/>
      <c r="GV311" s="414"/>
      <c r="GW311" s="414"/>
      <c r="GX311" s="414"/>
      <c r="GY311" s="414"/>
      <c r="GZ311" s="414"/>
      <c r="HA311" s="414"/>
      <c r="HB311" s="414"/>
      <c r="HC311" s="414"/>
      <c r="HD311" s="414"/>
      <c r="HE311" s="414"/>
      <c r="HF311" s="414"/>
      <c r="HG311" s="414"/>
      <c r="HH311" s="414"/>
      <c r="HI311" s="414"/>
      <c r="HJ311" s="414"/>
      <c r="HK311" s="414"/>
      <c r="HL311" s="414"/>
      <c r="HM311" s="414"/>
      <c r="HN311" s="414"/>
      <c r="HO311" s="414"/>
      <c r="HP311" s="414"/>
      <c r="HQ311" s="414"/>
      <c r="HR311" s="414"/>
      <c r="HS311" s="414"/>
      <c r="HT311" s="414"/>
      <c r="HU311" s="414"/>
      <c r="HV311" s="414"/>
      <c r="HW311" s="414"/>
      <c r="HX311" s="414"/>
      <c r="HY311" s="414"/>
      <c r="HZ311" s="414"/>
      <c r="IA311" s="414"/>
      <c r="IB311" s="414"/>
      <c r="IC311" s="414"/>
      <c r="ID311" s="414"/>
      <c r="IE311" s="414"/>
      <c r="IF311" s="414"/>
      <c r="IG311" s="414"/>
      <c r="IH311" s="414"/>
      <c r="II311" s="414"/>
      <c r="IJ311" s="414"/>
      <c r="IK311" s="414"/>
      <c r="IL311" s="414"/>
      <c r="IM311" s="414"/>
      <c r="IN311" s="414"/>
      <c r="IO311" s="414"/>
      <c r="IP311" s="414"/>
      <c r="IQ311" s="414"/>
      <c r="IR311" s="414"/>
      <c r="IS311" s="414"/>
      <c r="IT311" s="414"/>
      <c r="IU311" s="414"/>
      <c r="IV311" s="414"/>
      <c r="IW311" s="414"/>
    </row>
    <row r="312" spans="1:257" ht="40.799999999999997" x14ac:dyDescent="0.3">
      <c r="A312" s="382" t="s">
        <v>594</v>
      </c>
      <c r="B312" s="382" t="s">
        <v>266</v>
      </c>
      <c r="C312" s="382" t="s">
        <v>266</v>
      </c>
      <c r="D312" s="382" t="s">
        <v>266</v>
      </c>
      <c r="E312" s="382" t="s">
        <v>197</v>
      </c>
      <c r="F312" s="384" t="s">
        <v>957</v>
      </c>
      <c r="G312" s="382"/>
      <c r="H312" s="382" t="s">
        <v>1371</v>
      </c>
      <c r="I312" s="382" t="s">
        <v>208</v>
      </c>
      <c r="J312" s="551" t="s">
        <v>1252</v>
      </c>
      <c r="K312" s="375" t="s">
        <v>958</v>
      </c>
      <c r="L312" s="375" t="s">
        <v>2480</v>
      </c>
      <c r="M312" s="383" t="s">
        <v>2481</v>
      </c>
      <c r="N312" s="375" t="s">
        <v>2486</v>
      </c>
      <c r="O312" s="375" t="s">
        <v>2406</v>
      </c>
      <c r="P312" s="375" t="s">
        <v>2406</v>
      </c>
      <c r="Q312" s="588">
        <v>36896</v>
      </c>
      <c r="R312" s="383" t="s">
        <v>2407</v>
      </c>
      <c r="S312" s="383">
        <v>474</v>
      </c>
      <c r="T312" s="383">
        <v>123</v>
      </c>
      <c r="U312" s="375" t="s">
        <v>958</v>
      </c>
      <c r="V312" s="383" t="s">
        <v>3070</v>
      </c>
      <c r="W312" s="530" t="s">
        <v>3068</v>
      </c>
      <c r="X312" s="530">
        <v>43465</v>
      </c>
      <c r="Y312" s="770">
        <v>1800000000</v>
      </c>
      <c r="Z312" s="383" t="s">
        <v>2339</v>
      </c>
      <c r="AA312" s="383" t="s">
        <v>2340</v>
      </c>
      <c r="AB312" s="383" t="s">
        <v>2339</v>
      </c>
      <c r="AC312" s="383" t="s">
        <v>2341</v>
      </c>
      <c r="AD312" s="383"/>
      <c r="AE312" s="430">
        <f t="shared" si="46"/>
        <v>1800000000</v>
      </c>
      <c r="AF312" s="632">
        <f t="shared" si="43"/>
        <v>1800000000</v>
      </c>
      <c r="AG312" s="411">
        <f t="shared" si="45"/>
        <v>1800000000</v>
      </c>
      <c r="AH312" s="411"/>
      <c r="AI312" s="411"/>
      <c r="AJ312" s="411"/>
      <c r="AK312" s="411"/>
      <c r="AL312" s="411"/>
      <c r="AM312" s="411"/>
      <c r="AN312" s="411"/>
      <c r="AO312" s="411"/>
      <c r="AP312" s="411"/>
      <c r="AQ312" s="411"/>
      <c r="AR312" s="411"/>
      <c r="AS312" s="411"/>
      <c r="AT312" s="411"/>
      <c r="AU312" s="411"/>
      <c r="AV312" s="411"/>
      <c r="AW312" s="411"/>
      <c r="AX312" s="411"/>
      <c r="AY312" s="411"/>
      <c r="AZ312" s="411"/>
      <c r="BA312" s="411"/>
      <c r="BB312" s="411"/>
      <c r="BC312" s="411"/>
      <c r="BD312" s="411"/>
      <c r="BE312" s="411"/>
      <c r="BF312" s="411"/>
      <c r="BG312" s="411"/>
      <c r="BH312" s="411"/>
      <c r="BI312" s="411"/>
      <c r="BJ312" s="411"/>
      <c r="BK312" s="411"/>
      <c r="BL312" s="411"/>
      <c r="BM312" s="411"/>
      <c r="BN312" s="411"/>
      <c r="BO312" s="411"/>
      <c r="BP312" s="411"/>
      <c r="BQ312" s="411"/>
      <c r="BR312" s="411"/>
      <c r="BS312" s="411"/>
      <c r="BT312" s="411"/>
      <c r="BU312" s="411"/>
      <c r="BV312" s="411"/>
      <c r="BW312" s="411"/>
      <c r="BX312" s="411"/>
      <c r="BY312" s="411"/>
      <c r="BZ312" s="411"/>
      <c r="CA312" s="411"/>
      <c r="CB312" s="411"/>
      <c r="CC312" s="411"/>
      <c r="CD312" s="411"/>
      <c r="CE312" s="411"/>
      <c r="CF312" s="411"/>
      <c r="CG312" s="411"/>
      <c r="CH312" s="411"/>
      <c r="CI312" s="411"/>
      <c r="CJ312" s="411">
        <v>1800000000</v>
      </c>
      <c r="CK312" s="411"/>
      <c r="CL312" s="411"/>
      <c r="CM312" s="430"/>
      <c r="CN312" s="411"/>
      <c r="CO312" s="411"/>
      <c r="CP312" s="411"/>
      <c r="CQ312" s="411"/>
      <c r="CR312" s="411"/>
      <c r="CS312" s="411"/>
      <c r="CT312" s="411"/>
      <c r="CU312" s="411"/>
      <c r="CV312" s="411"/>
      <c r="CW312" s="411"/>
      <c r="CX312" s="411"/>
      <c r="CY312" s="411"/>
      <c r="CZ312" s="411"/>
      <c r="DA312" s="411"/>
      <c r="DB312" s="411"/>
      <c r="DC312" s="411"/>
      <c r="DD312" s="411"/>
      <c r="DE312" s="411"/>
      <c r="DF312" s="411"/>
      <c r="DG312" s="411"/>
      <c r="DH312" s="411"/>
      <c r="DI312" s="411"/>
      <c r="DJ312" s="411"/>
      <c r="DK312" s="411"/>
      <c r="DL312" s="414"/>
      <c r="DM312" s="414"/>
      <c r="DN312" s="414"/>
      <c r="DO312" s="414"/>
      <c r="DP312" s="414"/>
      <c r="DQ312" s="414"/>
      <c r="DR312" s="414"/>
      <c r="DS312" s="414"/>
      <c r="DT312" s="414"/>
      <c r="DU312" s="414"/>
      <c r="DV312" s="414"/>
      <c r="DW312" s="414"/>
      <c r="DX312" s="414"/>
      <c r="DY312" s="414"/>
      <c r="DZ312" s="414"/>
      <c r="EA312" s="414"/>
      <c r="EB312" s="414"/>
      <c r="EC312" s="414"/>
      <c r="ED312" s="414"/>
      <c r="EE312" s="414"/>
      <c r="EF312" s="414"/>
      <c r="EG312" s="414"/>
      <c r="EH312" s="414"/>
      <c r="EI312" s="414"/>
      <c r="EJ312" s="414"/>
      <c r="EK312" s="414"/>
      <c r="EL312" s="414"/>
      <c r="EM312" s="414"/>
      <c r="EN312" s="414"/>
      <c r="EO312" s="414"/>
      <c r="EP312" s="414"/>
      <c r="EQ312" s="414"/>
      <c r="ER312" s="414"/>
      <c r="ES312" s="414"/>
      <c r="ET312" s="414"/>
      <c r="EU312" s="414"/>
      <c r="EV312" s="414"/>
      <c r="EW312" s="414"/>
      <c r="EX312" s="414"/>
      <c r="EY312" s="414"/>
      <c r="EZ312" s="414"/>
      <c r="FA312" s="414"/>
      <c r="FB312" s="414"/>
      <c r="FC312" s="414"/>
      <c r="FD312" s="414"/>
      <c r="FE312" s="414"/>
      <c r="FF312" s="414"/>
      <c r="FG312" s="414"/>
      <c r="FH312" s="414"/>
      <c r="FI312" s="414"/>
      <c r="FJ312" s="414"/>
      <c r="FK312" s="414"/>
      <c r="FL312" s="414"/>
      <c r="FM312" s="414"/>
      <c r="FN312" s="414"/>
      <c r="FO312" s="414"/>
      <c r="FP312" s="414"/>
      <c r="FQ312" s="414"/>
      <c r="FR312" s="414"/>
      <c r="FS312" s="414"/>
      <c r="FT312" s="414"/>
      <c r="FU312" s="414"/>
      <c r="FV312" s="414"/>
      <c r="FW312" s="414"/>
      <c r="FX312" s="414"/>
      <c r="FY312" s="414"/>
      <c r="FZ312" s="414"/>
      <c r="GA312" s="414"/>
      <c r="GB312" s="414"/>
      <c r="GC312" s="414"/>
      <c r="GD312" s="414"/>
      <c r="GE312" s="414"/>
      <c r="GF312" s="414"/>
      <c r="GG312" s="414"/>
      <c r="GH312" s="414"/>
      <c r="GI312" s="414"/>
      <c r="GJ312" s="414"/>
      <c r="GK312" s="414"/>
      <c r="GL312" s="414"/>
      <c r="GM312" s="414"/>
      <c r="GN312" s="414"/>
      <c r="GO312" s="414"/>
      <c r="GP312" s="414"/>
      <c r="GQ312" s="414"/>
      <c r="GR312" s="414"/>
      <c r="GS312" s="414"/>
      <c r="GT312" s="414"/>
      <c r="GU312" s="414"/>
      <c r="GV312" s="414"/>
      <c r="GW312" s="414"/>
      <c r="GX312" s="414"/>
      <c r="GY312" s="414"/>
      <c r="GZ312" s="414"/>
      <c r="HA312" s="414"/>
      <c r="HB312" s="414"/>
      <c r="HC312" s="414"/>
      <c r="HD312" s="414"/>
      <c r="HE312" s="414"/>
      <c r="HF312" s="414"/>
      <c r="HG312" s="414"/>
      <c r="HH312" s="414"/>
      <c r="HI312" s="414"/>
      <c r="HJ312" s="414"/>
      <c r="HK312" s="414"/>
      <c r="HL312" s="414"/>
      <c r="HM312" s="414"/>
      <c r="HN312" s="414"/>
      <c r="HO312" s="414"/>
      <c r="HP312" s="414"/>
      <c r="HQ312" s="414"/>
      <c r="HR312" s="414"/>
      <c r="HS312" s="414"/>
      <c r="HT312" s="414"/>
      <c r="HU312" s="414"/>
      <c r="HV312" s="414"/>
      <c r="HW312" s="414"/>
      <c r="HX312" s="414"/>
      <c r="HY312" s="414"/>
      <c r="HZ312" s="414"/>
      <c r="IA312" s="414"/>
      <c r="IB312" s="414"/>
      <c r="IC312" s="414"/>
      <c r="ID312" s="414"/>
      <c r="IE312" s="414"/>
      <c r="IF312" s="414"/>
      <c r="IG312" s="414"/>
      <c r="IH312" s="414"/>
      <c r="II312" s="414"/>
      <c r="IJ312" s="414"/>
      <c r="IK312" s="414"/>
      <c r="IL312" s="414"/>
      <c r="IM312" s="414"/>
      <c r="IN312" s="414"/>
      <c r="IO312" s="414"/>
      <c r="IP312" s="414"/>
      <c r="IQ312" s="414"/>
      <c r="IR312" s="414"/>
      <c r="IS312" s="414"/>
      <c r="IT312" s="414"/>
      <c r="IU312" s="414"/>
      <c r="IV312" s="414"/>
      <c r="IW312" s="414"/>
    </row>
    <row r="313" spans="1:257" ht="40.799999999999997" x14ac:dyDescent="0.3">
      <c r="A313" s="382" t="s">
        <v>594</v>
      </c>
      <c r="B313" s="382" t="s">
        <v>266</v>
      </c>
      <c r="C313" s="382" t="s">
        <v>266</v>
      </c>
      <c r="D313" s="382" t="s">
        <v>266</v>
      </c>
      <c r="E313" s="382" t="s">
        <v>197</v>
      </c>
      <c r="F313" s="384" t="s">
        <v>936</v>
      </c>
      <c r="G313" s="382"/>
      <c r="H313" s="382" t="s">
        <v>1372</v>
      </c>
      <c r="I313" s="382" t="s">
        <v>208</v>
      </c>
      <c r="J313" s="551" t="s">
        <v>1252</v>
      </c>
      <c r="K313" s="375" t="s">
        <v>960</v>
      </c>
      <c r="L313" s="375" t="s">
        <v>2480</v>
      </c>
      <c r="M313" s="383" t="s">
        <v>2481</v>
      </c>
      <c r="N313" s="375" t="s">
        <v>2487</v>
      </c>
      <c r="O313" s="375" t="s">
        <v>2406</v>
      </c>
      <c r="P313" s="375" t="s">
        <v>2406</v>
      </c>
      <c r="Q313" s="588">
        <v>36896</v>
      </c>
      <c r="R313" s="383" t="s">
        <v>2407</v>
      </c>
      <c r="S313" s="383">
        <v>474</v>
      </c>
      <c r="T313" s="383">
        <v>474</v>
      </c>
      <c r="U313" s="375" t="s">
        <v>2432</v>
      </c>
      <c r="V313" s="383" t="s">
        <v>2433</v>
      </c>
      <c r="W313" s="530" t="s">
        <v>3068</v>
      </c>
      <c r="X313" s="530">
        <v>43465</v>
      </c>
      <c r="Y313" s="770">
        <v>106957184385</v>
      </c>
      <c r="Z313" s="383" t="s">
        <v>2339</v>
      </c>
      <c r="AA313" s="383" t="s">
        <v>2340</v>
      </c>
      <c r="AB313" s="383" t="s">
        <v>2339</v>
      </c>
      <c r="AC313" s="383" t="s">
        <v>2341</v>
      </c>
      <c r="AD313" s="383"/>
      <c r="AE313" s="430">
        <f t="shared" si="46"/>
        <v>106957184385</v>
      </c>
      <c r="AF313" s="632">
        <f t="shared" si="43"/>
        <v>106957184385</v>
      </c>
      <c r="AG313" s="411">
        <f t="shared" si="45"/>
        <v>106957184385</v>
      </c>
      <c r="AH313" s="411"/>
      <c r="AI313" s="411"/>
      <c r="AJ313" s="411"/>
      <c r="AK313" s="411"/>
      <c r="AL313" s="411"/>
      <c r="AM313" s="411"/>
      <c r="AN313" s="411"/>
      <c r="AO313" s="411"/>
      <c r="AP313" s="411"/>
      <c r="AQ313" s="411"/>
      <c r="AR313" s="411"/>
      <c r="AS313" s="411"/>
      <c r="AT313" s="411"/>
      <c r="AU313" s="411"/>
      <c r="AV313" s="411"/>
      <c r="AW313" s="411"/>
      <c r="AX313" s="411"/>
      <c r="AY313" s="411"/>
      <c r="AZ313" s="411"/>
      <c r="BA313" s="411"/>
      <c r="BB313" s="411"/>
      <c r="BC313" s="411"/>
      <c r="BD313" s="411"/>
      <c r="BE313" s="411"/>
      <c r="BF313" s="411"/>
      <c r="BG313" s="411"/>
      <c r="BH313" s="411"/>
      <c r="BI313" s="411"/>
      <c r="BJ313" s="411"/>
      <c r="BK313" s="411"/>
      <c r="BL313" s="411"/>
      <c r="BM313" s="411"/>
      <c r="BN313" s="411"/>
      <c r="BO313" s="411"/>
      <c r="BP313" s="411"/>
      <c r="BQ313" s="411"/>
      <c r="BR313" s="411"/>
      <c r="BS313" s="411"/>
      <c r="BT313" s="411"/>
      <c r="BU313" s="411"/>
      <c r="BV313" s="411"/>
      <c r="BW313" s="411"/>
      <c r="BX313" s="411"/>
      <c r="BY313" s="411"/>
      <c r="BZ313" s="411"/>
      <c r="CA313" s="411"/>
      <c r="CB313" s="411"/>
      <c r="CC313" s="411"/>
      <c r="CD313" s="411"/>
      <c r="CE313" s="411"/>
      <c r="CF313" s="411"/>
      <c r="CG313" s="411"/>
      <c r="CH313" s="411"/>
      <c r="CI313" s="411"/>
      <c r="CJ313" s="411">
        <v>106957184385</v>
      </c>
      <c r="CK313" s="411"/>
      <c r="CL313" s="411"/>
      <c r="CM313" s="430"/>
      <c r="CN313" s="411"/>
      <c r="CO313" s="411"/>
      <c r="CP313" s="411"/>
      <c r="CQ313" s="411"/>
      <c r="CR313" s="411"/>
      <c r="CS313" s="411"/>
      <c r="CT313" s="411"/>
      <c r="CU313" s="411"/>
      <c r="CV313" s="411"/>
      <c r="CW313" s="411"/>
      <c r="CX313" s="411"/>
      <c r="CY313" s="411"/>
      <c r="CZ313" s="411"/>
      <c r="DA313" s="411"/>
      <c r="DB313" s="411"/>
      <c r="DC313" s="411"/>
      <c r="DD313" s="411"/>
      <c r="DE313" s="411"/>
      <c r="DF313" s="411"/>
      <c r="DG313" s="411"/>
      <c r="DH313" s="411"/>
      <c r="DI313" s="411"/>
      <c r="DJ313" s="411"/>
      <c r="DK313" s="411"/>
      <c r="DL313" s="414"/>
      <c r="DM313" s="414"/>
      <c r="DN313" s="414"/>
      <c r="DO313" s="414"/>
      <c r="DP313" s="414"/>
      <c r="DQ313" s="414"/>
      <c r="DR313" s="414"/>
      <c r="DS313" s="414"/>
      <c r="DT313" s="414"/>
      <c r="DU313" s="414"/>
      <c r="DV313" s="414"/>
      <c r="DW313" s="414"/>
      <c r="DX313" s="414"/>
      <c r="DY313" s="414"/>
      <c r="DZ313" s="414"/>
      <c r="EA313" s="414"/>
      <c r="EB313" s="414"/>
      <c r="EC313" s="414"/>
      <c r="ED313" s="414"/>
      <c r="EE313" s="414"/>
      <c r="EF313" s="414"/>
      <c r="EG313" s="414"/>
      <c r="EH313" s="414"/>
      <c r="EI313" s="414"/>
      <c r="EJ313" s="414"/>
      <c r="EK313" s="414"/>
      <c r="EL313" s="414"/>
      <c r="EM313" s="414"/>
      <c r="EN313" s="414"/>
      <c r="EO313" s="414"/>
      <c r="EP313" s="414"/>
      <c r="EQ313" s="414"/>
      <c r="ER313" s="414"/>
      <c r="ES313" s="414"/>
      <c r="ET313" s="414"/>
      <c r="EU313" s="414"/>
      <c r="EV313" s="414"/>
      <c r="EW313" s="414"/>
      <c r="EX313" s="414"/>
      <c r="EY313" s="414"/>
      <c r="EZ313" s="414"/>
      <c r="FA313" s="414"/>
      <c r="FB313" s="414"/>
      <c r="FC313" s="414"/>
      <c r="FD313" s="414"/>
      <c r="FE313" s="414"/>
      <c r="FF313" s="414"/>
      <c r="FG313" s="414"/>
      <c r="FH313" s="414"/>
      <c r="FI313" s="414"/>
      <c r="FJ313" s="414"/>
      <c r="FK313" s="414"/>
      <c r="FL313" s="414"/>
      <c r="FM313" s="414"/>
      <c r="FN313" s="414"/>
      <c r="FO313" s="414"/>
      <c r="FP313" s="414"/>
      <c r="FQ313" s="414"/>
      <c r="FR313" s="414"/>
      <c r="FS313" s="414"/>
      <c r="FT313" s="414"/>
      <c r="FU313" s="414"/>
      <c r="FV313" s="414"/>
      <c r="FW313" s="414"/>
      <c r="FX313" s="414"/>
      <c r="FY313" s="414"/>
      <c r="FZ313" s="414"/>
      <c r="GA313" s="414"/>
      <c r="GB313" s="414"/>
      <c r="GC313" s="414"/>
      <c r="GD313" s="414"/>
      <c r="GE313" s="414"/>
      <c r="GF313" s="414"/>
      <c r="GG313" s="414"/>
      <c r="GH313" s="414"/>
      <c r="GI313" s="414"/>
      <c r="GJ313" s="414"/>
      <c r="GK313" s="414"/>
      <c r="GL313" s="414"/>
      <c r="GM313" s="414"/>
      <c r="GN313" s="414"/>
      <c r="GO313" s="414"/>
      <c r="GP313" s="414"/>
      <c r="GQ313" s="414"/>
      <c r="GR313" s="414"/>
      <c r="GS313" s="414"/>
      <c r="GT313" s="414"/>
      <c r="GU313" s="414"/>
      <c r="GV313" s="414"/>
      <c r="GW313" s="414"/>
      <c r="GX313" s="414"/>
      <c r="GY313" s="414"/>
      <c r="GZ313" s="414"/>
      <c r="HA313" s="414"/>
      <c r="HB313" s="414"/>
      <c r="HC313" s="414"/>
      <c r="HD313" s="414"/>
      <c r="HE313" s="414"/>
      <c r="HF313" s="414"/>
      <c r="HG313" s="414"/>
      <c r="HH313" s="414"/>
      <c r="HI313" s="414"/>
      <c r="HJ313" s="414"/>
      <c r="HK313" s="414"/>
      <c r="HL313" s="414"/>
      <c r="HM313" s="414"/>
      <c r="HN313" s="414"/>
      <c r="HO313" s="414"/>
      <c r="HP313" s="414"/>
      <c r="HQ313" s="414"/>
      <c r="HR313" s="414"/>
      <c r="HS313" s="414"/>
      <c r="HT313" s="414"/>
      <c r="HU313" s="414"/>
      <c r="HV313" s="414"/>
      <c r="HW313" s="414"/>
      <c r="HX313" s="414"/>
      <c r="HY313" s="414"/>
      <c r="HZ313" s="414"/>
      <c r="IA313" s="414"/>
      <c r="IB313" s="414"/>
      <c r="IC313" s="414"/>
      <c r="ID313" s="414"/>
      <c r="IE313" s="414"/>
      <c r="IF313" s="414"/>
      <c r="IG313" s="414"/>
      <c r="IH313" s="414"/>
      <c r="II313" s="414"/>
      <c r="IJ313" s="414"/>
      <c r="IK313" s="414"/>
      <c r="IL313" s="414"/>
      <c r="IM313" s="414"/>
      <c r="IN313" s="414"/>
      <c r="IO313" s="414"/>
      <c r="IP313" s="414"/>
      <c r="IQ313" s="414"/>
      <c r="IR313" s="414"/>
      <c r="IS313" s="414"/>
      <c r="IT313" s="414"/>
      <c r="IU313" s="414"/>
      <c r="IV313" s="414"/>
      <c r="IW313" s="414"/>
    </row>
    <row r="314" spans="1:257" ht="40.799999999999997" x14ac:dyDescent="0.3">
      <c r="A314" s="382" t="s">
        <v>594</v>
      </c>
      <c r="B314" s="382" t="s">
        <v>266</v>
      </c>
      <c r="C314" s="382" t="s">
        <v>266</v>
      </c>
      <c r="D314" s="382" t="s">
        <v>266</v>
      </c>
      <c r="E314" s="382" t="s">
        <v>197</v>
      </c>
      <c r="F314" s="384" t="s">
        <v>936</v>
      </c>
      <c r="G314" s="382"/>
      <c r="H314" s="382" t="s">
        <v>1373</v>
      </c>
      <c r="I314" s="382" t="s">
        <v>208</v>
      </c>
      <c r="J314" s="551" t="s">
        <v>1252</v>
      </c>
      <c r="K314" s="375" t="s">
        <v>961</v>
      </c>
      <c r="L314" s="375" t="s">
        <v>2480</v>
      </c>
      <c r="M314" s="383" t="s">
        <v>2481</v>
      </c>
      <c r="N314" s="375" t="s">
        <v>2487</v>
      </c>
      <c r="O314" s="375" t="s">
        <v>2406</v>
      </c>
      <c r="P314" s="375" t="s">
        <v>2406</v>
      </c>
      <c r="Q314" s="588">
        <v>36896</v>
      </c>
      <c r="R314" s="383" t="s">
        <v>2407</v>
      </c>
      <c r="S314" s="383">
        <v>474</v>
      </c>
      <c r="T314" s="383">
        <v>474</v>
      </c>
      <c r="U314" s="375" t="s">
        <v>2434</v>
      </c>
      <c r="V314" s="383" t="s">
        <v>2435</v>
      </c>
      <c r="W314" s="530" t="s">
        <v>3068</v>
      </c>
      <c r="X314" s="530">
        <v>43465</v>
      </c>
      <c r="Y314" s="770">
        <v>7474153422</v>
      </c>
      <c r="Z314" s="383" t="s">
        <v>2339</v>
      </c>
      <c r="AA314" s="383" t="s">
        <v>2340</v>
      </c>
      <c r="AB314" s="383" t="s">
        <v>2339</v>
      </c>
      <c r="AC314" s="383" t="s">
        <v>2341</v>
      </c>
      <c r="AD314" s="383"/>
      <c r="AE314" s="430">
        <f t="shared" si="46"/>
        <v>7474153422</v>
      </c>
      <c r="AF314" s="632">
        <f t="shared" si="43"/>
        <v>7474153422</v>
      </c>
      <c r="AG314" s="411">
        <f t="shared" si="45"/>
        <v>7474153422</v>
      </c>
      <c r="AH314" s="411"/>
      <c r="AI314" s="411"/>
      <c r="AJ314" s="411"/>
      <c r="AK314" s="411"/>
      <c r="AL314" s="411"/>
      <c r="AM314" s="411"/>
      <c r="AN314" s="411"/>
      <c r="AO314" s="411"/>
      <c r="AP314" s="411"/>
      <c r="AQ314" s="411"/>
      <c r="AR314" s="411"/>
      <c r="AS314" s="411"/>
      <c r="AT314" s="411"/>
      <c r="AU314" s="411"/>
      <c r="AV314" s="411"/>
      <c r="AW314" s="411"/>
      <c r="AX314" s="411"/>
      <c r="AY314" s="411"/>
      <c r="AZ314" s="411"/>
      <c r="BA314" s="411"/>
      <c r="BB314" s="411"/>
      <c r="BC314" s="411"/>
      <c r="BD314" s="411"/>
      <c r="BE314" s="411"/>
      <c r="BF314" s="411"/>
      <c r="BG314" s="411"/>
      <c r="BH314" s="411"/>
      <c r="BI314" s="411"/>
      <c r="BJ314" s="411"/>
      <c r="BK314" s="411"/>
      <c r="BL314" s="411"/>
      <c r="BM314" s="411"/>
      <c r="BN314" s="411"/>
      <c r="BO314" s="411"/>
      <c r="BP314" s="411"/>
      <c r="BQ314" s="411"/>
      <c r="BR314" s="411"/>
      <c r="BS314" s="411"/>
      <c r="BT314" s="411"/>
      <c r="BU314" s="411"/>
      <c r="BV314" s="411"/>
      <c r="BW314" s="411"/>
      <c r="BX314" s="411"/>
      <c r="BY314" s="411"/>
      <c r="BZ314" s="411"/>
      <c r="CA314" s="411"/>
      <c r="CB314" s="411"/>
      <c r="CC314" s="411"/>
      <c r="CD314" s="411"/>
      <c r="CE314" s="411"/>
      <c r="CF314" s="411"/>
      <c r="CG314" s="411"/>
      <c r="CH314" s="411"/>
      <c r="CI314" s="411">
        <v>7474153422</v>
      </c>
      <c r="CJ314" s="411"/>
      <c r="CK314" s="411"/>
      <c r="CL314" s="411"/>
      <c r="CM314" s="430"/>
      <c r="CN314" s="411"/>
      <c r="CO314" s="411"/>
      <c r="CP314" s="411"/>
      <c r="CQ314" s="411"/>
      <c r="CR314" s="411"/>
      <c r="CS314" s="411"/>
      <c r="CT314" s="411"/>
      <c r="CU314" s="411"/>
      <c r="CV314" s="411"/>
      <c r="CW314" s="411"/>
      <c r="CX314" s="411"/>
      <c r="CY314" s="411"/>
      <c r="CZ314" s="411"/>
      <c r="DA314" s="411"/>
      <c r="DB314" s="411"/>
      <c r="DC314" s="411"/>
      <c r="DD314" s="411"/>
      <c r="DE314" s="411"/>
      <c r="DF314" s="411"/>
      <c r="DG314" s="411"/>
      <c r="DH314" s="411"/>
      <c r="DI314" s="411"/>
      <c r="DJ314" s="411"/>
      <c r="DK314" s="411"/>
      <c r="DL314" s="414"/>
      <c r="DM314" s="414"/>
      <c r="DN314" s="414"/>
      <c r="DO314" s="414"/>
      <c r="DP314" s="414"/>
      <c r="DQ314" s="414"/>
      <c r="DR314" s="414"/>
      <c r="DS314" s="414"/>
      <c r="DT314" s="414"/>
      <c r="DU314" s="414"/>
      <c r="DV314" s="414"/>
      <c r="DW314" s="414"/>
      <c r="DX314" s="414"/>
      <c r="DY314" s="414"/>
      <c r="DZ314" s="414"/>
      <c r="EA314" s="414"/>
      <c r="EB314" s="414"/>
      <c r="EC314" s="414"/>
      <c r="ED314" s="414"/>
      <c r="EE314" s="414"/>
      <c r="EF314" s="414"/>
      <c r="EG314" s="414"/>
      <c r="EH314" s="414"/>
      <c r="EI314" s="414"/>
      <c r="EJ314" s="414"/>
      <c r="EK314" s="414"/>
      <c r="EL314" s="414"/>
      <c r="EM314" s="414"/>
      <c r="EN314" s="414"/>
      <c r="EO314" s="414"/>
      <c r="EP314" s="414"/>
      <c r="EQ314" s="414"/>
      <c r="ER314" s="414"/>
      <c r="ES314" s="414"/>
      <c r="ET314" s="414"/>
      <c r="EU314" s="414"/>
      <c r="EV314" s="414"/>
      <c r="EW314" s="414"/>
      <c r="EX314" s="414"/>
      <c r="EY314" s="414"/>
      <c r="EZ314" s="414"/>
      <c r="FA314" s="414"/>
      <c r="FB314" s="414"/>
      <c r="FC314" s="414"/>
      <c r="FD314" s="414"/>
      <c r="FE314" s="414"/>
      <c r="FF314" s="414"/>
      <c r="FG314" s="414"/>
      <c r="FH314" s="414"/>
      <c r="FI314" s="414"/>
      <c r="FJ314" s="414"/>
      <c r="FK314" s="414"/>
      <c r="FL314" s="414"/>
      <c r="FM314" s="414"/>
      <c r="FN314" s="414"/>
      <c r="FO314" s="414"/>
      <c r="FP314" s="414"/>
      <c r="FQ314" s="414"/>
      <c r="FR314" s="414"/>
      <c r="FS314" s="414"/>
      <c r="FT314" s="414"/>
      <c r="FU314" s="414"/>
      <c r="FV314" s="414"/>
      <c r="FW314" s="414"/>
      <c r="FX314" s="414"/>
      <c r="FY314" s="414"/>
      <c r="FZ314" s="414"/>
      <c r="GA314" s="414"/>
      <c r="GB314" s="414"/>
      <c r="GC314" s="414"/>
      <c r="GD314" s="414"/>
      <c r="GE314" s="414"/>
      <c r="GF314" s="414"/>
      <c r="GG314" s="414"/>
      <c r="GH314" s="414"/>
      <c r="GI314" s="414"/>
      <c r="GJ314" s="414"/>
      <c r="GK314" s="414"/>
      <c r="GL314" s="414"/>
      <c r="GM314" s="414"/>
      <c r="GN314" s="414"/>
      <c r="GO314" s="414"/>
      <c r="GP314" s="414"/>
      <c r="GQ314" s="414"/>
      <c r="GR314" s="414"/>
      <c r="GS314" s="414"/>
      <c r="GT314" s="414"/>
      <c r="GU314" s="414"/>
      <c r="GV314" s="414"/>
      <c r="GW314" s="414"/>
      <c r="GX314" s="414"/>
      <c r="GY314" s="414"/>
      <c r="GZ314" s="414"/>
      <c r="HA314" s="414"/>
      <c r="HB314" s="414"/>
      <c r="HC314" s="414"/>
      <c r="HD314" s="414"/>
      <c r="HE314" s="414"/>
      <c r="HF314" s="414"/>
      <c r="HG314" s="414"/>
      <c r="HH314" s="414"/>
      <c r="HI314" s="414"/>
      <c r="HJ314" s="414"/>
      <c r="HK314" s="414"/>
      <c r="HL314" s="414"/>
      <c r="HM314" s="414"/>
      <c r="HN314" s="414"/>
      <c r="HO314" s="414"/>
      <c r="HP314" s="414"/>
      <c r="HQ314" s="414"/>
      <c r="HR314" s="414"/>
      <c r="HS314" s="414"/>
      <c r="HT314" s="414"/>
      <c r="HU314" s="414"/>
      <c r="HV314" s="414"/>
      <c r="HW314" s="414"/>
      <c r="HX314" s="414"/>
      <c r="HY314" s="414"/>
      <c r="HZ314" s="414"/>
      <c r="IA314" s="414"/>
      <c r="IB314" s="414"/>
      <c r="IC314" s="414"/>
      <c r="ID314" s="414"/>
      <c r="IE314" s="414"/>
      <c r="IF314" s="414"/>
      <c r="IG314" s="414"/>
      <c r="IH314" s="414"/>
      <c r="II314" s="414"/>
      <c r="IJ314" s="414"/>
      <c r="IK314" s="414"/>
      <c r="IL314" s="414"/>
      <c r="IM314" s="414"/>
      <c r="IN314" s="414"/>
      <c r="IO314" s="414"/>
      <c r="IP314" s="414"/>
      <c r="IQ314" s="414"/>
      <c r="IR314" s="414"/>
      <c r="IS314" s="414"/>
      <c r="IT314" s="414"/>
      <c r="IU314" s="414"/>
      <c r="IV314" s="414"/>
      <c r="IW314" s="414"/>
    </row>
    <row r="315" spans="1:257" ht="40.799999999999997" x14ac:dyDescent="0.3">
      <c r="A315" s="382" t="s">
        <v>594</v>
      </c>
      <c r="B315" s="382" t="s">
        <v>266</v>
      </c>
      <c r="C315" s="382" t="s">
        <v>266</v>
      </c>
      <c r="D315" s="382" t="s">
        <v>266</v>
      </c>
      <c r="E315" s="382" t="s">
        <v>197</v>
      </c>
      <c r="F315" s="384" t="s">
        <v>936</v>
      </c>
      <c r="G315" s="382"/>
      <c r="H315" s="382" t="s">
        <v>1374</v>
      </c>
      <c r="I315" s="382" t="s">
        <v>208</v>
      </c>
      <c r="J315" s="551" t="s">
        <v>1252</v>
      </c>
      <c r="K315" s="375" t="s">
        <v>963</v>
      </c>
      <c r="L315" s="375" t="s">
        <v>2480</v>
      </c>
      <c r="M315" s="383" t="s">
        <v>2481</v>
      </c>
      <c r="N315" s="375" t="s">
        <v>2487</v>
      </c>
      <c r="O315" s="375" t="s">
        <v>2406</v>
      </c>
      <c r="P315" s="375" t="s">
        <v>2406</v>
      </c>
      <c r="Q315" s="588">
        <v>36896</v>
      </c>
      <c r="R315" s="383" t="s">
        <v>2407</v>
      </c>
      <c r="S315" s="383">
        <v>474</v>
      </c>
      <c r="T315" s="383">
        <v>474</v>
      </c>
      <c r="U315" s="375" t="s">
        <v>2436</v>
      </c>
      <c r="V315" s="383" t="s">
        <v>2437</v>
      </c>
      <c r="W315" s="530" t="s">
        <v>3068</v>
      </c>
      <c r="X315" s="530">
        <v>43465</v>
      </c>
      <c r="Y315" s="770">
        <v>529225230</v>
      </c>
      <c r="Z315" s="383" t="s">
        <v>2339</v>
      </c>
      <c r="AA315" s="383" t="s">
        <v>2340</v>
      </c>
      <c r="AB315" s="383" t="s">
        <v>2339</v>
      </c>
      <c r="AC315" s="383" t="s">
        <v>2341</v>
      </c>
      <c r="AD315" s="383"/>
      <c r="AE315" s="430">
        <f t="shared" si="46"/>
        <v>529225230</v>
      </c>
      <c r="AF315" s="632">
        <f t="shared" si="43"/>
        <v>529225230</v>
      </c>
      <c r="AG315" s="411">
        <f t="shared" si="45"/>
        <v>529225230</v>
      </c>
      <c r="AH315" s="411"/>
      <c r="AI315" s="411"/>
      <c r="AJ315" s="411"/>
      <c r="AK315" s="411"/>
      <c r="AL315" s="411"/>
      <c r="AM315" s="411"/>
      <c r="AN315" s="411"/>
      <c r="AO315" s="411"/>
      <c r="AP315" s="411"/>
      <c r="AQ315" s="411"/>
      <c r="AR315" s="411"/>
      <c r="AS315" s="411"/>
      <c r="AT315" s="411"/>
      <c r="AU315" s="411"/>
      <c r="AV315" s="411"/>
      <c r="AW315" s="411"/>
      <c r="AX315" s="411"/>
      <c r="AY315" s="411"/>
      <c r="AZ315" s="411"/>
      <c r="BA315" s="411"/>
      <c r="BB315" s="411"/>
      <c r="BC315" s="411"/>
      <c r="BD315" s="411"/>
      <c r="BE315" s="411"/>
      <c r="BF315" s="411"/>
      <c r="BG315" s="411"/>
      <c r="BH315" s="411"/>
      <c r="BI315" s="411"/>
      <c r="BJ315" s="411"/>
      <c r="BK315" s="411"/>
      <c r="BL315" s="411"/>
      <c r="BM315" s="411"/>
      <c r="BN315" s="411"/>
      <c r="BO315" s="411"/>
      <c r="BP315" s="411"/>
      <c r="BQ315" s="411"/>
      <c r="BR315" s="411"/>
      <c r="BS315" s="411"/>
      <c r="BT315" s="411"/>
      <c r="BU315" s="411"/>
      <c r="BV315" s="411"/>
      <c r="BW315" s="411"/>
      <c r="BX315" s="411"/>
      <c r="BY315" s="411"/>
      <c r="BZ315" s="411"/>
      <c r="CA315" s="411"/>
      <c r="CB315" s="411"/>
      <c r="CC315" s="411"/>
      <c r="CD315" s="411"/>
      <c r="CE315" s="411"/>
      <c r="CF315" s="411"/>
      <c r="CG315" s="411"/>
      <c r="CH315" s="411"/>
      <c r="CI315" s="411"/>
      <c r="CJ315" s="411">
        <v>529225230</v>
      </c>
      <c r="CK315" s="411"/>
      <c r="CL315" s="411"/>
      <c r="CM315" s="430"/>
      <c r="CN315" s="411"/>
      <c r="CO315" s="411"/>
      <c r="CP315" s="411"/>
      <c r="CQ315" s="411"/>
      <c r="CR315" s="411"/>
      <c r="CS315" s="411"/>
      <c r="CT315" s="411"/>
      <c r="CU315" s="411"/>
      <c r="CV315" s="411"/>
      <c r="CW315" s="411"/>
      <c r="CX315" s="411"/>
      <c r="CY315" s="411"/>
      <c r="CZ315" s="411"/>
      <c r="DA315" s="411"/>
      <c r="DB315" s="411"/>
      <c r="DC315" s="411"/>
      <c r="DD315" s="411"/>
      <c r="DE315" s="411"/>
      <c r="DF315" s="411"/>
      <c r="DG315" s="411"/>
      <c r="DH315" s="411"/>
      <c r="DI315" s="411"/>
      <c r="DJ315" s="411"/>
      <c r="DK315" s="411"/>
      <c r="DL315" s="414"/>
      <c r="DM315" s="414"/>
      <c r="DN315" s="414"/>
      <c r="DO315" s="414"/>
      <c r="DP315" s="414"/>
      <c r="DQ315" s="414"/>
      <c r="DR315" s="414"/>
      <c r="DS315" s="414"/>
      <c r="DT315" s="414"/>
      <c r="DU315" s="414"/>
      <c r="DV315" s="414"/>
      <c r="DW315" s="414"/>
      <c r="DX315" s="414"/>
      <c r="DY315" s="414"/>
      <c r="DZ315" s="414"/>
      <c r="EA315" s="414"/>
      <c r="EB315" s="414"/>
      <c r="EC315" s="414"/>
      <c r="ED315" s="414"/>
      <c r="EE315" s="414"/>
      <c r="EF315" s="414"/>
      <c r="EG315" s="414"/>
      <c r="EH315" s="414"/>
      <c r="EI315" s="414"/>
      <c r="EJ315" s="414"/>
      <c r="EK315" s="414"/>
      <c r="EL315" s="414"/>
      <c r="EM315" s="414"/>
      <c r="EN315" s="414"/>
      <c r="EO315" s="414"/>
      <c r="EP315" s="414"/>
      <c r="EQ315" s="414"/>
      <c r="ER315" s="414"/>
      <c r="ES315" s="414"/>
      <c r="ET315" s="414"/>
      <c r="EU315" s="414"/>
      <c r="EV315" s="414"/>
      <c r="EW315" s="414"/>
      <c r="EX315" s="414"/>
      <c r="EY315" s="414"/>
      <c r="EZ315" s="414"/>
      <c r="FA315" s="414"/>
      <c r="FB315" s="414"/>
      <c r="FC315" s="414"/>
      <c r="FD315" s="414"/>
      <c r="FE315" s="414"/>
      <c r="FF315" s="414"/>
      <c r="FG315" s="414"/>
      <c r="FH315" s="414"/>
      <c r="FI315" s="414"/>
      <c r="FJ315" s="414"/>
      <c r="FK315" s="414"/>
      <c r="FL315" s="414"/>
      <c r="FM315" s="414"/>
      <c r="FN315" s="414"/>
      <c r="FO315" s="414"/>
      <c r="FP315" s="414"/>
      <c r="FQ315" s="414"/>
      <c r="FR315" s="414"/>
      <c r="FS315" s="414"/>
      <c r="FT315" s="414"/>
      <c r="FU315" s="414"/>
      <c r="FV315" s="414"/>
      <c r="FW315" s="414"/>
      <c r="FX315" s="414"/>
      <c r="FY315" s="414"/>
      <c r="FZ315" s="414"/>
      <c r="GA315" s="414"/>
      <c r="GB315" s="414"/>
      <c r="GC315" s="414"/>
      <c r="GD315" s="414"/>
      <c r="GE315" s="414"/>
      <c r="GF315" s="414"/>
      <c r="GG315" s="414"/>
      <c r="GH315" s="414"/>
      <c r="GI315" s="414"/>
      <c r="GJ315" s="414"/>
      <c r="GK315" s="414"/>
      <c r="GL315" s="414"/>
      <c r="GM315" s="414"/>
      <c r="GN315" s="414"/>
      <c r="GO315" s="414"/>
      <c r="GP315" s="414"/>
      <c r="GQ315" s="414"/>
      <c r="GR315" s="414"/>
      <c r="GS315" s="414"/>
      <c r="GT315" s="414"/>
      <c r="GU315" s="414"/>
      <c r="GV315" s="414"/>
      <c r="GW315" s="414"/>
      <c r="GX315" s="414"/>
      <c r="GY315" s="414"/>
      <c r="GZ315" s="414"/>
      <c r="HA315" s="414"/>
      <c r="HB315" s="414"/>
      <c r="HC315" s="414"/>
      <c r="HD315" s="414"/>
      <c r="HE315" s="414"/>
      <c r="HF315" s="414"/>
      <c r="HG315" s="414"/>
      <c r="HH315" s="414"/>
      <c r="HI315" s="414"/>
      <c r="HJ315" s="414"/>
      <c r="HK315" s="414"/>
      <c r="HL315" s="414"/>
      <c r="HM315" s="414"/>
      <c r="HN315" s="414"/>
      <c r="HO315" s="414"/>
      <c r="HP315" s="414"/>
      <c r="HQ315" s="414"/>
      <c r="HR315" s="414"/>
      <c r="HS315" s="414"/>
      <c r="HT315" s="414"/>
      <c r="HU315" s="414"/>
      <c r="HV315" s="414"/>
      <c r="HW315" s="414"/>
      <c r="HX315" s="414"/>
      <c r="HY315" s="414"/>
      <c r="HZ315" s="414"/>
      <c r="IA315" s="414"/>
      <c r="IB315" s="414"/>
      <c r="IC315" s="414"/>
      <c r="ID315" s="414"/>
      <c r="IE315" s="414"/>
      <c r="IF315" s="414"/>
      <c r="IG315" s="414"/>
      <c r="IH315" s="414"/>
      <c r="II315" s="414"/>
      <c r="IJ315" s="414"/>
      <c r="IK315" s="414"/>
      <c r="IL315" s="414"/>
      <c r="IM315" s="414"/>
      <c r="IN315" s="414"/>
      <c r="IO315" s="414"/>
      <c r="IP315" s="414"/>
      <c r="IQ315" s="414"/>
      <c r="IR315" s="414"/>
      <c r="IS315" s="414"/>
      <c r="IT315" s="414"/>
      <c r="IU315" s="414"/>
      <c r="IV315" s="414"/>
      <c r="IW315" s="414"/>
    </row>
    <row r="316" spans="1:257" ht="40.799999999999997" x14ac:dyDescent="0.3">
      <c r="A316" s="382" t="s">
        <v>594</v>
      </c>
      <c r="B316" s="382" t="s">
        <v>266</v>
      </c>
      <c r="C316" s="382" t="s">
        <v>266</v>
      </c>
      <c r="D316" s="382" t="s">
        <v>266</v>
      </c>
      <c r="E316" s="382" t="s">
        <v>197</v>
      </c>
      <c r="F316" s="384" t="s">
        <v>936</v>
      </c>
      <c r="G316" s="382"/>
      <c r="H316" s="382" t="s">
        <v>1375</v>
      </c>
      <c r="I316" s="382" t="s">
        <v>208</v>
      </c>
      <c r="J316" s="551" t="s">
        <v>1252</v>
      </c>
      <c r="K316" s="375" t="s">
        <v>964</v>
      </c>
      <c r="L316" s="375" t="s">
        <v>2480</v>
      </c>
      <c r="M316" s="383" t="s">
        <v>2481</v>
      </c>
      <c r="N316" s="375" t="s">
        <v>2487</v>
      </c>
      <c r="O316" s="375" t="s">
        <v>2406</v>
      </c>
      <c r="P316" s="375" t="s">
        <v>2406</v>
      </c>
      <c r="Q316" s="588">
        <v>36896</v>
      </c>
      <c r="R316" s="383" t="s">
        <v>2407</v>
      </c>
      <c r="S316" s="383">
        <v>474</v>
      </c>
      <c r="T316" s="383">
        <v>474</v>
      </c>
      <c r="U316" s="375" t="s">
        <v>2438</v>
      </c>
      <c r="V316" s="383" t="s">
        <v>2439</v>
      </c>
      <c r="W316" s="530" t="s">
        <v>3068</v>
      </c>
      <c r="X316" s="530">
        <v>43465</v>
      </c>
      <c r="Y316" s="770">
        <v>3175351376</v>
      </c>
      <c r="Z316" s="383" t="s">
        <v>2339</v>
      </c>
      <c r="AA316" s="383" t="s">
        <v>2340</v>
      </c>
      <c r="AB316" s="383" t="s">
        <v>2339</v>
      </c>
      <c r="AC316" s="383" t="s">
        <v>2341</v>
      </c>
      <c r="AD316" s="383"/>
      <c r="AE316" s="430">
        <f t="shared" si="46"/>
        <v>3175351376</v>
      </c>
      <c r="AF316" s="632">
        <f t="shared" si="43"/>
        <v>3175351376</v>
      </c>
      <c r="AG316" s="411">
        <f t="shared" si="45"/>
        <v>3175351376</v>
      </c>
      <c r="AH316" s="411"/>
      <c r="AI316" s="411"/>
      <c r="AJ316" s="411"/>
      <c r="AK316" s="411"/>
      <c r="AL316" s="411"/>
      <c r="AM316" s="411"/>
      <c r="AN316" s="411"/>
      <c r="AO316" s="411"/>
      <c r="AP316" s="411"/>
      <c r="AQ316" s="411"/>
      <c r="AR316" s="411"/>
      <c r="AS316" s="411"/>
      <c r="AT316" s="411"/>
      <c r="AU316" s="411"/>
      <c r="AV316" s="411"/>
      <c r="AW316" s="411"/>
      <c r="AX316" s="411"/>
      <c r="AY316" s="411"/>
      <c r="AZ316" s="411"/>
      <c r="BA316" s="411"/>
      <c r="BB316" s="411"/>
      <c r="BC316" s="411"/>
      <c r="BD316" s="411"/>
      <c r="BE316" s="411"/>
      <c r="BF316" s="411"/>
      <c r="BG316" s="411"/>
      <c r="BH316" s="411"/>
      <c r="BI316" s="411"/>
      <c r="BJ316" s="411"/>
      <c r="BK316" s="411"/>
      <c r="BL316" s="411"/>
      <c r="BM316" s="411"/>
      <c r="BN316" s="411"/>
      <c r="BO316" s="411"/>
      <c r="BP316" s="411"/>
      <c r="BQ316" s="411"/>
      <c r="BR316" s="411"/>
      <c r="BS316" s="411"/>
      <c r="BT316" s="411"/>
      <c r="BU316" s="411"/>
      <c r="BV316" s="411"/>
      <c r="BW316" s="411"/>
      <c r="BX316" s="411"/>
      <c r="BY316" s="411"/>
      <c r="BZ316" s="411"/>
      <c r="CA316" s="411"/>
      <c r="CB316" s="411"/>
      <c r="CC316" s="411"/>
      <c r="CD316" s="411"/>
      <c r="CE316" s="411"/>
      <c r="CF316" s="411"/>
      <c r="CG316" s="411"/>
      <c r="CH316" s="411"/>
      <c r="CI316" s="411"/>
      <c r="CJ316" s="411">
        <v>3175351376</v>
      </c>
      <c r="CK316" s="411"/>
      <c r="CL316" s="411"/>
      <c r="CM316" s="430"/>
      <c r="CN316" s="411"/>
      <c r="CO316" s="411"/>
      <c r="CP316" s="411"/>
      <c r="CQ316" s="411"/>
      <c r="CR316" s="411"/>
      <c r="CS316" s="411"/>
      <c r="CT316" s="411"/>
      <c r="CU316" s="411"/>
      <c r="CV316" s="411"/>
      <c r="CW316" s="411"/>
      <c r="CX316" s="411"/>
      <c r="CY316" s="411"/>
      <c r="CZ316" s="411"/>
      <c r="DA316" s="411"/>
      <c r="DB316" s="411"/>
      <c r="DC316" s="411"/>
      <c r="DD316" s="411"/>
      <c r="DE316" s="411"/>
      <c r="DF316" s="411"/>
      <c r="DG316" s="411"/>
      <c r="DH316" s="411"/>
      <c r="DI316" s="411"/>
      <c r="DJ316" s="411"/>
      <c r="DK316" s="411"/>
      <c r="DL316" s="414"/>
      <c r="DM316" s="414"/>
      <c r="DN316" s="414"/>
      <c r="DO316" s="414"/>
      <c r="DP316" s="414"/>
      <c r="DQ316" s="414"/>
      <c r="DR316" s="414"/>
      <c r="DS316" s="414"/>
      <c r="DT316" s="414"/>
      <c r="DU316" s="414"/>
      <c r="DV316" s="414"/>
      <c r="DW316" s="414"/>
      <c r="DX316" s="414"/>
      <c r="DY316" s="414"/>
      <c r="DZ316" s="414"/>
      <c r="EA316" s="414"/>
      <c r="EB316" s="414"/>
      <c r="EC316" s="414"/>
      <c r="ED316" s="414"/>
      <c r="EE316" s="414"/>
      <c r="EF316" s="414"/>
      <c r="EG316" s="414"/>
      <c r="EH316" s="414"/>
      <c r="EI316" s="414"/>
      <c r="EJ316" s="414"/>
      <c r="EK316" s="414"/>
      <c r="EL316" s="414"/>
      <c r="EM316" s="414"/>
      <c r="EN316" s="414"/>
      <c r="EO316" s="414"/>
      <c r="EP316" s="414"/>
      <c r="EQ316" s="414"/>
      <c r="ER316" s="414"/>
      <c r="ES316" s="414"/>
      <c r="ET316" s="414"/>
      <c r="EU316" s="414"/>
      <c r="EV316" s="414"/>
      <c r="EW316" s="414"/>
      <c r="EX316" s="414"/>
      <c r="EY316" s="414"/>
      <c r="EZ316" s="414"/>
      <c r="FA316" s="414"/>
      <c r="FB316" s="414"/>
      <c r="FC316" s="414"/>
      <c r="FD316" s="414"/>
      <c r="FE316" s="414"/>
      <c r="FF316" s="414"/>
      <c r="FG316" s="414"/>
      <c r="FH316" s="414"/>
      <c r="FI316" s="414"/>
      <c r="FJ316" s="414"/>
      <c r="FK316" s="414"/>
      <c r="FL316" s="414"/>
      <c r="FM316" s="414"/>
      <c r="FN316" s="414"/>
      <c r="FO316" s="414"/>
      <c r="FP316" s="414"/>
      <c r="FQ316" s="414"/>
      <c r="FR316" s="414"/>
      <c r="FS316" s="414"/>
      <c r="FT316" s="414"/>
      <c r="FU316" s="414"/>
      <c r="FV316" s="414"/>
      <c r="FW316" s="414"/>
      <c r="FX316" s="414"/>
      <c r="FY316" s="414"/>
      <c r="FZ316" s="414"/>
      <c r="GA316" s="414"/>
      <c r="GB316" s="414"/>
      <c r="GC316" s="414"/>
      <c r="GD316" s="414"/>
      <c r="GE316" s="414"/>
      <c r="GF316" s="414"/>
      <c r="GG316" s="414"/>
      <c r="GH316" s="414"/>
      <c r="GI316" s="414"/>
      <c r="GJ316" s="414"/>
      <c r="GK316" s="414"/>
      <c r="GL316" s="414"/>
      <c r="GM316" s="414"/>
      <c r="GN316" s="414"/>
      <c r="GO316" s="414"/>
      <c r="GP316" s="414"/>
      <c r="GQ316" s="414"/>
      <c r="GR316" s="414"/>
      <c r="GS316" s="414"/>
      <c r="GT316" s="414"/>
      <c r="GU316" s="414"/>
      <c r="GV316" s="414"/>
      <c r="GW316" s="414"/>
      <c r="GX316" s="414"/>
      <c r="GY316" s="414"/>
      <c r="GZ316" s="414"/>
      <c r="HA316" s="414"/>
      <c r="HB316" s="414"/>
      <c r="HC316" s="414"/>
      <c r="HD316" s="414"/>
      <c r="HE316" s="414"/>
      <c r="HF316" s="414"/>
      <c r="HG316" s="414"/>
      <c r="HH316" s="414"/>
      <c r="HI316" s="414"/>
      <c r="HJ316" s="414"/>
      <c r="HK316" s="414"/>
      <c r="HL316" s="414"/>
      <c r="HM316" s="414"/>
      <c r="HN316" s="414"/>
      <c r="HO316" s="414"/>
      <c r="HP316" s="414"/>
      <c r="HQ316" s="414"/>
      <c r="HR316" s="414"/>
      <c r="HS316" s="414"/>
      <c r="HT316" s="414"/>
      <c r="HU316" s="414"/>
      <c r="HV316" s="414"/>
      <c r="HW316" s="414"/>
      <c r="HX316" s="414"/>
      <c r="HY316" s="414"/>
      <c r="HZ316" s="414"/>
      <c r="IA316" s="414"/>
      <c r="IB316" s="414"/>
      <c r="IC316" s="414"/>
      <c r="ID316" s="414"/>
      <c r="IE316" s="414"/>
      <c r="IF316" s="414"/>
      <c r="IG316" s="414"/>
      <c r="IH316" s="414"/>
      <c r="II316" s="414"/>
      <c r="IJ316" s="414"/>
      <c r="IK316" s="414"/>
      <c r="IL316" s="414"/>
      <c r="IM316" s="414"/>
      <c r="IN316" s="414"/>
      <c r="IO316" s="414"/>
      <c r="IP316" s="414"/>
      <c r="IQ316" s="414"/>
      <c r="IR316" s="414"/>
      <c r="IS316" s="414"/>
      <c r="IT316" s="414"/>
      <c r="IU316" s="414"/>
      <c r="IV316" s="414"/>
      <c r="IW316" s="414"/>
    </row>
    <row r="317" spans="1:257" ht="40.799999999999997" x14ac:dyDescent="0.3">
      <c r="A317" s="382" t="s">
        <v>594</v>
      </c>
      <c r="B317" s="382" t="s">
        <v>266</v>
      </c>
      <c r="C317" s="382" t="s">
        <v>266</v>
      </c>
      <c r="D317" s="382" t="s">
        <v>266</v>
      </c>
      <c r="E317" s="382" t="s">
        <v>197</v>
      </c>
      <c r="F317" s="384" t="s">
        <v>936</v>
      </c>
      <c r="G317" s="382"/>
      <c r="H317" s="382" t="s">
        <v>1376</v>
      </c>
      <c r="I317" s="382" t="s">
        <v>208</v>
      </c>
      <c r="J317" s="551" t="s">
        <v>1252</v>
      </c>
      <c r="K317" s="375" t="s">
        <v>965</v>
      </c>
      <c r="L317" s="375" t="s">
        <v>2480</v>
      </c>
      <c r="M317" s="383" t="s">
        <v>2481</v>
      </c>
      <c r="N317" s="375" t="s">
        <v>2488</v>
      </c>
      <c r="O317" s="375" t="s">
        <v>2406</v>
      </c>
      <c r="P317" s="375" t="s">
        <v>2406</v>
      </c>
      <c r="Q317" s="588">
        <v>36896</v>
      </c>
      <c r="R317" s="383" t="s">
        <v>2407</v>
      </c>
      <c r="S317" s="383">
        <v>474</v>
      </c>
      <c r="T317" s="383">
        <v>474</v>
      </c>
      <c r="U317" s="375" t="s">
        <v>2440</v>
      </c>
      <c r="V317" s="383" t="s">
        <v>2441</v>
      </c>
      <c r="W317" s="530" t="s">
        <v>3068</v>
      </c>
      <c r="X317" s="530">
        <v>43465</v>
      </c>
      <c r="Y317" s="770">
        <v>529225230</v>
      </c>
      <c r="Z317" s="383" t="s">
        <v>2339</v>
      </c>
      <c r="AA317" s="383" t="s">
        <v>2340</v>
      </c>
      <c r="AB317" s="383" t="s">
        <v>2339</v>
      </c>
      <c r="AC317" s="383" t="s">
        <v>2341</v>
      </c>
      <c r="AD317" s="383"/>
      <c r="AE317" s="430">
        <f t="shared" si="46"/>
        <v>529225230</v>
      </c>
      <c r="AF317" s="632">
        <f t="shared" si="43"/>
        <v>529225230</v>
      </c>
      <c r="AG317" s="411">
        <f t="shared" si="45"/>
        <v>529225230</v>
      </c>
      <c r="AH317" s="411"/>
      <c r="AI317" s="411"/>
      <c r="AJ317" s="411"/>
      <c r="AK317" s="411"/>
      <c r="AL317" s="411"/>
      <c r="AM317" s="411"/>
      <c r="AN317" s="411"/>
      <c r="AO317" s="411"/>
      <c r="AP317" s="411"/>
      <c r="AQ317" s="411"/>
      <c r="AR317" s="411"/>
      <c r="AS317" s="411"/>
      <c r="AT317" s="411"/>
      <c r="AU317" s="411"/>
      <c r="AV317" s="411"/>
      <c r="AW317" s="411"/>
      <c r="AX317" s="411"/>
      <c r="AY317" s="411"/>
      <c r="AZ317" s="411"/>
      <c r="BA317" s="411"/>
      <c r="BB317" s="411"/>
      <c r="BC317" s="411"/>
      <c r="BD317" s="411"/>
      <c r="BE317" s="411"/>
      <c r="BF317" s="411"/>
      <c r="BG317" s="411"/>
      <c r="BH317" s="411"/>
      <c r="BI317" s="411"/>
      <c r="BJ317" s="411"/>
      <c r="BK317" s="411"/>
      <c r="BL317" s="411"/>
      <c r="BM317" s="411"/>
      <c r="BN317" s="411"/>
      <c r="BO317" s="411"/>
      <c r="BP317" s="411"/>
      <c r="BQ317" s="411"/>
      <c r="BR317" s="411"/>
      <c r="BS317" s="411"/>
      <c r="BT317" s="411"/>
      <c r="BU317" s="411"/>
      <c r="BV317" s="411"/>
      <c r="BW317" s="411"/>
      <c r="BX317" s="411"/>
      <c r="BY317" s="411"/>
      <c r="BZ317" s="411"/>
      <c r="CA317" s="411"/>
      <c r="CB317" s="411"/>
      <c r="CC317" s="411"/>
      <c r="CD317" s="411"/>
      <c r="CE317" s="411"/>
      <c r="CF317" s="411"/>
      <c r="CG317" s="411"/>
      <c r="CH317" s="411"/>
      <c r="CI317" s="411"/>
      <c r="CJ317" s="411">
        <v>529225230</v>
      </c>
      <c r="CK317" s="411"/>
      <c r="CL317" s="411"/>
      <c r="CM317" s="430"/>
      <c r="CN317" s="411"/>
      <c r="CO317" s="411"/>
      <c r="CP317" s="411"/>
      <c r="CQ317" s="411"/>
      <c r="CR317" s="411"/>
      <c r="CS317" s="411"/>
      <c r="CT317" s="411"/>
      <c r="CU317" s="411"/>
      <c r="CV317" s="411"/>
      <c r="CW317" s="411"/>
      <c r="CX317" s="411"/>
      <c r="CY317" s="411"/>
      <c r="CZ317" s="411"/>
      <c r="DA317" s="411"/>
      <c r="DB317" s="411"/>
      <c r="DC317" s="411"/>
      <c r="DD317" s="411"/>
      <c r="DE317" s="411"/>
      <c r="DF317" s="411"/>
      <c r="DG317" s="411"/>
      <c r="DH317" s="411"/>
      <c r="DI317" s="411"/>
      <c r="DJ317" s="411"/>
      <c r="DK317" s="411"/>
      <c r="DL317" s="414"/>
      <c r="DM317" s="414"/>
      <c r="DN317" s="414"/>
      <c r="DO317" s="414"/>
      <c r="DP317" s="414"/>
      <c r="DQ317" s="414"/>
      <c r="DR317" s="414"/>
      <c r="DS317" s="414"/>
      <c r="DT317" s="414"/>
      <c r="DU317" s="414"/>
      <c r="DV317" s="414"/>
      <c r="DW317" s="414"/>
      <c r="DX317" s="414"/>
      <c r="DY317" s="414"/>
      <c r="DZ317" s="414"/>
      <c r="EA317" s="414"/>
      <c r="EB317" s="414"/>
      <c r="EC317" s="414"/>
      <c r="ED317" s="414"/>
      <c r="EE317" s="414"/>
      <c r="EF317" s="414"/>
      <c r="EG317" s="414"/>
      <c r="EH317" s="414"/>
      <c r="EI317" s="414"/>
      <c r="EJ317" s="414"/>
      <c r="EK317" s="414"/>
      <c r="EL317" s="414"/>
      <c r="EM317" s="414"/>
      <c r="EN317" s="414"/>
      <c r="EO317" s="414"/>
      <c r="EP317" s="414"/>
      <c r="EQ317" s="414"/>
      <c r="ER317" s="414"/>
      <c r="ES317" s="414"/>
      <c r="ET317" s="414"/>
      <c r="EU317" s="414"/>
      <c r="EV317" s="414"/>
      <c r="EW317" s="414"/>
      <c r="EX317" s="414"/>
      <c r="EY317" s="414"/>
      <c r="EZ317" s="414"/>
      <c r="FA317" s="414"/>
      <c r="FB317" s="414"/>
      <c r="FC317" s="414"/>
      <c r="FD317" s="414"/>
      <c r="FE317" s="414"/>
      <c r="FF317" s="414"/>
      <c r="FG317" s="414"/>
      <c r="FH317" s="414"/>
      <c r="FI317" s="414"/>
      <c r="FJ317" s="414"/>
      <c r="FK317" s="414"/>
      <c r="FL317" s="414"/>
      <c r="FM317" s="414"/>
      <c r="FN317" s="414"/>
      <c r="FO317" s="414"/>
      <c r="FP317" s="414"/>
      <c r="FQ317" s="414"/>
      <c r="FR317" s="414"/>
      <c r="FS317" s="414"/>
      <c r="FT317" s="414"/>
      <c r="FU317" s="414"/>
      <c r="FV317" s="414"/>
      <c r="FW317" s="414"/>
      <c r="FX317" s="414"/>
      <c r="FY317" s="414"/>
      <c r="FZ317" s="414"/>
      <c r="GA317" s="414"/>
      <c r="GB317" s="414"/>
      <c r="GC317" s="414"/>
      <c r="GD317" s="414"/>
      <c r="GE317" s="414"/>
      <c r="GF317" s="414"/>
      <c r="GG317" s="414"/>
      <c r="GH317" s="414"/>
      <c r="GI317" s="414"/>
      <c r="GJ317" s="414"/>
      <c r="GK317" s="414"/>
      <c r="GL317" s="414"/>
      <c r="GM317" s="414"/>
      <c r="GN317" s="414"/>
      <c r="GO317" s="414"/>
      <c r="GP317" s="414"/>
      <c r="GQ317" s="414"/>
      <c r="GR317" s="414"/>
      <c r="GS317" s="414"/>
      <c r="GT317" s="414"/>
      <c r="GU317" s="414"/>
      <c r="GV317" s="414"/>
      <c r="GW317" s="414"/>
      <c r="GX317" s="414"/>
      <c r="GY317" s="414"/>
      <c r="GZ317" s="414"/>
      <c r="HA317" s="414"/>
      <c r="HB317" s="414"/>
      <c r="HC317" s="414"/>
      <c r="HD317" s="414"/>
      <c r="HE317" s="414"/>
      <c r="HF317" s="414"/>
      <c r="HG317" s="414"/>
      <c r="HH317" s="414"/>
      <c r="HI317" s="414"/>
      <c r="HJ317" s="414"/>
      <c r="HK317" s="414"/>
      <c r="HL317" s="414"/>
      <c r="HM317" s="414"/>
      <c r="HN317" s="414"/>
      <c r="HO317" s="414"/>
      <c r="HP317" s="414"/>
      <c r="HQ317" s="414"/>
      <c r="HR317" s="414"/>
      <c r="HS317" s="414"/>
      <c r="HT317" s="414"/>
      <c r="HU317" s="414"/>
      <c r="HV317" s="414"/>
      <c r="HW317" s="414"/>
      <c r="HX317" s="414"/>
      <c r="HY317" s="414"/>
      <c r="HZ317" s="414"/>
      <c r="IA317" s="414"/>
      <c r="IB317" s="414"/>
      <c r="IC317" s="414"/>
      <c r="ID317" s="414"/>
      <c r="IE317" s="414"/>
      <c r="IF317" s="414"/>
      <c r="IG317" s="414"/>
      <c r="IH317" s="414"/>
      <c r="II317" s="414"/>
      <c r="IJ317" s="414"/>
      <c r="IK317" s="414"/>
      <c r="IL317" s="414"/>
      <c r="IM317" s="414"/>
      <c r="IN317" s="414"/>
      <c r="IO317" s="414"/>
      <c r="IP317" s="414"/>
      <c r="IQ317" s="414"/>
      <c r="IR317" s="414"/>
      <c r="IS317" s="414"/>
      <c r="IT317" s="414"/>
      <c r="IU317" s="414"/>
      <c r="IV317" s="414"/>
      <c r="IW317" s="414"/>
    </row>
    <row r="318" spans="1:257" ht="40.799999999999997" x14ac:dyDescent="0.3">
      <c r="A318" s="771" t="s">
        <v>594</v>
      </c>
      <c r="B318" s="771" t="s">
        <v>266</v>
      </c>
      <c r="C318" s="771" t="s">
        <v>266</v>
      </c>
      <c r="D318" s="771" t="s">
        <v>266</v>
      </c>
      <c r="E318" s="771" t="s">
        <v>197</v>
      </c>
      <c r="F318" s="384" t="s">
        <v>936</v>
      </c>
      <c r="G318" s="382"/>
      <c r="H318" s="382" t="s">
        <v>1377</v>
      </c>
      <c r="I318" s="382" t="s">
        <v>208</v>
      </c>
      <c r="J318" s="551" t="s">
        <v>1252</v>
      </c>
      <c r="K318" s="375" t="s">
        <v>966</v>
      </c>
      <c r="L318" s="375" t="s">
        <v>2480</v>
      </c>
      <c r="M318" s="383" t="s">
        <v>2481</v>
      </c>
      <c r="N318" s="375" t="s">
        <v>2487</v>
      </c>
      <c r="O318" s="375" t="s">
        <v>2406</v>
      </c>
      <c r="P318" s="375" t="s">
        <v>2406</v>
      </c>
      <c r="Q318" s="588">
        <v>36896</v>
      </c>
      <c r="R318" s="383" t="s">
        <v>2407</v>
      </c>
      <c r="S318" s="383">
        <v>474</v>
      </c>
      <c r="T318" s="383">
        <v>474</v>
      </c>
      <c r="U318" s="375" t="s">
        <v>2442</v>
      </c>
      <c r="V318" s="383" t="s">
        <v>2443</v>
      </c>
      <c r="W318" s="530" t="s">
        <v>3068</v>
      </c>
      <c r="X318" s="530">
        <v>43465</v>
      </c>
      <c r="Y318" s="770">
        <v>4233801834</v>
      </c>
      <c r="Z318" s="383" t="s">
        <v>2339</v>
      </c>
      <c r="AA318" s="383" t="s">
        <v>2340</v>
      </c>
      <c r="AB318" s="383" t="s">
        <v>2339</v>
      </c>
      <c r="AC318" s="383" t="s">
        <v>2341</v>
      </c>
      <c r="AD318" s="383"/>
      <c r="AE318" s="430">
        <f t="shared" si="46"/>
        <v>4233801834</v>
      </c>
      <c r="AF318" s="632">
        <f t="shared" si="43"/>
        <v>4233801834</v>
      </c>
      <c r="AG318" s="411">
        <f t="shared" si="45"/>
        <v>4233801834</v>
      </c>
      <c r="AH318" s="411"/>
      <c r="AI318" s="411"/>
      <c r="AJ318" s="411"/>
      <c r="AK318" s="411"/>
      <c r="AL318" s="411"/>
      <c r="AM318" s="411"/>
      <c r="AN318" s="411"/>
      <c r="AO318" s="411"/>
      <c r="AP318" s="411"/>
      <c r="AQ318" s="411"/>
      <c r="AR318" s="411"/>
      <c r="AS318" s="411"/>
      <c r="AT318" s="411"/>
      <c r="AU318" s="411"/>
      <c r="AV318" s="411"/>
      <c r="AW318" s="411"/>
      <c r="AX318" s="411"/>
      <c r="AY318" s="411"/>
      <c r="AZ318" s="411"/>
      <c r="BA318" s="411"/>
      <c r="BB318" s="411"/>
      <c r="BC318" s="411"/>
      <c r="BD318" s="411"/>
      <c r="BE318" s="411"/>
      <c r="BF318" s="411"/>
      <c r="BG318" s="411"/>
      <c r="BH318" s="411"/>
      <c r="BI318" s="411"/>
      <c r="BJ318" s="411"/>
      <c r="BK318" s="411"/>
      <c r="BL318" s="411"/>
      <c r="BM318" s="411"/>
      <c r="BN318" s="411"/>
      <c r="BO318" s="411"/>
      <c r="BP318" s="411"/>
      <c r="BQ318" s="411"/>
      <c r="BR318" s="411"/>
      <c r="BS318" s="411"/>
      <c r="BT318" s="411"/>
      <c r="BU318" s="411"/>
      <c r="BV318" s="411"/>
      <c r="BW318" s="411"/>
      <c r="BX318" s="411"/>
      <c r="BY318" s="411"/>
      <c r="BZ318" s="411"/>
      <c r="CA318" s="411"/>
      <c r="CB318" s="411"/>
      <c r="CC318" s="411"/>
      <c r="CD318" s="411"/>
      <c r="CE318" s="411"/>
      <c r="CF318" s="411"/>
      <c r="CG318" s="411"/>
      <c r="CH318" s="411"/>
      <c r="CI318" s="411"/>
      <c r="CJ318" s="411">
        <v>4233801834</v>
      </c>
      <c r="CK318" s="411"/>
      <c r="CL318" s="411"/>
      <c r="CM318" s="430"/>
      <c r="CN318" s="411"/>
      <c r="CO318" s="411"/>
      <c r="CP318" s="411"/>
      <c r="CQ318" s="411"/>
      <c r="CR318" s="411"/>
      <c r="CS318" s="411"/>
      <c r="CT318" s="411"/>
      <c r="CU318" s="411"/>
      <c r="CV318" s="411"/>
      <c r="CW318" s="411"/>
      <c r="CX318" s="411"/>
      <c r="CY318" s="411"/>
      <c r="CZ318" s="411"/>
      <c r="DA318" s="411"/>
      <c r="DB318" s="411"/>
      <c r="DC318" s="411"/>
      <c r="DD318" s="411"/>
      <c r="DE318" s="411"/>
      <c r="DF318" s="411"/>
      <c r="DG318" s="411"/>
      <c r="DH318" s="411"/>
      <c r="DI318" s="411"/>
      <c r="DJ318" s="411"/>
      <c r="DK318" s="411"/>
      <c r="DL318" s="414"/>
      <c r="DM318" s="414"/>
      <c r="DN318" s="414"/>
      <c r="DO318" s="414"/>
      <c r="DP318" s="414"/>
      <c r="DQ318" s="414"/>
      <c r="DR318" s="414"/>
      <c r="DS318" s="414"/>
      <c r="DT318" s="414"/>
      <c r="DU318" s="414"/>
      <c r="DV318" s="414"/>
      <c r="DW318" s="414"/>
      <c r="DX318" s="414"/>
      <c r="DY318" s="414"/>
      <c r="DZ318" s="414"/>
      <c r="EA318" s="414"/>
      <c r="EB318" s="414"/>
      <c r="EC318" s="414"/>
      <c r="ED318" s="414"/>
      <c r="EE318" s="414"/>
      <c r="EF318" s="414"/>
      <c r="EG318" s="414"/>
      <c r="EH318" s="414"/>
      <c r="EI318" s="414"/>
      <c r="EJ318" s="414"/>
      <c r="EK318" s="414"/>
      <c r="EL318" s="414"/>
      <c r="EM318" s="414"/>
      <c r="EN318" s="414"/>
      <c r="EO318" s="414"/>
      <c r="EP318" s="414"/>
      <c r="EQ318" s="414"/>
      <c r="ER318" s="414"/>
      <c r="ES318" s="414"/>
      <c r="ET318" s="414"/>
      <c r="EU318" s="414"/>
      <c r="EV318" s="414"/>
      <c r="EW318" s="414"/>
      <c r="EX318" s="414"/>
      <c r="EY318" s="414"/>
      <c r="EZ318" s="414"/>
      <c r="FA318" s="414"/>
      <c r="FB318" s="414"/>
      <c r="FC318" s="414"/>
      <c r="FD318" s="414"/>
      <c r="FE318" s="414"/>
      <c r="FF318" s="414"/>
      <c r="FG318" s="414"/>
      <c r="FH318" s="414"/>
      <c r="FI318" s="414"/>
      <c r="FJ318" s="414"/>
      <c r="FK318" s="414"/>
      <c r="FL318" s="414"/>
      <c r="FM318" s="414"/>
      <c r="FN318" s="414"/>
      <c r="FO318" s="414"/>
      <c r="FP318" s="414"/>
      <c r="FQ318" s="414"/>
      <c r="FR318" s="414"/>
      <c r="FS318" s="414"/>
      <c r="FT318" s="414"/>
      <c r="FU318" s="414"/>
      <c r="FV318" s="414"/>
      <c r="FW318" s="414"/>
      <c r="FX318" s="414"/>
      <c r="FY318" s="414"/>
      <c r="FZ318" s="414"/>
      <c r="GA318" s="414"/>
      <c r="GB318" s="414"/>
      <c r="GC318" s="414"/>
      <c r="GD318" s="414"/>
      <c r="GE318" s="414"/>
      <c r="GF318" s="414"/>
      <c r="GG318" s="414"/>
      <c r="GH318" s="414"/>
      <c r="GI318" s="414"/>
      <c r="GJ318" s="414"/>
      <c r="GK318" s="414"/>
      <c r="GL318" s="414"/>
      <c r="GM318" s="414"/>
      <c r="GN318" s="414"/>
      <c r="GO318" s="414"/>
      <c r="GP318" s="414"/>
      <c r="GQ318" s="414"/>
      <c r="GR318" s="414"/>
      <c r="GS318" s="414"/>
      <c r="GT318" s="414"/>
      <c r="GU318" s="414"/>
      <c r="GV318" s="414"/>
      <c r="GW318" s="414"/>
      <c r="GX318" s="414"/>
      <c r="GY318" s="414"/>
      <c r="GZ318" s="414"/>
      <c r="HA318" s="414"/>
      <c r="HB318" s="414"/>
      <c r="HC318" s="414"/>
      <c r="HD318" s="414"/>
      <c r="HE318" s="414"/>
      <c r="HF318" s="414"/>
      <c r="HG318" s="414"/>
      <c r="HH318" s="414"/>
      <c r="HI318" s="414"/>
      <c r="HJ318" s="414"/>
      <c r="HK318" s="414"/>
      <c r="HL318" s="414"/>
      <c r="HM318" s="414"/>
      <c r="HN318" s="414"/>
      <c r="HO318" s="414"/>
      <c r="HP318" s="414"/>
      <c r="HQ318" s="414"/>
      <c r="HR318" s="414"/>
      <c r="HS318" s="414"/>
      <c r="HT318" s="414"/>
      <c r="HU318" s="414"/>
      <c r="HV318" s="414"/>
      <c r="HW318" s="414"/>
      <c r="HX318" s="414"/>
      <c r="HY318" s="414"/>
      <c r="HZ318" s="414"/>
      <c r="IA318" s="414"/>
      <c r="IB318" s="414"/>
      <c r="IC318" s="414"/>
      <c r="ID318" s="414"/>
      <c r="IE318" s="414"/>
      <c r="IF318" s="414"/>
      <c r="IG318" s="414"/>
      <c r="IH318" s="414"/>
      <c r="II318" s="414"/>
      <c r="IJ318" s="414"/>
      <c r="IK318" s="414"/>
      <c r="IL318" s="414"/>
      <c r="IM318" s="414"/>
      <c r="IN318" s="414"/>
      <c r="IO318" s="414"/>
      <c r="IP318" s="414"/>
      <c r="IQ318" s="414"/>
      <c r="IR318" s="414"/>
      <c r="IS318" s="414"/>
      <c r="IT318" s="414"/>
      <c r="IU318" s="414"/>
      <c r="IV318" s="414"/>
      <c r="IW318" s="414"/>
    </row>
    <row r="319" spans="1:257" ht="40.799999999999997" x14ac:dyDescent="0.3">
      <c r="A319" s="382" t="s">
        <v>594</v>
      </c>
      <c r="B319" s="382" t="s">
        <v>266</v>
      </c>
      <c r="C319" s="382" t="s">
        <v>266</v>
      </c>
      <c r="D319" s="382" t="s">
        <v>266</v>
      </c>
      <c r="E319" s="382" t="s">
        <v>197</v>
      </c>
      <c r="F319" s="384" t="s">
        <v>936</v>
      </c>
      <c r="G319" s="382"/>
      <c r="H319" s="382" t="s">
        <v>1378</v>
      </c>
      <c r="I319" s="382" t="s">
        <v>208</v>
      </c>
      <c r="J319" s="551" t="s">
        <v>1252</v>
      </c>
      <c r="K319" s="375" t="s">
        <v>967</v>
      </c>
      <c r="L319" s="375" t="s">
        <v>2480</v>
      </c>
      <c r="M319" s="383" t="s">
        <v>2481</v>
      </c>
      <c r="N319" s="375" t="s">
        <v>2488</v>
      </c>
      <c r="O319" s="375" t="s">
        <v>2406</v>
      </c>
      <c r="P319" s="375" t="s">
        <v>2406</v>
      </c>
      <c r="Q319" s="588">
        <v>36896</v>
      </c>
      <c r="R319" s="383" t="s">
        <v>2407</v>
      </c>
      <c r="S319" s="383">
        <v>474</v>
      </c>
      <c r="T319" s="383">
        <v>474</v>
      </c>
      <c r="U319" s="375" t="s">
        <v>2444</v>
      </c>
      <c r="V319" s="383" t="s">
        <v>2445</v>
      </c>
      <c r="W319" s="530" t="s">
        <v>3068</v>
      </c>
      <c r="X319" s="530">
        <v>43465</v>
      </c>
      <c r="Y319" s="770">
        <v>1058450459</v>
      </c>
      <c r="Z319" s="383" t="s">
        <v>2339</v>
      </c>
      <c r="AA319" s="383" t="s">
        <v>2340</v>
      </c>
      <c r="AB319" s="383" t="s">
        <v>2339</v>
      </c>
      <c r="AC319" s="383" t="s">
        <v>2341</v>
      </c>
      <c r="AD319" s="383"/>
      <c r="AE319" s="430">
        <f t="shared" si="46"/>
        <v>1058450459</v>
      </c>
      <c r="AF319" s="632">
        <f t="shared" si="43"/>
        <v>1058450459</v>
      </c>
      <c r="AG319" s="411">
        <f t="shared" si="45"/>
        <v>1058450459</v>
      </c>
      <c r="AH319" s="411"/>
      <c r="AI319" s="411"/>
      <c r="AJ319" s="411"/>
      <c r="AK319" s="411"/>
      <c r="AL319" s="411"/>
      <c r="AM319" s="411"/>
      <c r="AN319" s="411"/>
      <c r="AO319" s="411"/>
      <c r="AP319" s="411"/>
      <c r="AQ319" s="411"/>
      <c r="AR319" s="411"/>
      <c r="AS319" s="411"/>
      <c r="AT319" s="411"/>
      <c r="AU319" s="411"/>
      <c r="AV319" s="411"/>
      <c r="AW319" s="411"/>
      <c r="AX319" s="411"/>
      <c r="AY319" s="411"/>
      <c r="AZ319" s="411"/>
      <c r="BA319" s="411"/>
      <c r="BB319" s="411"/>
      <c r="BC319" s="411"/>
      <c r="BD319" s="411"/>
      <c r="BE319" s="411"/>
      <c r="BF319" s="411"/>
      <c r="BG319" s="411"/>
      <c r="BH319" s="411"/>
      <c r="BI319" s="411"/>
      <c r="BJ319" s="411"/>
      <c r="BK319" s="411"/>
      <c r="BL319" s="411"/>
      <c r="BM319" s="411"/>
      <c r="BN319" s="411"/>
      <c r="BO319" s="411"/>
      <c r="BP319" s="411"/>
      <c r="BQ319" s="411"/>
      <c r="BR319" s="411"/>
      <c r="BS319" s="411"/>
      <c r="BT319" s="411"/>
      <c r="BU319" s="411"/>
      <c r="BV319" s="411"/>
      <c r="BW319" s="411"/>
      <c r="BX319" s="411"/>
      <c r="BY319" s="411"/>
      <c r="BZ319" s="411"/>
      <c r="CA319" s="411"/>
      <c r="CB319" s="411"/>
      <c r="CC319" s="411"/>
      <c r="CD319" s="411"/>
      <c r="CE319" s="411"/>
      <c r="CF319" s="411"/>
      <c r="CG319" s="411"/>
      <c r="CH319" s="411"/>
      <c r="CI319" s="411"/>
      <c r="CJ319" s="411">
        <v>1058450459</v>
      </c>
      <c r="CK319" s="411"/>
      <c r="CL319" s="411"/>
      <c r="CM319" s="430"/>
      <c r="CN319" s="411"/>
      <c r="CO319" s="411"/>
      <c r="CP319" s="411"/>
      <c r="CQ319" s="411"/>
      <c r="CR319" s="411"/>
      <c r="CS319" s="411"/>
      <c r="CT319" s="411"/>
      <c r="CU319" s="411"/>
      <c r="CV319" s="411"/>
      <c r="CW319" s="411"/>
      <c r="CX319" s="411"/>
      <c r="CY319" s="411"/>
      <c r="CZ319" s="411"/>
      <c r="DA319" s="411"/>
      <c r="DB319" s="411"/>
      <c r="DC319" s="411"/>
      <c r="DD319" s="411"/>
      <c r="DE319" s="411"/>
      <c r="DF319" s="411"/>
      <c r="DG319" s="411"/>
      <c r="DH319" s="411"/>
      <c r="DI319" s="411"/>
      <c r="DJ319" s="411"/>
      <c r="DK319" s="411"/>
      <c r="DL319" s="414"/>
      <c r="DM319" s="414"/>
      <c r="DN319" s="414"/>
      <c r="DO319" s="414"/>
      <c r="DP319" s="414"/>
      <c r="DQ319" s="414"/>
      <c r="DR319" s="414"/>
      <c r="DS319" s="414"/>
      <c r="DT319" s="414"/>
      <c r="DU319" s="414"/>
      <c r="DV319" s="414"/>
      <c r="DW319" s="414"/>
      <c r="DX319" s="414"/>
      <c r="DY319" s="414"/>
      <c r="DZ319" s="414"/>
      <c r="EA319" s="414"/>
      <c r="EB319" s="414"/>
      <c r="EC319" s="414"/>
      <c r="ED319" s="414"/>
      <c r="EE319" s="414"/>
      <c r="EF319" s="414"/>
      <c r="EG319" s="414"/>
      <c r="EH319" s="414"/>
      <c r="EI319" s="414"/>
      <c r="EJ319" s="414"/>
      <c r="EK319" s="414"/>
      <c r="EL319" s="414"/>
      <c r="EM319" s="414"/>
      <c r="EN319" s="414"/>
      <c r="EO319" s="414"/>
      <c r="EP319" s="414"/>
      <c r="EQ319" s="414"/>
      <c r="ER319" s="414"/>
      <c r="ES319" s="414"/>
      <c r="ET319" s="414"/>
      <c r="EU319" s="414"/>
      <c r="EV319" s="414"/>
      <c r="EW319" s="414"/>
      <c r="EX319" s="414"/>
      <c r="EY319" s="414"/>
      <c r="EZ319" s="414"/>
      <c r="FA319" s="414"/>
      <c r="FB319" s="414"/>
      <c r="FC319" s="414"/>
      <c r="FD319" s="414"/>
      <c r="FE319" s="414"/>
      <c r="FF319" s="414"/>
      <c r="FG319" s="414"/>
      <c r="FH319" s="414"/>
      <c r="FI319" s="414"/>
      <c r="FJ319" s="414"/>
      <c r="FK319" s="414"/>
      <c r="FL319" s="414"/>
      <c r="FM319" s="414"/>
      <c r="FN319" s="414"/>
      <c r="FO319" s="414"/>
      <c r="FP319" s="414"/>
      <c r="FQ319" s="414"/>
      <c r="FR319" s="414"/>
      <c r="FS319" s="414"/>
      <c r="FT319" s="414"/>
      <c r="FU319" s="414"/>
      <c r="FV319" s="414"/>
      <c r="FW319" s="414"/>
      <c r="FX319" s="414"/>
      <c r="FY319" s="414"/>
      <c r="FZ319" s="414"/>
      <c r="GA319" s="414"/>
      <c r="GB319" s="414"/>
      <c r="GC319" s="414"/>
      <c r="GD319" s="414"/>
      <c r="GE319" s="414"/>
      <c r="GF319" s="414"/>
      <c r="GG319" s="414"/>
      <c r="GH319" s="414"/>
      <c r="GI319" s="414"/>
      <c r="GJ319" s="414"/>
      <c r="GK319" s="414"/>
      <c r="GL319" s="414"/>
      <c r="GM319" s="414"/>
      <c r="GN319" s="414"/>
      <c r="GO319" s="414"/>
      <c r="GP319" s="414"/>
      <c r="GQ319" s="414"/>
      <c r="GR319" s="414"/>
      <c r="GS319" s="414"/>
      <c r="GT319" s="414"/>
      <c r="GU319" s="414"/>
      <c r="GV319" s="414"/>
      <c r="GW319" s="414"/>
      <c r="GX319" s="414"/>
      <c r="GY319" s="414"/>
      <c r="GZ319" s="414"/>
      <c r="HA319" s="414"/>
      <c r="HB319" s="414"/>
      <c r="HC319" s="414"/>
      <c r="HD319" s="414"/>
      <c r="HE319" s="414"/>
      <c r="HF319" s="414"/>
      <c r="HG319" s="414"/>
      <c r="HH319" s="414"/>
      <c r="HI319" s="414"/>
      <c r="HJ319" s="414"/>
      <c r="HK319" s="414"/>
      <c r="HL319" s="414"/>
      <c r="HM319" s="414"/>
      <c r="HN319" s="414"/>
      <c r="HO319" s="414"/>
      <c r="HP319" s="414"/>
      <c r="HQ319" s="414"/>
      <c r="HR319" s="414"/>
      <c r="HS319" s="414"/>
      <c r="HT319" s="414"/>
      <c r="HU319" s="414"/>
      <c r="HV319" s="414"/>
      <c r="HW319" s="414"/>
      <c r="HX319" s="414"/>
      <c r="HY319" s="414"/>
      <c r="HZ319" s="414"/>
      <c r="IA319" s="414"/>
      <c r="IB319" s="414"/>
      <c r="IC319" s="414"/>
      <c r="ID319" s="414"/>
      <c r="IE319" s="414"/>
      <c r="IF319" s="414"/>
      <c r="IG319" s="414"/>
      <c r="IH319" s="414"/>
      <c r="II319" s="414"/>
      <c r="IJ319" s="414"/>
      <c r="IK319" s="414"/>
      <c r="IL319" s="414"/>
      <c r="IM319" s="414"/>
      <c r="IN319" s="414"/>
      <c r="IO319" s="414"/>
      <c r="IP319" s="414"/>
      <c r="IQ319" s="414"/>
      <c r="IR319" s="414"/>
      <c r="IS319" s="414"/>
      <c r="IT319" s="414"/>
      <c r="IU319" s="414"/>
      <c r="IV319" s="414"/>
      <c r="IW319" s="414"/>
    </row>
    <row r="320" spans="1:257" ht="40.799999999999997" x14ac:dyDescent="0.3">
      <c r="A320" s="382" t="s">
        <v>594</v>
      </c>
      <c r="B320" s="382" t="s">
        <v>266</v>
      </c>
      <c r="C320" s="382" t="s">
        <v>266</v>
      </c>
      <c r="D320" s="382" t="s">
        <v>266</v>
      </c>
      <c r="E320" s="382" t="s">
        <v>197</v>
      </c>
      <c r="F320" s="384" t="s">
        <v>936</v>
      </c>
      <c r="G320" s="382"/>
      <c r="H320" s="382" t="s">
        <v>1379</v>
      </c>
      <c r="I320" s="382" t="s">
        <v>208</v>
      </c>
      <c r="J320" s="551" t="s">
        <v>1252</v>
      </c>
      <c r="K320" s="375" t="s">
        <v>968</v>
      </c>
      <c r="L320" s="375" t="s">
        <v>2480</v>
      </c>
      <c r="M320" s="383" t="s">
        <v>2481</v>
      </c>
      <c r="N320" s="375" t="s">
        <v>2487</v>
      </c>
      <c r="O320" s="375" t="s">
        <v>2406</v>
      </c>
      <c r="P320" s="375" t="s">
        <v>2406</v>
      </c>
      <c r="Q320" s="588">
        <v>36896</v>
      </c>
      <c r="R320" s="383" t="s">
        <v>2407</v>
      </c>
      <c r="S320" s="383">
        <v>474</v>
      </c>
      <c r="T320" s="383">
        <v>474</v>
      </c>
      <c r="U320" s="375" t="s">
        <v>2446</v>
      </c>
      <c r="V320" s="383" t="s">
        <v>2447</v>
      </c>
      <c r="W320" s="530" t="s">
        <v>3068</v>
      </c>
      <c r="X320" s="530">
        <v>43465</v>
      </c>
      <c r="Y320" s="770">
        <v>9298095553</v>
      </c>
      <c r="Z320" s="383" t="s">
        <v>2339</v>
      </c>
      <c r="AA320" s="383" t="s">
        <v>2340</v>
      </c>
      <c r="AB320" s="383" t="s">
        <v>2339</v>
      </c>
      <c r="AC320" s="383" t="s">
        <v>2341</v>
      </c>
      <c r="AD320" s="383"/>
      <c r="AE320" s="430">
        <f t="shared" si="46"/>
        <v>9298095553</v>
      </c>
      <c r="AF320" s="632">
        <f t="shared" si="43"/>
        <v>9298095553</v>
      </c>
      <c r="AG320" s="411">
        <f t="shared" si="45"/>
        <v>9298095553</v>
      </c>
      <c r="AH320" s="411"/>
      <c r="AI320" s="411"/>
      <c r="AJ320" s="411"/>
      <c r="AK320" s="411"/>
      <c r="AL320" s="411"/>
      <c r="AM320" s="411"/>
      <c r="AN320" s="411"/>
      <c r="AO320" s="411"/>
      <c r="AP320" s="411"/>
      <c r="AQ320" s="411"/>
      <c r="AR320" s="411"/>
      <c r="AS320" s="411"/>
      <c r="AT320" s="411"/>
      <c r="AU320" s="411"/>
      <c r="AV320" s="411"/>
      <c r="AW320" s="411"/>
      <c r="AX320" s="411"/>
      <c r="AY320" s="411"/>
      <c r="AZ320" s="411"/>
      <c r="BA320" s="411"/>
      <c r="BB320" s="411"/>
      <c r="BC320" s="411"/>
      <c r="BD320" s="411"/>
      <c r="BE320" s="411"/>
      <c r="BF320" s="411"/>
      <c r="BG320" s="411"/>
      <c r="BH320" s="411"/>
      <c r="BI320" s="411"/>
      <c r="BJ320" s="411"/>
      <c r="BK320" s="411"/>
      <c r="BL320" s="411"/>
      <c r="BM320" s="411"/>
      <c r="BN320" s="411"/>
      <c r="BO320" s="411"/>
      <c r="BP320" s="411"/>
      <c r="BQ320" s="411"/>
      <c r="BR320" s="411"/>
      <c r="BS320" s="411"/>
      <c r="BT320" s="411"/>
      <c r="BU320" s="411"/>
      <c r="BV320" s="411"/>
      <c r="BW320" s="411"/>
      <c r="BX320" s="411"/>
      <c r="BY320" s="411"/>
      <c r="BZ320" s="411"/>
      <c r="CA320" s="411"/>
      <c r="CB320" s="411"/>
      <c r="CC320" s="411"/>
      <c r="CD320" s="411"/>
      <c r="CE320" s="411"/>
      <c r="CF320" s="411"/>
      <c r="CG320" s="411"/>
      <c r="CH320" s="411">
        <v>9298095553</v>
      </c>
      <c r="CI320" s="411"/>
      <c r="CJ320" s="411"/>
      <c r="CK320" s="411"/>
      <c r="CL320" s="411"/>
      <c r="CM320" s="430"/>
      <c r="CN320" s="411"/>
      <c r="CO320" s="411"/>
      <c r="CP320" s="411"/>
      <c r="CQ320" s="411"/>
      <c r="CR320" s="411"/>
      <c r="CS320" s="411"/>
      <c r="CT320" s="411"/>
      <c r="CU320" s="411"/>
      <c r="CV320" s="411"/>
      <c r="CW320" s="411"/>
      <c r="CX320" s="411"/>
      <c r="CY320" s="411"/>
      <c r="CZ320" s="411"/>
      <c r="DA320" s="411"/>
      <c r="DB320" s="411"/>
      <c r="DC320" s="411"/>
      <c r="DD320" s="411"/>
      <c r="DE320" s="411"/>
      <c r="DF320" s="411"/>
      <c r="DG320" s="411"/>
      <c r="DH320" s="411"/>
      <c r="DI320" s="411"/>
      <c r="DJ320" s="411"/>
      <c r="DK320" s="411"/>
      <c r="DL320" s="414"/>
      <c r="DM320" s="414"/>
      <c r="DN320" s="414"/>
      <c r="DO320" s="414"/>
      <c r="DP320" s="414"/>
      <c r="DQ320" s="414"/>
      <c r="DR320" s="414"/>
      <c r="DS320" s="414"/>
      <c r="DT320" s="414"/>
      <c r="DU320" s="414"/>
      <c r="DV320" s="414"/>
      <c r="DW320" s="414"/>
      <c r="DX320" s="414"/>
      <c r="DY320" s="414"/>
      <c r="DZ320" s="414"/>
      <c r="EA320" s="414"/>
      <c r="EB320" s="414"/>
      <c r="EC320" s="414"/>
      <c r="ED320" s="414"/>
      <c r="EE320" s="414"/>
      <c r="EF320" s="414"/>
      <c r="EG320" s="414"/>
      <c r="EH320" s="414"/>
      <c r="EI320" s="414"/>
      <c r="EJ320" s="414"/>
      <c r="EK320" s="414"/>
      <c r="EL320" s="414"/>
      <c r="EM320" s="414"/>
      <c r="EN320" s="414"/>
      <c r="EO320" s="414"/>
      <c r="EP320" s="414"/>
      <c r="EQ320" s="414"/>
      <c r="ER320" s="414"/>
      <c r="ES320" s="414"/>
      <c r="ET320" s="414"/>
      <c r="EU320" s="414"/>
      <c r="EV320" s="414"/>
      <c r="EW320" s="414"/>
      <c r="EX320" s="414"/>
      <c r="EY320" s="414"/>
      <c r="EZ320" s="414"/>
      <c r="FA320" s="414"/>
      <c r="FB320" s="414"/>
      <c r="FC320" s="414"/>
      <c r="FD320" s="414"/>
      <c r="FE320" s="414"/>
      <c r="FF320" s="414"/>
      <c r="FG320" s="414"/>
      <c r="FH320" s="414"/>
      <c r="FI320" s="414"/>
      <c r="FJ320" s="414"/>
      <c r="FK320" s="414"/>
      <c r="FL320" s="414"/>
      <c r="FM320" s="414"/>
      <c r="FN320" s="414"/>
      <c r="FO320" s="414"/>
      <c r="FP320" s="414"/>
      <c r="FQ320" s="414"/>
      <c r="FR320" s="414"/>
      <c r="FS320" s="414"/>
      <c r="FT320" s="414"/>
      <c r="FU320" s="414"/>
      <c r="FV320" s="414"/>
      <c r="FW320" s="414"/>
      <c r="FX320" s="414"/>
      <c r="FY320" s="414"/>
      <c r="FZ320" s="414"/>
      <c r="GA320" s="414"/>
      <c r="GB320" s="414"/>
      <c r="GC320" s="414"/>
      <c r="GD320" s="414"/>
      <c r="GE320" s="414"/>
      <c r="GF320" s="414"/>
      <c r="GG320" s="414"/>
      <c r="GH320" s="414"/>
      <c r="GI320" s="414"/>
      <c r="GJ320" s="414"/>
      <c r="GK320" s="414"/>
      <c r="GL320" s="414"/>
      <c r="GM320" s="414"/>
      <c r="GN320" s="414"/>
      <c r="GO320" s="414"/>
      <c r="GP320" s="414"/>
      <c r="GQ320" s="414"/>
      <c r="GR320" s="414"/>
      <c r="GS320" s="414"/>
      <c r="GT320" s="414"/>
      <c r="GU320" s="414"/>
      <c r="GV320" s="414"/>
      <c r="GW320" s="414"/>
      <c r="GX320" s="414"/>
      <c r="GY320" s="414"/>
      <c r="GZ320" s="414"/>
      <c r="HA320" s="414"/>
      <c r="HB320" s="414"/>
      <c r="HC320" s="414"/>
      <c r="HD320" s="414"/>
      <c r="HE320" s="414"/>
      <c r="HF320" s="414"/>
      <c r="HG320" s="414"/>
      <c r="HH320" s="414"/>
      <c r="HI320" s="414"/>
      <c r="HJ320" s="414"/>
      <c r="HK320" s="414"/>
      <c r="HL320" s="414"/>
      <c r="HM320" s="414"/>
      <c r="HN320" s="414"/>
      <c r="HO320" s="414"/>
      <c r="HP320" s="414"/>
      <c r="HQ320" s="414"/>
      <c r="HR320" s="414"/>
      <c r="HS320" s="414"/>
      <c r="HT320" s="414"/>
      <c r="HU320" s="414"/>
      <c r="HV320" s="414"/>
      <c r="HW320" s="414"/>
      <c r="HX320" s="414"/>
      <c r="HY320" s="414"/>
      <c r="HZ320" s="414"/>
      <c r="IA320" s="414"/>
      <c r="IB320" s="414"/>
      <c r="IC320" s="414"/>
      <c r="ID320" s="414"/>
      <c r="IE320" s="414"/>
      <c r="IF320" s="414"/>
      <c r="IG320" s="414"/>
      <c r="IH320" s="414"/>
      <c r="II320" s="414"/>
      <c r="IJ320" s="414"/>
      <c r="IK320" s="414"/>
      <c r="IL320" s="414"/>
      <c r="IM320" s="414"/>
      <c r="IN320" s="414"/>
      <c r="IO320" s="414"/>
      <c r="IP320" s="414"/>
      <c r="IQ320" s="414"/>
      <c r="IR320" s="414"/>
      <c r="IS320" s="414"/>
      <c r="IT320" s="414"/>
      <c r="IU320" s="414"/>
      <c r="IV320" s="414"/>
      <c r="IW320" s="414"/>
    </row>
    <row r="321" spans="1:257" ht="40.799999999999997" x14ac:dyDescent="0.3">
      <c r="A321" s="382" t="s">
        <v>594</v>
      </c>
      <c r="B321" s="382" t="s">
        <v>266</v>
      </c>
      <c r="C321" s="382" t="s">
        <v>266</v>
      </c>
      <c r="D321" s="382" t="s">
        <v>266</v>
      </c>
      <c r="E321" s="382" t="s">
        <v>197</v>
      </c>
      <c r="F321" s="384" t="s">
        <v>936</v>
      </c>
      <c r="G321" s="382"/>
      <c r="H321" s="382" t="s">
        <v>1380</v>
      </c>
      <c r="I321" s="382" t="s">
        <v>208</v>
      </c>
      <c r="J321" s="551" t="s">
        <v>1252</v>
      </c>
      <c r="K321" s="375" t="s">
        <v>969</v>
      </c>
      <c r="L321" s="375" t="s">
        <v>2480</v>
      </c>
      <c r="M321" s="383" t="s">
        <v>2481</v>
      </c>
      <c r="N321" s="375" t="s">
        <v>2488</v>
      </c>
      <c r="O321" s="375" t="s">
        <v>2406</v>
      </c>
      <c r="P321" s="375" t="s">
        <v>2406</v>
      </c>
      <c r="Q321" s="588">
        <v>36896</v>
      </c>
      <c r="R321" s="383" t="s">
        <v>2407</v>
      </c>
      <c r="S321" s="383">
        <v>474</v>
      </c>
      <c r="T321" s="383">
        <v>474</v>
      </c>
      <c r="U321" s="375" t="s">
        <v>2448</v>
      </c>
      <c r="V321" s="383" t="s">
        <v>2449</v>
      </c>
      <c r="W321" s="530" t="s">
        <v>3068</v>
      </c>
      <c r="X321" s="530">
        <v>43465</v>
      </c>
      <c r="Y321" s="770">
        <v>7941288011</v>
      </c>
      <c r="Z321" s="383" t="s">
        <v>2339</v>
      </c>
      <c r="AA321" s="383" t="s">
        <v>2340</v>
      </c>
      <c r="AB321" s="383" t="s">
        <v>2339</v>
      </c>
      <c r="AC321" s="383" t="s">
        <v>2341</v>
      </c>
      <c r="AD321" s="383"/>
      <c r="AE321" s="430">
        <f t="shared" si="46"/>
        <v>7941288011</v>
      </c>
      <c r="AF321" s="632">
        <f t="shared" si="43"/>
        <v>7941288011</v>
      </c>
      <c r="AG321" s="411">
        <f t="shared" si="45"/>
        <v>7941288011</v>
      </c>
      <c r="AH321" s="411"/>
      <c r="AI321" s="411"/>
      <c r="AJ321" s="411"/>
      <c r="AK321" s="411"/>
      <c r="AL321" s="411"/>
      <c r="AM321" s="411"/>
      <c r="AN321" s="411"/>
      <c r="AO321" s="411"/>
      <c r="AP321" s="411"/>
      <c r="AQ321" s="411"/>
      <c r="AR321" s="411"/>
      <c r="AS321" s="411"/>
      <c r="AT321" s="411"/>
      <c r="AU321" s="411"/>
      <c r="AV321" s="411"/>
      <c r="AW321" s="411"/>
      <c r="AX321" s="411"/>
      <c r="AY321" s="411"/>
      <c r="AZ321" s="411"/>
      <c r="BA321" s="411"/>
      <c r="BB321" s="411"/>
      <c r="BC321" s="411"/>
      <c r="BD321" s="411"/>
      <c r="BE321" s="411"/>
      <c r="BF321" s="411"/>
      <c r="BG321" s="411"/>
      <c r="BH321" s="411"/>
      <c r="BI321" s="411"/>
      <c r="BJ321" s="411"/>
      <c r="BK321" s="411"/>
      <c r="BL321" s="411"/>
      <c r="BM321" s="411"/>
      <c r="BN321" s="411"/>
      <c r="BO321" s="411"/>
      <c r="BP321" s="411"/>
      <c r="BQ321" s="411"/>
      <c r="BR321" s="411"/>
      <c r="BS321" s="411"/>
      <c r="BT321" s="411"/>
      <c r="BU321" s="411"/>
      <c r="BV321" s="411"/>
      <c r="BW321" s="411"/>
      <c r="BX321" s="411"/>
      <c r="BY321" s="411"/>
      <c r="BZ321" s="411"/>
      <c r="CA321" s="411"/>
      <c r="CB321" s="411"/>
      <c r="CC321" s="411"/>
      <c r="CD321" s="411"/>
      <c r="CE321" s="411"/>
      <c r="CF321" s="411"/>
      <c r="CG321" s="411"/>
      <c r="CH321" s="411">
        <v>7941288011</v>
      </c>
      <c r="CI321" s="411"/>
      <c r="CJ321" s="411"/>
      <c r="CK321" s="411"/>
      <c r="CL321" s="411"/>
      <c r="CM321" s="430"/>
      <c r="CN321" s="411"/>
      <c r="CO321" s="411"/>
      <c r="CP321" s="411"/>
      <c r="CQ321" s="411"/>
      <c r="CR321" s="411"/>
      <c r="CS321" s="411"/>
      <c r="CT321" s="411"/>
      <c r="CU321" s="411"/>
      <c r="CV321" s="411"/>
      <c r="CW321" s="411"/>
      <c r="CX321" s="411"/>
      <c r="CY321" s="411"/>
      <c r="CZ321" s="411"/>
      <c r="DA321" s="411"/>
      <c r="DB321" s="411"/>
      <c r="DC321" s="411"/>
      <c r="DD321" s="411"/>
      <c r="DE321" s="411"/>
      <c r="DF321" s="411"/>
      <c r="DG321" s="411"/>
      <c r="DH321" s="411"/>
      <c r="DI321" s="411"/>
      <c r="DJ321" s="411"/>
      <c r="DK321" s="411"/>
      <c r="DL321" s="414"/>
      <c r="DM321" s="414"/>
      <c r="DN321" s="414"/>
      <c r="DO321" s="414"/>
      <c r="DP321" s="414"/>
      <c r="DQ321" s="414"/>
      <c r="DR321" s="414"/>
      <c r="DS321" s="414"/>
      <c r="DT321" s="414"/>
      <c r="DU321" s="414"/>
      <c r="DV321" s="414"/>
      <c r="DW321" s="414"/>
      <c r="DX321" s="414"/>
      <c r="DY321" s="414"/>
      <c r="DZ321" s="414"/>
      <c r="EA321" s="414"/>
      <c r="EB321" s="414"/>
      <c r="EC321" s="414"/>
      <c r="ED321" s="414"/>
      <c r="EE321" s="414"/>
      <c r="EF321" s="414"/>
      <c r="EG321" s="414"/>
      <c r="EH321" s="414"/>
      <c r="EI321" s="414"/>
      <c r="EJ321" s="414"/>
      <c r="EK321" s="414"/>
      <c r="EL321" s="414"/>
      <c r="EM321" s="414"/>
      <c r="EN321" s="414"/>
      <c r="EO321" s="414"/>
      <c r="EP321" s="414"/>
      <c r="EQ321" s="414"/>
      <c r="ER321" s="414"/>
      <c r="ES321" s="414"/>
      <c r="ET321" s="414"/>
      <c r="EU321" s="414"/>
      <c r="EV321" s="414"/>
      <c r="EW321" s="414"/>
      <c r="EX321" s="414"/>
      <c r="EY321" s="414"/>
      <c r="EZ321" s="414"/>
      <c r="FA321" s="414"/>
      <c r="FB321" s="414"/>
      <c r="FC321" s="414"/>
      <c r="FD321" s="414"/>
      <c r="FE321" s="414"/>
      <c r="FF321" s="414"/>
      <c r="FG321" s="414"/>
      <c r="FH321" s="414"/>
      <c r="FI321" s="414"/>
      <c r="FJ321" s="414"/>
      <c r="FK321" s="414"/>
      <c r="FL321" s="414"/>
      <c r="FM321" s="414"/>
      <c r="FN321" s="414"/>
      <c r="FO321" s="414"/>
      <c r="FP321" s="414"/>
      <c r="FQ321" s="414"/>
      <c r="FR321" s="414"/>
      <c r="FS321" s="414"/>
      <c r="FT321" s="414"/>
      <c r="FU321" s="414"/>
      <c r="FV321" s="414"/>
      <c r="FW321" s="414"/>
      <c r="FX321" s="414"/>
      <c r="FY321" s="414"/>
      <c r="FZ321" s="414"/>
      <c r="GA321" s="414"/>
      <c r="GB321" s="414"/>
      <c r="GC321" s="414"/>
      <c r="GD321" s="414"/>
      <c r="GE321" s="414"/>
      <c r="GF321" s="414"/>
      <c r="GG321" s="414"/>
      <c r="GH321" s="414"/>
      <c r="GI321" s="414"/>
      <c r="GJ321" s="414"/>
      <c r="GK321" s="414"/>
      <c r="GL321" s="414"/>
      <c r="GM321" s="414"/>
      <c r="GN321" s="414"/>
      <c r="GO321" s="414"/>
      <c r="GP321" s="414"/>
      <c r="GQ321" s="414"/>
      <c r="GR321" s="414"/>
      <c r="GS321" s="414"/>
      <c r="GT321" s="414"/>
      <c r="GU321" s="414"/>
      <c r="GV321" s="414"/>
      <c r="GW321" s="414"/>
      <c r="GX321" s="414"/>
      <c r="GY321" s="414"/>
      <c r="GZ321" s="414"/>
      <c r="HA321" s="414"/>
      <c r="HB321" s="414"/>
      <c r="HC321" s="414"/>
      <c r="HD321" s="414"/>
      <c r="HE321" s="414"/>
      <c r="HF321" s="414"/>
      <c r="HG321" s="414"/>
      <c r="HH321" s="414"/>
      <c r="HI321" s="414"/>
      <c r="HJ321" s="414"/>
      <c r="HK321" s="414"/>
      <c r="HL321" s="414"/>
      <c r="HM321" s="414"/>
      <c r="HN321" s="414"/>
      <c r="HO321" s="414"/>
      <c r="HP321" s="414"/>
      <c r="HQ321" s="414"/>
      <c r="HR321" s="414"/>
      <c r="HS321" s="414"/>
      <c r="HT321" s="414"/>
      <c r="HU321" s="414"/>
      <c r="HV321" s="414"/>
      <c r="HW321" s="414"/>
      <c r="HX321" s="414"/>
      <c r="HY321" s="414"/>
      <c r="HZ321" s="414"/>
      <c r="IA321" s="414"/>
      <c r="IB321" s="414"/>
      <c r="IC321" s="414"/>
      <c r="ID321" s="414"/>
      <c r="IE321" s="414"/>
      <c r="IF321" s="414"/>
      <c r="IG321" s="414"/>
      <c r="IH321" s="414"/>
      <c r="II321" s="414"/>
      <c r="IJ321" s="414"/>
      <c r="IK321" s="414"/>
      <c r="IL321" s="414"/>
      <c r="IM321" s="414"/>
      <c r="IN321" s="414"/>
      <c r="IO321" s="414"/>
      <c r="IP321" s="414"/>
      <c r="IQ321" s="414"/>
      <c r="IR321" s="414"/>
      <c r="IS321" s="414"/>
      <c r="IT321" s="414"/>
      <c r="IU321" s="414"/>
      <c r="IV321" s="414"/>
      <c r="IW321" s="414"/>
    </row>
    <row r="322" spans="1:257" ht="40.799999999999997" x14ac:dyDescent="0.3">
      <c r="A322" s="382" t="s">
        <v>594</v>
      </c>
      <c r="B322" s="382" t="s">
        <v>266</v>
      </c>
      <c r="C322" s="382" t="s">
        <v>266</v>
      </c>
      <c r="D322" s="382" t="s">
        <v>266</v>
      </c>
      <c r="E322" s="382" t="s">
        <v>197</v>
      </c>
      <c r="F322" s="384" t="s">
        <v>970</v>
      </c>
      <c r="G322" s="382"/>
      <c r="H322" s="382" t="s">
        <v>1381</v>
      </c>
      <c r="I322" s="382" t="s">
        <v>208</v>
      </c>
      <c r="J322" s="551" t="s">
        <v>1252</v>
      </c>
      <c r="K322" s="375" t="s">
        <v>971</v>
      </c>
      <c r="L322" s="375" t="s">
        <v>2480</v>
      </c>
      <c r="M322" s="383" t="s">
        <v>2481</v>
      </c>
      <c r="N322" s="375" t="s">
        <v>2489</v>
      </c>
      <c r="O322" s="375" t="s">
        <v>2406</v>
      </c>
      <c r="P322" s="375" t="s">
        <v>2406</v>
      </c>
      <c r="Q322" s="588">
        <v>36896</v>
      </c>
      <c r="R322" s="383" t="s">
        <v>2407</v>
      </c>
      <c r="S322" s="383">
        <v>474</v>
      </c>
      <c r="T322" s="383">
        <v>227</v>
      </c>
      <c r="U322" s="375" t="s">
        <v>971</v>
      </c>
      <c r="V322" s="383" t="s">
        <v>2450</v>
      </c>
      <c r="W322" s="530" t="s">
        <v>3071</v>
      </c>
      <c r="X322" s="530">
        <v>43465</v>
      </c>
      <c r="Y322" s="770">
        <v>342454229</v>
      </c>
      <c r="Z322" s="383" t="s">
        <v>2339</v>
      </c>
      <c r="AA322" s="383" t="s">
        <v>2340</v>
      </c>
      <c r="AB322" s="383" t="s">
        <v>2339</v>
      </c>
      <c r="AC322" s="383" t="s">
        <v>2341</v>
      </c>
      <c r="AD322" s="383"/>
      <c r="AE322" s="430">
        <f t="shared" si="46"/>
        <v>342454229</v>
      </c>
      <c r="AF322" s="632">
        <f t="shared" si="43"/>
        <v>342454229</v>
      </c>
      <c r="AG322" s="411">
        <f t="shared" si="45"/>
        <v>342454229</v>
      </c>
      <c r="AH322" s="411"/>
      <c r="AI322" s="411"/>
      <c r="AJ322" s="411"/>
      <c r="AK322" s="411"/>
      <c r="AL322" s="411"/>
      <c r="AM322" s="411"/>
      <c r="AN322" s="411"/>
      <c r="AO322" s="411"/>
      <c r="AP322" s="411"/>
      <c r="AQ322" s="411"/>
      <c r="AR322" s="411"/>
      <c r="AS322" s="411"/>
      <c r="AT322" s="411"/>
      <c r="AU322" s="411"/>
      <c r="AV322" s="411"/>
      <c r="AW322" s="411"/>
      <c r="AX322" s="411"/>
      <c r="AY322" s="411"/>
      <c r="AZ322" s="411"/>
      <c r="BA322" s="411"/>
      <c r="BB322" s="411"/>
      <c r="BC322" s="411"/>
      <c r="BD322" s="411"/>
      <c r="BE322" s="411"/>
      <c r="BF322" s="411"/>
      <c r="BG322" s="411"/>
      <c r="BH322" s="411"/>
      <c r="BI322" s="411"/>
      <c r="BJ322" s="411"/>
      <c r="BK322" s="411"/>
      <c r="BL322" s="411"/>
      <c r="BM322" s="411"/>
      <c r="BN322" s="411"/>
      <c r="BO322" s="411"/>
      <c r="BP322" s="411"/>
      <c r="BQ322" s="411"/>
      <c r="BR322" s="411"/>
      <c r="BS322" s="411"/>
      <c r="BT322" s="411"/>
      <c r="BU322" s="411"/>
      <c r="BV322" s="411"/>
      <c r="BW322" s="411"/>
      <c r="BX322" s="411"/>
      <c r="BY322" s="411"/>
      <c r="BZ322" s="411"/>
      <c r="CA322" s="411"/>
      <c r="CB322" s="411"/>
      <c r="CC322" s="411"/>
      <c r="CD322" s="411"/>
      <c r="CE322" s="411"/>
      <c r="CF322" s="411"/>
      <c r="CG322" s="411"/>
      <c r="CH322" s="411"/>
      <c r="CI322" s="411"/>
      <c r="CJ322" s="411">
        <v>342454229</v>
      </c>
      <c r="CK322" s="411"/>
      <c r="CL322" s="411"/>
      <c r="CM322" s="430"/>
      <c r="CN322" s="411"/>
      <c r="CO322" s="411"/>
      <c r="CP322" s="411"/>
      <c r="CQ322" s="411"/>
      <c r="CR322" s="411"/>
      <c r="CS322" s="411"/>
      <c r="CT322" s="411"/>
      <c r="CU322" s="411"/>
      <c r="CV322" s="411"/>
      <c r="CW322" s="411"/>
      <c r="CX322" s="411"/>
      <c r="CY322" s="411"/>
      <c r="CZ322" s="411"/>
      <c r="DA322" s="411"/>
      <c r="DB322" s="411"/>
      <c r="DC322" s="411"/>
      <c r="DD322" s="411"/>
      <c r="DE322" s="411"/>
      <c r="DF322" s="411"/>
      <c r="DG322" s="411"/>
      <c r="DH322" s="411"/>
      <c r="DI322" s="411"/>
      <c r="DJ322" s="411"/>
      <c r="DK322" s="411"/>
      <c r="DL322" s="414"/>
      <c r="DM322" s="414"/>
      <c r="DN322" s="414"/>
      <c r="DO322" s="414"/>
      <c r="DP322" s="414"/>
      <c r="DQ322" s="414"/>
      <c r="DR322" s="414"/>
      <c r="DS322" s="414"/>
      <c r="DT322" s="414"/>
      <c r="DU322" s="414"/>
      <c r="DV322" s="414"/>
      <c r="DW322" s="414"/>
      <c r="DX322" s="414"/>
      <c r="DY322" s="414"/>
      <c r="DZ322" s="414"/>
      <c r="EA322" s="414"/>
      <c r="EB322" s="414"/>
      <c r="EC322" s="414"/>
      <c r="ED322" s="414"/>
      <c r="EE322" s="414"/>
      <c r="EF322" s="414"/>
      <c r="EG322" s="414"/>
      <c r="EH322" s="414"/>
      <c r="EI322" s="414"/>
      <c r="EJ322" s="414"/>
      <c r="EK322" s="414"/>
      <c r="EL322" s="414"/>
      <c r="EM322" s="414"/>
      <c r="EN322" s="414"/>
      <c r="EO322" s="414"/>
      <c r="EP322" s="414"/>
      <c r="EQ322" s="414"/>
      <c r="ER322" s="414"/>
      <c r="ES322" s="414"/>
      <c r="ET322" s="414"/>
      <c r="EU322" s="414"/>
      <c r="EV322" s="414"/>
      <c r="EW322" s="414"/>
      <c r="EX322" s="414"/>
      <c r="EY322" s="414"/>
      <c r="EZ322" s="414"/>
      <c r="FA322" s="414"/>
      <c r="FB322" s="414"/>
      <c r="FC322" s="414"/>
      <c r="FD322" s="414"/>
      <c r="FE322" s="414"/>
      <c r="FF322" s="414"/>
      <c r="FG322" s="414"/>
      <c r="FH322" s="414"/>
      <c r="FI322" s="414"/>
      <c r="FJ322" s="414"/>
      <c r="FK322" s="414"/>
      <c r="FL322" s="414"/>
      <c r="FM322" s="414"/>
      <c r="FN322" s="414"/>
      <c r="FO322" s="414"/>
      <c r="FP322" s="414"/>
      <c r="FQ322" s="414"/>
      <c r="FR322" s="414"/>
      <c r="FS322" s="414"/>
      <c r="FT322" s="414"/>
      <c r="FU322" s="414"/>
      <c r="FV322" s="414"/>
      <c r="FW322" s="414"/>
      <c r="FX322" s="414"/>
      <c r="FY322" s="414"/>
      <c r="FZ322" s="414"/>
      <c r="GA322" s="414"/>
      <c r="GB322" s="414"/>
      <c r="GC322" s="414"/>
      <c r="GD322" s="414"/>
      <c r="GE322" s="414"/>
      <c r="GF322" s="414"/>
      <c r="GG322" s="414"/>
      <c r="GH322" s="414"/>
      <c r="GI322" s="414"/>
      <c r="GJ322" s="414"/>
      <c r="GK322" s="414"/>
      <c r="GL322" s="414"/>
      <c r="GM322" s="414"/>
      <c r="GN322" s="414"/>
      <c r="GO322" s="414"/>
      <c r="GP322" s="414"/>
      <c r="GQ322" s="414"/>
      <c r="GR322" s="414"/>
      <c r="GS322" s="414"/>
      <c r="GT322" s="414"/>
      <c r="GU322" s="414"/>
      <c r="GV322" s="414"/>
      <c r="GW322" s="414"/>
      <c r="GX322" s="414"/>
      <c r="GY322" s="414"/>
      <c r="GZ322" s="414"/>
      <c r="HA322" s="414"/>
      <c r="HB322" s="414"/>
      <c r="HC322" s="414"/>
      <c r="HD322" s="414"/>
      <c r="HE322" s="414"/>
      <c r="HF322" s="414"/>
      <c r="HG322" s="414"/>
      <c r="HH322" s="414"/>
      <c r="HI322" s="414"/>
      <c r="HJ322" s="414"/>
      <c r="HK322" s="414"/>
      <c r="HL322" s="414"/>
      <c r="HM322" s="414"/>
      <c r="HN322" s="414"/>
      <c r="HO322" s="414"/>
      <c r="HP322" s="414"/>
      <c r="HQ322" s="414"/>
      <c r="HR322" s="414"/>
      <c r="HS322" s="414"/>
      <c r="HT322" s="414"/>
      <c r="HU322" s="414"/>
      <c r="HV322" s="414"/>
      <c r="HW322" s="414"/>
      <c r="HX322" s="414"/>
      <c r="HY322" s="414"/>
      <c r="HZ322" s="414"/>
      <c r="IA322" s="414"/>
      <c r="IB322" s="414"/>
      <c r="IC322" s="414"/>
      <c r="ID322" s="414"/>
      <c r="IE322" s="414"/>
      <c r="IF322" s="414"/>
      <c r="IG322" s="414"/>
      <c r="IH322" s="414"/>
      <c r="II322" s="414"/>
      <c r="IJ322" s="414"/>
      <c r="IK322" s="414"/>
      <c r="IL322" s="414"/>
      <c r="IM322" s="414"/>
      <c r="IN322" s="414"/>
      <c r="IO322" s="414"/>
      <c r="IP322" s="414"/>
      <c r="IQ322" s="414"/>
      <c r="IR322" s="414"/>
      <c r="IS322" s="414"/>
      <c r="IT322" s="414"/>
      <c r="IU322" s="414"/>
      <c r="IV322" s="414"/>
      <c r="IW322" s="414"/>
    </row>
    <row r="323" spans="1:257" ht="40.799999999999997" x14ac:dyDescent="0.3">
      <c r="A323" s="382" t="s">
        <v>594</v>
      </c>
      <c r="B323" s="382" t="s">
        <v>266</v>
      </c>
      <c r="C323" s="382" t="s">
        <v>266</v>
      </c>
      <c r="D323" s="382" t="s">
        <v>266</v>
      </c>
      <c r="E323" s="382" t="s">
        <v>197</v>
      </c>
      <c r="F323" s="384" t="s">
        <v>936</v>
      </c>
      <c r="G323" s="382"/>
      <c r="H323" s="382" t="s">
        <v>1382</v>
      </c>
      <c r="I323" s="382" t="s">
        <v>208</v>
      </c>
      <c r="J323" s="551" t="s">
        <v>1252</v>
      </c>
      <c r="K323" s="375" t="s">
        <v>972</v>
      </c>
      <c r="L323" s="375" t="s">
        <v>2480</v>
      </c>
      <c r="M323" s="383" t="s">
        <v>2481</v>
      </c>
      <c r="N323" s="375" t="s">
        <v>2490</v>
      </c>
      <c r="O323" s="375" t="s">
        <v>2406</v>
      </c>
      <c r="P323" s="375" t="s">
        <v>2406</v>
      </c>
      <c r="Q323" s="588">
        <v>36896</v>
      </c>
      <c r="R323" s="383" t="s">
        <v>2407</v>
      </c>
      <c r="S323" s="383">
        <v>474</v>
      </c>
      <c r="T323" s="383">
        <v>474</v>
      </c>
      <c r="U323" s="375" t="s">
        <v>2451</v>
      </c>
      <c r="V323" s="383" t="s">
        <v>2452</v>
      </c>
      <c r="W323" s="530" t="s">
        <v>3068</v>
      </c>
      <c r="X323" s="530">
        <v>43465</v>
      </c>
      <c r="Y323" s="770">
        <v>9183222213</v>
      </c>
      <c r="Z323" s="383" t="s">
        <v>2339</v>
      </c>
      <c r="AA323" s="383" t="s">
        <v>2340</v>
      </c>
      <c r="AB323" s="383" t="s">
        <v>2339</v>
      </c>
      <c r="AC323" s="383" t="s">
        <v>2341</v>
      </c>
      <c r="AD323" s="383"/>
      <c r="AE323" s="430">
        <f t="shared" si="46"/>
        <v>9183222213</v>
      </c>
      <c r="AF323" s="632">
        <f t="shared" si="43"/>
        <v>9183222213</v>
      </c>
      <c r="AG323" s="411">
        <f t="shared" si="45"/>
        <v>9183222213</v>
      </c>
      <c r="AH323" s="411"/>
      <c r="AI323" s="411"/>
      <c r="AJ323" s="411"/>
      <c r="AK323" s="411"/>
      <c r="AL323" s="411"/>
      <c r="AM323" s="411"/>
      <c r="AN323" s="411"/>
      <c r="AO323" s="411"/>
      <c r="AP323" s="411"/>
      <c r="AQ323" s="411"/>
      <c r="AR323" s="411"/>
      <c r="AS323" s="411"/>
      <c r="AT323" s="411"/>
      <c r="AU323" s="411"/>
      <c r="AV323" s="411"/>
      <c r="AW323" s="411"/>
      <c r="AX323" s="411"/>
      <c r="AY323" s="411"/>
      <c r="AZ323" s="411"/>
      <c r="BA323" s="411"/>
      <c r="BB323" s="411"/>
      <c r="BC323" s="411"/>
      <c r="BD323" s="411"/>
      <c r="BE323" s="411"/>
      <c r="BF323" s="411"/>
      <c r="BG323" s="411"/>
      <c r="BH323" s="411"/>
      <c r="BI323" s="411"/>
      <c r="BJ323" s="411"/>
      <c r="BK323" s="411"/>
      <c r="BL323" s="411"/>
      <c r="BM323" s="411"/>
      <c r="BN323" s="411"/>
      <c r="BO323" s="411"/>
      <c r="BP323" s="411"/>
      <c r="BQ323" s="411"/>
      <c r="BR323" s="411"/>
      <c r="BS323" s="411"/>
      <c r="BT323" s="411"/>
      <c r="BU323" s="411"/>
      <c r="BV323" s="411"/>
      <c r="BW323" s="411"/>
      <c r="BX323" s="411"/>
      <c r="BY323" s="411"/>
      <c r="BZ323" s="411"/>
      <c r="CA323" s="411"/>
      <c r="CB323" s="411"/>
      <c r="CC323" s="411"/>
      <c r="CD323" s="411"/>
      <c r="CE323" s="411"/>
      <c r="CF323" s="411"/>
      <c r="CG323" s="411"/>
      <c r="CH323" s="411"/>
      <c r="CI323" s="411"/>
      <c r="CJ323" s="411">
        <v>9183222213</v>
      </c>
      <c r="CK323" s="411"/>
      <c r="CL323" s="411"/>
      <c r="CM323" s="430"/>
      <c r="CN323" s="411"/>
      <c r="CO323" s="411"/>
      <c r="CP323" s="411"/>
      <c r="CQ323" s="411"/>
      <c r="CR323" s="411"/>
      <c r="CS323" s="411"/>
      <c r="CT323" s="411"/>
      <c r="CU323" s="411"/>
      <c r="CV323" s="411"/>
      <c r="CW323" s="411"/>
      <c r="CX323" s="411"/>
      <c r="CY323" s="411"/>
      <c r="CZ323" s="411"/>
      <c r="DA323" s="411"/>
      <c r="DB323" s="411"/>
      <c r="DC323" s="411"/>
      <c r="DD323" s="411"/>
      <c r="DE323" s="411"/>
      <c r="DF323" s="411"/>
      <c r="DG323" s="411"/>
      <c r="DH323" s="411"/>
      <c r="DI323" s="411"/>
      <c r="DJ323" s="411"/>
      <c r="DK323" s="411"/>
      <c r="DL323" s="414"/>
      <c r="DM323" s="414"/>
      <c r="DN323" s="414"/>
      <c r="DO323" s="414"/>
      <c r="DP323" s="414"/>
      <c r="DQ323" s="414"/>
      <c r="DR323" s="414"/>
      <c r="DS323" s="414"/>
      <c r="DT323" s="414"/>
      <c r="DU323" s="414"/>
      <c r="DV323" s="414"/>
      <c r="DW323" s="414"/>
      <c r="DX323" s="414"/>
      <c r="DY323" s="414"/>
      <c r="DZ323" s="414"/>
      <c r="EA323" s="414"/>
      <c r="EB323" s="414"/>
      <c r="EC323" s="414"/>
      <c r="ED323" s="414"/>
      <c r="EE323" s="414"/>
      <c r="EF323" s="414"/>
      <c r="EG323" s="414"/>
      <c r="EH323" s="414"/>
      <c r="EI323" s="414"/>
      <c r="EJ323" s="414"/>
      <c r="EK323" s="414"/>
      <c r="EL323" s="414"/>
      <c r="EM323" s="414"/>
      <c r="EN323" s="414"/>
      <c r="EO323" s="414"/>
      <c r="EP323" s="414"/>
      <c r="EQ323" s="414"/>
      <c r="ER323" s="414"/>
      <c r="ES323" s="414"/>
      <c r="ET323" s="414"/>
      <c r="EU323" s="414"/>
      <c r="EV323" s="414"/>
      <c r="EW323" s="414"/>
      <c r="EX323" s="414"/>
      <c r="EY323" s="414"/>
      <c r="EZ323" s="414"/>
      <c r="FA323" s="414"/>
      <c r="FB323" s="414"/>
      <c r="FC323" s="414"/>
      <c r="FD323" s="414"/>
      <c r="FE323" s="414"/>
      <c r="FF323" s="414"/>
      <c r="FG323" s="414"/>
      <c r="FH323" s="414"/>
      <c r="FI323" s="414"/>
      <c r="FJ323" s="414"/>
      <c r="FK323" s="414"/>
      <c r="FL323" s="414"/>
      <c r="FM323" s="414"/>
      <c r="FN323" s="414"/>
      <c r="FO323" s="414"/>
      <c r="FP323" s="414"/>
      <c r="FQ323" s="414"/>
      <c r="FR323" s="414"/>
      <c r="FS323" s="414"/>
      <c r="FT323" s="414"/>
      <c r="FU323" s="414"/>
      <c r="FV323" s="414"/>
      <c r="FW323" s="414"/>
      <c r="FX323" s="414"/>
      <c r="FY323" s="414"/>
      <c r="FZ323" s="414"/>
      <c r="GA323" s="414"/>
      <c r="GB323" s="414"/>
      <c r="GC323" s="414"/>
      <c r="GD323" s="414"/>
      <c r="GE323" s="414"/>
      <c r="GF323" s="414"/>
      <c r="GG323" s="414"/>
      <c r="GH323" s="414"/>
      <c r="GI323" s="414"/>
      <c r="GJ323" s="414"/>
      <c r="GK323" s="414"/>
      <c r="GL323" s="414"/>
      <c r="GM323" s="414"/>
      <c r="GN323" s="414"/>
      <c r="GO323" s="414"/>
      <c r="GP323" s="414"/>
      <c r="GQ323" s="414"/>
      <c r="GR323" s="414"/>
      <c r="GS323" s="414"/>
      <c r="GT323" s="414"/>
      <c r="GU323" s="414"/>
      <c r="GV323" s="414"/>
      <c r="GW323" s="414"/>
      <c r="GX323" s="414"/>
      <c r="GY323" s="414"/>
      <c r="GZ323" s="414"/>
      <c r="HA323" s="414"/>
      <c r="HB323" s="414"/>
      <c r="HC323" s="414"/>
      <c r="HD323" s="414"/>
      <c r="HE323" s="414"/>
      <c r="HF323" s="414"/>
      <c r="HG323" s="414"/>
      <c r="HH323" s="414"/>
      <c r="HI323" s="414"/>
      <c r="HJ323" s="414"/>
      <c r="HK323" s="414"/>
      <c r="HL323" s="414"/>
      <c r="HM323" s="414"/>
      <c r="HN323" s="414"/>
      <c r="HO323" s="414"/>
      <c r="HP323" s="414"/>
      <c r="HQ323" s="414"/>
      <c r="HR323" s="414"/>
      <c r="HS323" s="414"/>
      <c r="HT323" s="414"/>
      <c r="HU323" s="414"/>
      <c r="HV323" s="414"/>
      <c r="HW323" s="414"/>
      <c r="HX323" s="414"/>
      <c r="HY323" s="414"/>
      <c r="HZ323" s="414"/>
      <c r="IA323" s="414"/>
      <c r="IB323" s="414"/>
      <c r="IC323" s="414"/>
      <c r="ID323" s="414"/>
      <c r="IE323" s="414"/>
      <c r="IF323" s="414"/>
      <c r="IG323" s="414"/>
      <c r="IH323" s="414"/>
      <c r="II323" s="414"/>
      <c r="IJ323" s="414"/>
      <c r="IK323" s="414"/>
      <c r="IL323" s="414"/>
      <c r="IM323" s="414"/>
      <c r="IN323" s="414"/>
      <c r="IO323" s="414"/>
      <c r="IP323" s="414"/>
      <c r="IQ323" s="414"/>
      <c r="IR323" s="414"/>
      <c r="IS323" s="414"/>
      <c r="IT323" s="414"/>
      <c r="IU323" s="414"/>
      <c r="IV323" s="414"/>
      <c r="IW323" s="414"/>
    </row>
    <row r="324" spans="1:257" ht="40.799999999999997" x14ac:dyDescent="0.3">
      <c r="A324" s="382" t="s">
        <v>594</v>
      </c>
      <c r="B324" s="382" t="s">
        <v>266</v>
      </c>
      <c r="C324" s="382" t="s">
        <v>266</v>
      </c>
      <c r="D324" s="382" t="s">
        <v>266</v>
      </c>
      <c r="E324" s="382" t="s">
        <v>197</v>
      </c>
      <c r="F324" s="384" t="s">
        <v>936</v>
      </c>
      <c r="G324" s="382"/>
      <c r="H324" s="382" t="s">
        <v>1383</v>
      </c>
      <c r="I324" s="382" t="s">
        <v>208</v>
      </c>
      <c r="J324" s="551" t="s">
        <v>1252</v>
      </c>
      <c r="K324" s="375" t="s">
        <v>973</v>
      </c>
      <c r="L324" s="375" t="s">
        <v>2480</v>
      </c>
      <c r="M324" s="383" t="s">
        <v>2481</v>
      </c>
      <c r="N324" s="375" t="s">
        <v>2490</v>
      </c>
      <c r="O324" s="375" t="s">
        <v>2406</v>
      </c>
      <c r="P324" s="375" t="s">
        <v>2406</v>
      </c>
      <c r="Q324" s="588">
        <v>36896</v>
      </c>
      <c r="R324" s="383" t="s">
        <v>2407</v>
      </c>
      <c r="S324" s="383">
        <v>474</v>
      </c>
      <c r="T324" s="383">
        <v>474</v>
      </c>
      <c r="U324" s="375" t="s">
        <v>2453</v>
      </c>
      <c r="V324" s="383" t="s">
        <v>2454</v>
      </c>
      <c r="W324" s="530" t="s">
        <v>3068</v>
      </c>
      <c r="X324" s="530">
        <v>43465</v>
      </c>
      <c r="Y324" s="770">
        <v>654412240</v>
      </c>
      <c r="Z324" s="383" t="s">
        <v>2339</v>
      </c>
      <c r="AA324" s="383" t="s">
        <v>2340</v>
      </c>
      <c r="AB324" s="383" t="s">
        <v>2339</v>
      </c>
      <c r="AC324" s="383" t="s">
        <v>2341</v>
      </c>
      <c r="AD324" s="383"/>
      <c r="AE324" s="430">
        <f t="shared" si="46"/>
        <v>654412240</v>
      </c>
      <c r="AF324" s="632">
        <f t="shared" si="43"/>
        <v>654412240</v>
      </c>
      <c r="AG324" s="411">
        <f t="shared" si="45"/>
        <v>654412240</v>
      </c>
      <c r="AH324" s="411"/>
      <c r="AI324" s="411"/>
      <c r="AJ324" s="411"/>
      <c r="AK324" s="411"/>
      <c r="AL324" s="411"/>
      <c r="AM324" s="411"/>
      <c r="AN324" s="411"/>
      <c r="AO324" s="411"/>
      <c r="AP324" s="411"/>
      <c r="AQ324" s="411"/>
      <c r="AR324" s="411"/>
      <c r="AS324" s="411"/>
      <c r="AT324" s="411"/>
      <c r="AU324" s="411"/>
      <c r="AV324" s="411"/>
      <c r="AW324" s="411"/>
      <c r="AX324" s="411"/>
      <c r="AY324" s="411"/>
      <c r="AZ324" s="411"/>
      <c r="BA324" s="411"/>
      <c r="BB324" s="411"/>
      <c r="BC324" s="411"/>
      <c r="BD324" s="411"/>
      <c r="BE324" s="411"/>
      <c r="BF324" s="411"/>
      <c r="BG324" s="411"/>
      <c r="BH324" s="411"/>
      <c r="BI324" s="411"/>
      <c r="BJ324" s="411"/>
      <c r="BK324" s="411"/>
      <c r="BL324" s="411"/>
      <c r="BM324" s="411"/>
      <c r="BN324" s="411"/>
      <c r="BO324" s="411"/>
      <c r="BP324" s="411"/>
      <c r="BQ324" s="411"/>
      <c r="BR324" s="411"/>
      <c r="BS324" s="411"/>
      <c r="BT324" s="411"/>
      <c r="BU324" s="411"/>
      <c r="BV324" s="411"/>
      <c r="BW324" s="411"/>
      <c r="BX324" s="411"/>
      <c r="BY324" s="411"/>
      <c r="BZ324" s="411"/>
      <c r="CA324" s="411"/>
      <c r="CB324" s="411"/>
      <c r="CC324" s="411"/>
      <c r="CD324" s="411"/>
      <c r="CE324" s="411"/>
      <c r="CF324" s="411"/>
      <c r="CG324" s="411"/>
      <c r="CH324" s="411"/>
      <c r="CI324" s="411">
        <v>654412240</v>
      </c>
      <c r="CJ324" s="411"/>
      <c r="CK324" s="411"/>
      <c r="CL324" s="411"/>
      <c r="CM324" s="430"/>
      <c r="CN324" s="411"/>
      <c r="CO324" s="411"/>
      <c r="CP324" s="411"/>
      <c r="CQ324" s="411"/>
      <c r="CR324" s="411"/>
      <c r="CS324" s="411"/>
      <c r="CT324" s="411"/>
      <c r="CU324" s="411"/>
      <c r="CV324" s="411"/>
      <c r="CW324" s="411"/>
      <c r="CX324" s="411"/>
      <c r="CY324" s="411"/>
      <c r="CZ324" s="411"/>
      <c r="DA324" s="411"/>
      <c r="DB324" s="411"/>
      <c r="DC324" s="411"/>
      <c r="DD324" s="411"/>
      <c r="DE324" s="411"/>
      <c r="DF324" s="411"/>
      <c r="DG324" s="411"/>
      <c r="DH324" s="411"/>
      <c r="DI324" s="411"/>
      <c r="DJ324" s="411"/>
      <c r="DK324" s="411"/>
      <c r="DL324" s="414"/>
      <c r="DM324" s="414"/>
      <c r="DN324" s="414"/>
      <c r="DO324" s="414"/>
      <c r="DP324" s="414"/>
      <c r="DQ324" s="414"/>
      <c r="DR324" s="414"/>
      <c r="DS324" s="414"/>
      <c r="DT324" s="414"/>
      <c r="DU324" s="414"/>
      <c r="DV324" s="414"/>
      <c r="DW324" s="414"/>
      <c r="DX324" s="414"/>
      <c r="DY324" s="414"/>
      <c r="DZ324" s="414"/>
      <c r="EA324" s="414"/>
      <c r="EB324" s="414"/>
      <c r="EC324" s="414"/>
      <c r="ED324" s="414"/>
      <c r="EE324" s="414"/>
      <c r="EF324" s="414"/>
      <c r="EG324" s="414"/>
      <c r="EH324" s="414"/>
      <c r="EI324" s="414"/>
      <c r="EJ324" s="414"/>
      <c r="EK324" s="414"/>
      <c r="EL324" s="414"/>
      <c r="EM324" s="414"/>
      <c r="EN324" s="414"/>
      <c r="EO324" s="414"/>
      <c r="EP324" s="414"/>
      <c r="EQ324" s="414"/>
      <c r="ER324" s="414"/>
      <c r="ES324" s="414"/>
      <c r="ET324" s="414"/>
      <c r="EU324" s="414"/>
      <c r="EV324" s="414"/>
      <c r="EW324" s="414"/>
      <c r="EX324" s="414"/>
      <c r="EY324" s="414"/>
      <c r="EZ324" s="414"/>
      <c r="FA324" s="414"/>
      <c r="FB324" s="414"/>
      <c r="FC324" s="414"/>
      <c r="FD324" s="414"/>
      <c r="FE324" s="414"/>
      <c r="FF324" s="414"/>
      <c r="FG324" s="414"/>
      <c r="FH324" s="414"/>
      <c r="FI324" s="414"/>
      <c r="FJ324" s="414"/>
      <c r="FK324" s="414"/>
      <c r="FL324" s="414"/>
      <c r="FM324" s="414"/>
      <c r="FN324" s="414"/>
      <c r="FO324" s="414"/>
      <c r="FP324" s="414"/>
      <c r="FQ324" s="414"/>
      <c r="FR324" s="414"/>
      <c r="FS324" s="414"/>
      <c r="FT324" s="414"/>
      <c r="FU324" s="414"/>
      <c r="FV324" s="414"/>
      <c r="FW324" s="414"/>
      <c r="FX324" s="414"/>
      <c r="FY324" s="414"/>
      <c r="FZ324" s="414"/>
      <c r="GA324" s="414"/>
      <c r="GB324" s="414"/>
      <c r="GC324" s="414"/>
      <c r="GD324" s="414"/>
      <c r="GE324" s="414"/>
      <c r="GF324" s="414"/>
      <c r="GG324" s="414"/>
      <c r="GH324" s="414"/>
      <c r="GI324" s="414"/>
      <c r="GJ324" s="414"/>
      <c r="GK324" s="414"/>
      <c r="GL324" s="414"/>
      <c r="GM324" s="414"/>
      <c r="GN324" s="414"/>
      <c r="GO324" s="414"/>
      <c r="GP324" s="414"/>
      <c r="GQ324" s="414"/>
      <c r="GR324" s="414"/>
      <c r="GS324" s="414"/>
      <c r="GT324" s="414"/>
      <c r="GU324" s="414"/>
      <c r="GV324" s="414"/>
      <c r="GW324" s="414"/>
      <c r="GX324" s="414"/>
      <c r="GY324" s="414"/>
      <c r="GZ324" s="414"/>
      <c r="HA324" s="414"/>
      <c r="HB324" s="414"/>
      <c r="HC324" s="414"/>
      <c r="HD324" s="414"/>
      <c r="HE324" s="414"/>
      <c r="HF324" s="414"/>
      <c r="HG324" s="414"/>
      <c r="HH324" s="414"/>
      <c r="HI324" s="414"/>
      <c r="HJ324" s="414"/>
      <c r="HK324" s="414"/>
      <c r="HL324" s="414"/>
      <c r="HM324" s="414"/>
      <c r="HN324" s="414"/>
      <c r="HO324" s="414"/>
      <c r="HP324" s="414"/>
      <c r="HQ324" s="414"/>
      <c r="HR324" s="414"/>
      <c r="HS324" s="414"/>
      <c r="HT324" s="414"/>
      <c r="HU324" s="414"/>
      <c r="HV324" s="414"/>
      <c r="HW324" s="414"/>
      <c r="HX324" s="414"/>
      <c r="HY324" s="414"/>
      <c r="HZ324" s="414"/>
      <c r="IA324" s="414"/>
      <c r="IB324" s="414"/>
      <c r="IC324" s="414"/>
      <c r="ID324" s="414"/>
      <c r="IE324" s="414"/>
      <c r="IF324" s="414"/>
      <c r="IG324" s="414"/>
      <c r="IH324" s="414"/>
      <c r="II324" s="414"/>
      <c r="IJ324" s="414"/>
      <c r="IK324" s="414"/>
      <c r="IL324" s="414"/>
      <c r="IM324" s="414"/>
      <c r="IN324" s="414"/>
      <c r="IO324" s="414"/>
      <c r="IP324" s="414"/>
      <c r="IQ324" s="414"/>
      <c r="IR324" s="414"/>
      <c r="IS324" s="414"/>
      <c r="IT324" s="414"/>
      <c r="IU324" s="414"/>
      <c r="IV324" s="414"/>
      <c r="IW324" s="414"/>
    </row>
    <row r="325" spans="1:257" ht="40.799999999999997" x14ac:dyDescent="0.3">
      <c r="A325" s="382" t="s">
        <v>594</v>
      </c>
      <c r="B325" s="382" t="s">
        <v>266</v>
      </c>
      <c r="C325" s="382" t="s">
        <v>266</v>
      </c>
      <c r="D325" s="382" t="s">
        <v>266</v>
      </c>
      <c r="E325" s="382" t="s">
        <v>197</v>
      </c>
      <c r="F325" s="384" t="s">
        <v>936</v>
      </c>
      <c r="G325" s="382"/>
      <c r="H325" s="382" t="s">
        <v>1384</v>
      </c>
      <c r="I325" s="382" t="s">
        <v>208</v>
      </c>
      <c r="J325" s="551" t="s">
        <v>1252</v>
      </c>
      <c r="K325" s="375" t="s">
        <v>974</v>
      </c>
      <c r="L325" s="375" t="s">
        <v>2480</v>
      </c>
      <c r="M325" s="383" t="s">
        <v>2481</v>
      </c>
      <c r="N325" s="375" t="s">
        <v>2490</v>
      </c>
      <c r="O325" s="375" t="s">
        <v>2406</v>
      </c>
      <c r="P325" s="375" t="s">
        <v>2406</v>
      </c>
      <c r="Q325" s="588">
        <v>36896</v>
      </c>
      <c r="R325" s="383" t="s">
        <v>2407</v>
      </c>
      <c r="S325" s="383">
        <v>474</v>
      </c>
      <c r="T325" s="383">
        <v>474</v>
      </c>
      <c r="U325" s="375" t="s">
        <v>2455</v>
      </c>
      <c r="V325" s="383" t="s">
        <v>2456</v>
      </c>
      <c r="W325" s="530" t="s">
        <v>3068</v>
      </c>
      <c r="X325" s="530">
        <v>43465</v>
      </c>
      <c r="Y325" s="770">
        <v>45516523</v>
      </c>
      <c r="Z325" s="383" t="s">
        <v>2339</v>
      </c>
      <c r="AA325" s="383" t="s">
        <v>2340</v>
      </c>
      <c r="AB325" s="383" t="s">
        <v>2339</v>
      </c>
      <c r="AC325" s="383" t="s">
        <v>2341</v>
      </c>
      <c r="AD325" s="383"/>
      <c r="AE325" s="430">
        <f t="shared" si="46"/>
        <v>45516523</v>
      </c>
      <c r="AF325" s="632">
        <f t="shared" si="43"/>
        <v>45516523</v>
      </c>
      <c r="AG325" s="411">
        <f t="shared" si="45"/>
        <v>45516523</v>
      </c>
      <c r="AH325" s="411"/>
      <c r="AI325" s="411"/>
      <c r="AJ325" s="411"/>
      <c r="AK325" s="411"/>
      <c r="AL325" s="411"/>
      <c r="AM325" s="411"/>
      <c r="AN325" s="411"/>
      <c r="AO325" s="411"/>
      <c r="AP325" s="411"/>
      <c r="AQ325" s="411"/>
      <c r="AR325" s="411"/>
      <c r="AS325" s="411"/>
      <c r="AT325" s="411"/>
      <c r="AU325" s="411"/>
      <c r="AV325" s="411"/>
      <c r="AW325" s="411"/>
      <c r="AX325" s="411"/>
      <c r="AY325" s="411"/>
      <c r="AZ325" s="411"/>
      <c r="BA325" s="411"/>
      <c r="BB325" s="411"/>
      <c r="BC325" s="411"/>
      <c r="BD325" s="411"/>
      <c r="BE325" s="411"/>
      <c r="BF325" s="411"/>
      <c r="BG325" s="411"/>
      <c r="BH325" s="411"/>
      <c r="BI325" s="411"/>
      <c r="BJ325" s="411"/>
      <c r="BK325" s="411"/>
      <c r="BL325" s="411"/>
      <c r="BM325" s="411"/>
      <c r="BN325" s="411"/>
      <c r="BO325" s="411"/>
      <c r="BP325" s="411"/>
      <c r="BQ325" s="411"/>
      <c r="BR325" s="411"/>
      <c r="BS325" s="411"/>
      <c r="BT325" s="411"/>
      <c r="BU325" s="411"/>
      <c r="BV325" s="411"/>
      <c r="BW325" s="411"/>
      <c r="BX325" s="411"/>
      <c r="BY325" s="411"/>
      <c r="BZ325" s="411"/>
      <c r="CA325" s="411"/>
      <c r="CB325" s="411"/>
      <c r="CC325" s="411"/>
      <c r="CD325" s="411"/>
      <c r="CE325" s="411"/>
      <c r="CF325" s="411"/>
      <c r="CG325" s="411"/>
      <c r="CH325" s="411"/>
      <c r="CI325" s="411"/>
      <c r="CJ325" s="411">
        <v>45516523</v>
      </c>
      <c r="CK325" s="411"/>
      <c r="CL325" s="411"/>
      <c r="CM325" s="430"/>
      <c r="CN325" s="411"/>
      <c r="CO325" s="411"/>
      <c r="CP325" s="411"/>
      <c r="CQ325" s="411"/>
      <c r="CR325" s="411"/>
      <c r="CS325" s="411"/>
      <c r="CT325" s="411"/>
      <c r="CU325" s="411"/>
      <c r="CV325" s="411"/>
      <c r="CW325" s="411"/>
      <c r="CX325" s="411"/>
      <c r="CY325" s="411"/>
      <c r="CZ325" s="411"/>
      <c r="DA325" s="411"/>
      <c r="DB325" s="411"/>
      <c r="DC325" s="411"/>
      <c r="DD325" s="411"/>
      <c r="DE325" s="411"/>
      <c r="DF325" s="411"/>
      <c r="DG325" s="411"/>
      <c r="DH325" s="411"/>
      <c r="DI325" s="411"/>
      <c r="DJ325" s="411"/>
      <c r="DK325" s="411"/>
      <c r="DL325" s="414"/>
      <c r="DM325" s="414"/>
      <c r="DN325" s="414"/>
      <c r="DO325" s="414"/>
      <c r="DP325" s="414"/>
      <c r="DQ325" s="414"/>
      <c r="DR325" s="414"/>
      <c r="DS325" s="414"/>
      <c r="DT325" s="414"/>
      <c r="DU325" s="414"/>
      <c r="DV325" s="414"/>
      <c r="DW325" s="414"/>
      <c r="DX325" s="414"/>
      <c r="DY325" s="414"/>
      <c r="DZ325" s="414"/>
      <c r="EA325" s="414"/>
      <c r="EB325" s="414"/>
      <c r="EC325" s="414"/>
      <c r="ED325" s="414"/>
      <c r="EE325" s="414"/>
      <c r="EF325" s="414"/>
      <c r="EG325" s="414"/>
      <c r="EH325" s="414"/>
      <c r="EI325" s="414"/>
      <c r="EJ325" s="414"/>
      <c r="EK325" s="414"/>
      <c r="EL325" s="414"/>
      <c r="EM325" s="414"/>
      <c r="EN325" s="414"/>
      <c r="EO325" s="414"/>
      <c r="EP325" s="414"/>
      <c r="EQ325" s="414"/>
      <c r="ER325" s="414"/>
      <c r="ES325" s="414"/>
      <c r="ET325" s="414"/>
      <c r="EU325" s="414"/>
      <c r="EV325" s="414"/>
      <c r="EW325" s="414"/>
      <c r="EX325" s="414"/>
      <c r="EY325" s="414"/>
      <c r="EZ325" s="414"/>
      <c r="FA325" s="414"/>
      <c r="FB325" s="414"/>
      <c r="FC325" s="414"/>
      <c r="FD325" s="414"/>
      <c r="FE325" s="414"/>
      <c r="FF325" s="414"/>
      <c r="FG325" s="414"/>
      <c r="FH325" s="414"/>
      <c r="FI325" s="414"/>
      <c r="FJ325" s="414"/>
      <c r="FK325" s="414"/>
      <c r="FL325" s="414"/>
      <c r="FM325" s="414"/>
      <c r="FN325" s="414"/>
      <c r="FO325" s="414"/>
      <c r="FP325" s="414"/>
      <c r="FQ325" s="414"/>
      <c r="FR325" s="414"/>
      <c r="FS325" s="414"/>
      <c r="FT325" s="414"/>
      <c r="FU325" s="414"/>
      <c r="FV325" s="414"/>
      <c r="FW325" s="414"/>
      <c r="FX325" s="414"/>
      <c r="FY325" s="414"/>
      <c r="FZ325" s="414"/>
      <c r="GA325" s="414"/>
      <c r="GB325" s="414"/>
      <c r="GC325" s="414"/>
      <c r="GD325" s="414"/>
      <c r="GE325" s="414"/>
      <c r="GF325" s="414"/>
      <c r="GG325" s="414"/>
      <c r="GH325" s="414"/>
      <c r="GI325" s="414"/>
      <c r="GJ325" s="414"/>
      <c r="GK325" s="414"/>
      <c r="GL325" s="414"/>
      <c r="GM325" s="414"/>
      <c r="GN325" s="414"/>
      <c r="GO325" s="414"/>
      <c r="GP325" s="414"/>
      <c r="GQ325" s="414"/>
      <c r="GR325" s="414"/>
      <c r="GS325" s="414"/>
      <c r="GT325" s="414"/>
      <c r="GU325" s="414"/>
      <c r="GV325" s="414"/>
      <c r="GW325" s="414"/>
      <c r="GX325" s="414"/>
      <c r="GY325" s="414"/>
      <c r="GZ325" s="414"/>
      <c r="HA325" s="414"/>
      <c r="HB325" s="414"/>
      <c r="HC325" s="414"/>
      <c r="HD325" s="414"/>
      <c r="HE325" s="414"/>
      <c r="HF325" s="414"/>
      <c r="HG325" s="414"/>
      <c r="HH325" s="414"/>
      <c r="HI325" s="414"/>
      <c r="HJ325" s="414"/>
      <c r="HK325" s="414"/>
      <c r="HL325" s="414"/>
      <c r="HM325" s="414"/>
      <c r="HN325" s="414"/>
      <c r="HO325" s="414"/>
      <c r="HP325" s="414"/>
      <c r="HQ325" s="414"/>
      <c r="HR325" s="414"/>
      <c r="HS325" s="414"/>
      <c r="HT325" s="414"/>
      <c r="HU325" s="414"/>
      <c r="HV325" s="414"/>
      <c r="HW325" s="414"/>
      <c r="HX325" s="414"/>
      <c r="HY325" s="414"/>
      <c r="HZ325" s="414"/>
      <c r="IA325" s="414"/>
      <c r="IB325" s="414"/>
      <c r="IC325" s="414"/>
      <c r="ID325" s="414"/>
      <c r="IE325" s="414"/>
      <c r="IF325" s="414"/>
      <c r="IG325" s="414"/>
      <c r="IH325" s="414"/>
      <c r="II325" s="414"/>
      <c r="IJ325" s="414"/>
      <c r="IK325" s="414"/>
      <c r="IL325" s="414"/>
      <c r="IM325" s="414"/>
      <c r="IN325" s="414"/>
      <c r="IO325" s="414"/>
      <c r="IP325" s="414"/>
      <c r="IQ325" s="414"/>
      <c r="IR325" s="414"/>
      <c r="IS325" s="414"/>
      <c r="IT325" s="414"/>
      <c r="IU325" s="414"/>
      <c r="IV325" s="414"/>
      <c r="IW325" s="414"/>
    </row>
    <row r="326" spans="1:257" ht="40.799999999999997" x14ac:dyDescent="0.3">
      <c r="A326" s="382" t="s">
        <v>594</v>
      </c>
      <c r="B326" s="382" t="s">
        <v>266</v>
      </c>
      <c r="C326" s="382" t="s">
        <v>266</v>
      </c>
      <c r="D326" s="382" t="s">
        <v>266</v>
      </c>
      <c r="E326" s="382" t="s">
        <v>197</v>
      </c>
      <c r="F326" s="384" t="s">
        <v>936</v>
      </c>
      <c r="G326" s="382"/>
      <c r="H326" s="382" t="s">
        <v>1385</v>
      </c>
      <c r="I326" s="382" t="s">
        <v>208</v>
      </c>
      <c r="J326" s="551" t="s">
        <v>1252</v>
      </c>
      <c r="K326" s="375" t="s">
        <v>975</v>
      </c>
      <c r="L326" s="375" t="s">
        <v>2480</v>
      </c>
      <c r="M326" s="383" t="s">
        <v>2481</v>
      </c>
      <c r="N326" s="375" t="s">
        <v>2490</v>
      </c>
      <c r="O326" s="375" t="s">
        <v>2406</v>
      </c>
      <c r="P326" s="375" t="s">
        <v>2406</v>
      </c>
      <c r="Q326" s="588">
        <v>36896</v>
      </c>
      <c r="R326" s="383" t="s">
        <v>2407</v>
      </c>
      <c r="S326" s="383">
        <v>474</v>
      </c>
      <c r="T326" s="383">
        <v>474</v>
      </c>
      <c r="U326" s="375" t="s">
        <v>2457</v>
      </c>
      <c r="V326" s="383" t="s">
        <v>2458</v>
      </c>
      <c r="W326" s="530" t="s">
        <v>3068</v>
      </c>
      <c r="X326" s="530">
        <v>43465</v>
      </c>
      <c r="Y326" s="770">
        <v>273099137</v>
      </c>
      <c r="Z326" s="383" t="s">
        <v>2339</v>
      </c>
      <c r="AA326" s="383" t="s">
        <v>2340</v>
      </c>
      <c r="AB326" s="383" t="s">
        <v>2339</v>
      </c>
      <c r="AC326" s="383" t="s">
        <v>2341</v>
      </c>
      <c r="AD326" s="383"/>
      <c r="AE326" s="430">
        <f t="shared" si="46"/>
        <v>273099137</v>
      </c>
      <c r="AF326" s="632">
        <f t="shared" si="43"/>
        <v>273099137</v>
      </c>
      <c r="AG326" s="411">
        <f t="shared" si="45"/>
        <v>273099137</v>
      </c>
      <c r="AH326" s="411"/>
      <c r="AI326" s="411"/>
      <c r="AJ326" s="411"/>
      <c r="AK326" s="411"/>
      <c r="AL326" s="411"/>
      <c r="AM326" s="411"/>
      <c r="AN326" s="411"/>
      <c r="AO326" s="411"/>
      <c r="AP326" s="411"/>
      <c r="AQ326" s="411"/>
      <c r="AR326" s="411"/>
      <c r="AS326" s="411"/>
      <c r="AT326" s="411"/>
      <c r="AU326" s="411"/>
      <c r="AV326" s="411"/>
      <c r="AW326" s="411"/>
      <c r="AX326" s="411"/>
      <c r="AY326" s="411"/>
      <c r="AZ326" s="411"/>
      <c r="BA326" s="411"/>
      <c r="BB326" s="411"/>
      <c r="BC326" s="411"/>
      <c r="BD326" s="411"/>
      <c r="BE326" s="411"/>
      <c r="BF326" s="411"/>
      <c r="BG326" s="411"/>
      <c r="BH326" s="411"/>
      <c r="BI326" s="411"/>
      <c r="BJ326" s="411"/>
      <c r="BK326" s="411"/>
      <c r="BL326" s="411"/>
      <c r="BM326" s="411"/>
      <c r="BN326" s="411"/>
      <c r="BO326" s="411"/>
      <c r="BP326" s="411"/>
      <c r="BQ326" s="411"/>
      <c r="BR326" s="411"/>
      <c r="BS326" s="411"/>
      <c r="BT326" s="411"/>
      <c r="BU326" s="411"/>
      <c r="BV326" s="411"/>
      <c r="BW326" s="411"/>
      <c r="BX326" s="411"/>
      <c r="BY326" s="411"/>
      <c r="BZ326" s="411"/>
      <c r="CA326" s="411"/>
      <c r="CB326" s="411"/>
      <c r="CC326" s="411"/>
      <c r="CD326" s="411"/>
      <c r="CE326" s="411"/>
      <c r="CF326" s="411"/>
      <c r="CG326" s="411"/>
      <c r="CH326" s="411"/>
      <c r="CI326" s="411"/>
      <c r="CJ326" s="411">
        <v>273099137</v>
      </c>
      <c r="CK326" s="411"/>
      <c r="CL326" s="411"/>
      <c r="CM326" s="430"/>
      <c r="CN326" s="411"/>
      <c r="CO326" s="411"/>
      <c r="CP326" s="411"/>
      <c r="CQ326" s="411"/>
      <c r="CR326" s="411"/>
      <c r="CS326" s="411"/>
      <c r="CT326" s="411"/>
      <c r="CU326" s="411"/>
      <c r="CV326" s="411"/>
      <c r="CW326" s="411"/>
      <c r="CX326" s="411"/>
      <c r="CY326" s="411"/>
      <c r="CZ326" s="411"/>
      <c r="DA326" s="411"/>
      <c r="DB326" s="411"/>
      <c r="DC326" s="411"/>
      <c r="DD326" s="411"/>
      <c r="DE326" s="411"/>
      <c r="DF326" s="411"/>
      <c r="DG326" s="411"/>
      <c r="DH326" s="411"/>
      <c r="DI326" s="411"/>
      <c r="DJ326" s="411"/>
      <c r="DK326" s="411"/>
      <c r="DL326" s="414"/>
      <c r="DM326" s="414"/>
      <c r="DN326" s="414"/>
      <c r="DO326" s="414"/>
      <c r="DP326" s="414"/>
      <c r="DQ326" s="414"/>
      <c r="DR326" s="414"/>
      <c r="DS326" s="414"/>
      <c r="DT326" s="414"/>
      <c r="DU326" s="414"/>
      <c r="DV326" s="414"/>
      <c r="DW326" s="414"/>
      <c r="DX326" s="414"/>
      <c r="DY326" s="414"/>
      <c r="DZ326" s="414"/>
      <c r="EA326" s="414"/>
      <c r="EB326" s="414"/>
      <c r="EC326" s="414"/>
      <c r="ED326" s="414"/>
      <c r="EE326" s="414"/>
      <c r="EF326" s="414"/>
      <c r="EG326" s="414"/>
      <c r="EH326" s="414"/>
      <c r="EI326" s="414"/>
      <c r="EJ326" s="414"/>
      <c r="EK326" s="414"/>
      <c r="EL326" s="414"/>
      <c r="EM326" s="414"/>
      <c r="EN326" s="414"/>
      <c r="EO326" s="414"/>
      <c r="EP326" s="414"/>
      <c r="EQ326" s="414"/>
      <c r="ER326" s="414"/>
      <c r="ES326" s="414"/>
      <c r="ET326" s="414"/>
      <c r="EU326" s="414"/>
      <c r="EV326" s="414"/>
      <c r="EW326" s="414"/>
      <c r="EX326" s="414"/>
      <c r="EY326" s="414"/>
      <c r="EZ326" s="414"/>
      <c r="FA326" s="414"/>
      <c r="FB326" s="414"/>
      <c r="FC326" s="414"/>
      <c r="FD326" s="414"/>
      <c r="FE326" s="414"/>
      <c r="FF326" s="414"/>
      <c r="FG326" s="414"/>
      <c r="FH326" s="414"/>
      <c r="FI326" s="414"/>
      <c r="FJ326" s="414"/>
      <c r="FK326" s="414"/>
      <c r="FL326" s="414"/>
      <c r="FM326" s="414"/>
      <c r="FN326" s="414"/>
      <c r="FO326" s="414"/>
      <c r="FP326" s="414"/>
      <c r="FQ326" s="414"/>
      <c r="FR326" s="414"/>
      <c r="FS326" s="414"/>
      <c r="FT326" s="414"/>
      <c r="FU326" s="414"/>
      <c r="FV326" s="414"/>
      <c r="FW326" s="414"/>
      <c r="FX326" s="414"/>
      <c r="FY326" s="414"/>
      <c r="FZ326" s="414"/>
      <c r="GA326" s="414"/>
      <c r="GB326" s="414"/>
      <c r="GC326" s="414"/>
      <c r="GD326" s="414"/>
      <c r="GE326" s="414"/>
      <c r="GF326" s="414"/>
      <c r="GG326" s="414"/>
      <c r="GH326" s="414"/>
      <c r="GI326" s="414"/>
      <c r="GJ326" s="414"/>
      <c r="GK326" s="414"/>
      <c r="GL326" s="414"/>
      <c r="GM326" s="414"/>
      <c r="GN326" s="414"/>
      <c r="GO326" s="414"/>
      <c r="GP326" s="414"/>
      <c r="GQ326" s="414"/>
      <c r="GR326" s="414"/>
      <c r="GS326" s="414"/>
      <c r="GT326" s="414"/>
      <c r="GU326" s="414"/>
      <c r="GV326" s="414"/>
      <c r="GW326" s="414"/>
      <c r="GX326" s="414"/>
      <c r="GY326" s="414"/>
      <c r="GZ326" s="414"/>
      <c r="HA326" s="414"/>
      <c r="HB326" s="414"/>
      <c r="HC326" s="414"/>
      <c r="HD326" s="414"/>
      <c r="HE326" s="414"/>
      <c r="HF326" s="414"/>
      <c r="HG326" s="414"/>
      <c r="HH326" s="414"/>
      <c r="HI326" s="414"/>
      <c r="HJ326" s="414"/>
      <c r="HK326" s="414"/>
      <c r="HL326" s="414"/>
      <c r="HM326" s="414"/>
      <c r="HN326" s="414"/>
      <c r="HO326" s="414"/>
      <c r="HP326" s="414"/>
      <c r="HQ326" s="414"/>
      <c r="HR326" s="414"/>
      <c r="HS326" s="414"/>
      <c r="HT326" s="414"/>
      <c r="HU326" s="414"/>
      <c r="HV326" s="414"/>
      <c r="HW326" s="414"/>
      <c r="HX326" s="414"/>
      <c r="HY326" s="414"/>
      <c r="HZ326" s="414"/>
      <c r="IA326" s="414"/>
      <c r="IB326" s="414"/>
      <c r="IC326" s="414"/>
      <c r="ID326" s="414"/>
      <c r="IE326" s="414"/>
      <c r="IF326" s="414"/>
      <c r="IG326" s="414"/>
      <c r="IH326" s="414"/>
      <c r="II326" s="414"/>
      <c r="IJ326" s="414"/>
      <c r="IK326" s="414"/>
      <c r="IL326" s="414"/>
      <c r="IM326" s="414"/>
      <c r="IN326" s="414"/>
      <c r="IO326" s="414"/>
      <c r="IP326" s="414"/>
      <c r="IQ326" s="414"/>
      <c r="IR326" s="414"/>
      <c r="IS326" s="414"/>
      <c r="IT326" s="414"/>
      <c r="IU326" s="414"/>
      <c r="IV326" s="414"/>
      <c r="IW326" s="414"/>
    </row>
    <row r="327" spans="1:257" ht="40.799999999999997" x14ac:dyDescent="0.3">
      <c r="A327" s="382" t="s">
        <v>594</v>
      </c>
      <c r="B327" s="382" t="s">
        <v>266</v>
      </c>
      <c r="C327" s="382" t="s">
        <v>266</v>
      </c>
      <c r="D327" s="382" t="s">
        <v>266</v>
      </c>
      <c r="E327" s="382" t="s">
        <v>197</v>
      </c>
      <c r="F327" s="384" t="s">
        <v>936</v>
      </c>
      <c r="G327" s="382"/>
      <c r="H327" s="382" t="s">
        <v>1386</v>
      </c>
      <c r="I327" s="382" t="s">
        <v>208</v>
      </c>
      <c r="J327" s="551" t="s">
        <v>1252</v>
      </c>
      <c r="K327" s="375" t="s">
        <v>976</v>
      </c>
      <c r="L327" s="375" t="s">
        <v>2480</v>
      </c>
      <c r="M327" s="383" t="s">
        <v>2481</v>
      </c>
      <c r="N327" s="375" t="s">
        <v>2490</v>
      </c>
      <c r="O327" s="375" t="s">
        <v>2406</v>
      </c>
      <c r="P327" s="375" t="s">
        <v>2406</v>
      </c>
      <c r="Q327" s="588">
        <v>36896</v>
      </c>
      <c r="R327" s="383" t="s">
        <v>2407</v>
      </c>
      <c r="S327" s="383">
        <v>474</v>
      </c>
      <c r="T327" s="383">
        <v>474</v>
      </c>
      <c r="U327" s="375" t="s">
        <v>2459</v>
      </c>
      <c r="V327" s="383" t="s">
        <v>2460</v>
      </c>
      <c r="W327" s="530" t="s">
        <v>3068</v>
      </c>
      <c r="X327" s="530">
        <v>43465</v>
      </c>
      <c r="Y327" s="770">
        <v>45516523</v>
      </c>
      <c r="Z327" s="383" t="s">
        <v>2339</v>
      </c>
      <c r="AA327" s="383" t="s">
        <v>2340</v>
      </c>
      <c r="AB327" s="383" t="s">
        <v>2339</v>
      </c>
      <c r="AC327" s="383" t="s">
        <v>2341</v>
      </c>
      <c r="AD327" s="383"/>
      <c r="AE327" s="430">
        <f t="shared" si="46"/>
        <v>45516523</v>
      </c>
      <c r="AF327" s="632">
        <f t="shared" si="43"/>
        <v>45516523</v>
      </c>
      <c r="AG327" s="411">
        <f t="shared" si="45"/>
        <v>45516523</v>
      </c>
      <c r="AH327" s="411"/>
      <c r="AI327" s="411"/>
      <c r="AJ327" s="411"/>
      <c r="AK327" s="411"/>
      <c r="AL327" s="411"/>
      <c r="AM327" s="411"/>
      <c r="AN327" s="411"/>
      <c r="AO327" s="411"/>
      <c r="AP327" s="411"/>
      <c r="AQ327" s="411"/>
      <c r="AR327" s="411"/>
      <c r="AS327" s="411"/>
      <c r="AT327" s="411"/>
      <c r="AU327" s="411"/>
      <c r="AV327" s="411"/>
      <c r="AW327" s="411"/>
      <c r="AX327" s="411"/>
      <c r="AY327" s="411"/>
      <c r="AZ327" s="411"/>
      <c r="BA327" s="411"/>
      <c r="BB327" s="411"/>
      <c r="BC327" s="411"/>
      <c r="BD327" s="411"/>
      <c r="BE327" s="411"/>
      <c r="BF327" s="411"/>
      <c r="BG327" s="411"/>
      <c r="BH327" s="411"/>
      <c r="BI327" s="411"/>
      <c r="BJ327" s="411"/>
      <c r="BK327" s="411"/>
      <c r="BL327" s="411"/>
      <c r="BM327" s="411"/>
      <c r="BN327" s="411"/>
      <c r="BO327" s="411"/>
      <c r="BP327" s="411"/>
      <c r="BQ327" s="411"/>
      <c r="BR327" s="411"/>
      <c r="BS327" s="411"/>
      <c r="BT327" s="411"/>
      <c r="BU327" s="411"/>
      <c r="BV327" s="411"/>
      <c r="BW327" s="411"/>
      <c r="BX327" s="411"/>
      <c r="BY327" s="411"/>
      <c r="BZ327" s="411"/>
      <c r="CA327" s="411"/>
      <c r="CB327" s="411"/>
      <c r="CC327" s="411"/>
      <c r="CD327" s="411"/>
      <c r="CE327" s="411"/>
      <c r="CF327" s="411"/>
      <c r="CG327" s="411"/>
      <c r="CH327" s="411"/>
      <c r="CI327" s="411"/>
      <c r="CJ327" s="411">
        <v>45516523</v>
      </c>
      <c r="CK327" s="411"/>
      <c r="CL327" s="411"/>
      <c r="CM327" s="430"/>
      <c r="CN327" s="411"/>
      <c r="CO327" s="411"/>
      <c r="CP327" s="411"/>
      <c r="CQ327" s="411"/>
      <c r="CR327" s="411"/>
      <c r="CS327" s="411"/>
      <c r="CT327" s="411"/>
      <c r="CU327" s="411"/>
      <c r="CV327" s="411"/>
      <c r="CW327" s="411"/>
      <c r="CX327" s="411"/>
      <c r="CY327" s="411"/>
      <c r="CZ327" s="411"/>
      <c r="DA327" s="411"/>
      <c r="DB327" s="411"/>
      <c r="DC327" s="411"/>
      <c r="DD327" s="411"/>
      <c r="DE327" s="411"/>
      <c r="DF327" s="411"/>
      <c r="DG327" s="411"/>
      <c r="DH327" s="411"/>
      <c r="DI327" s="411"/>
      <c r="DJ327" s="411"/>
      <c r="DK327" s="411"/>
      <c r="DL327" s="414"/>
      <c r="DM327" s="414"/>
      <c r="DN327" s="414"/>
      <c r="DO327" s="414"/>
      <c r="DP327" s="414"/>
      <c r="DQ327" s="414"/>
      <c r="DR327" s="414"/>
      <c r="DS327" s="414"/>
      <c r="DT327" s="414"/>
      <c r="DU327" s="414"/>
      <c r="DV327" s="414"/>
      <c r="DW327" s="414"/>
      <c r="DX327" s="414"/>
      <c r="DY327" s="414"/>
      <c r="DZ327" s="414"/>
      <c r="EA327" s="414"/>
      <c r="EB327" s="414"/>
      <c r="EC327" s="414"/>
      <c r="ED327" s="414"/>
      <c r="EE327" s="414"/>
      <c r="EF327" s="414"/>
      <c r="EG327" s="414"/>
      <c r="EH327" s="414"/>
      <c r="EI327" s="414"/>
      <c r="EJ327" s="414"/>
      <c r="EK327" s="414"/>
      <c r="EL327" s="414"/>
      <c r="EM327" s="414"/>
      <c r="EN327" s="414"/>
      <c r="EO327" s="414"/>
      <c r="EP327" s="414"/>
      <c r="EQ327" s="414"/>
      <c r="ER327" s="414"/>
      <c r="ES327" s="414"/>
      <c r="ET327" s="414"/>
      <c r="EU327" s="414"/>
      <c r="EV327" s="414"/>
      <c r="EW327" s="414"/>
      <c r="EX327" s="414"/>
      <c r="EY327" s="414"/>
      <c r="EZ327" s="414"/>
      <c r="FA327" s="414"/>
      <c r="FB327" s="414"/>
      <c r="FC327" s="414"/>
      <c r="FD327" s="414"/>
      <c r="FE327" s="414"/>
      <c r="FF327" s="414"/>
      <c r="FG327" s="414"/>
      <c r="FH327" s="414"/>
      <c r="FI327" s="414"/>
      <c r="FJ327" s="414"/>
      <c r="FK327" s="414"/>
      <c r="FL327" s="414"/>
      <c r="FM327" s="414"/>
      <c r="FN327" s="414"/>
      <c r="FO327" s="414"/>
      <c r="FP327" s="414"/>
      <c r="FQ327" s="414"/>
      <c r="FR327" s="414"/>
      <c r="FS327" s="414"/>
      <c r="FT327" s="414"/>
      <c r="FU327" s="414"/>
      <c r="FV327" s="414"/>
      <c r="FW327" s="414"/>
      <c r="FX327" s="414"/>
      <c r="FY327" s="414"/>
      <c r="FZ327" s="414"/>
      <c r="GA327" s="414"/>
      <c r="GB327" s="414"/>
      <c r="GC327" s="414"/>
      <c r="GD327" s="414"/>
      <c r="GE327" s="414"/>
      <c r="GF327" s="414"/>
      <c r="GG327" s="414"/>
      <c r="GH327" s="414"/>
      <c r="GI327" s="414"/>
      <c r="GJ327" s="414"/>
      <c r="GK327" s="414"/>
      <c r="GL327" s="414"/>
      <c r="GM327" s="414"/>
      <c r="GN327" s="414"/>
      <c r="GO327" s="414"/>
      <c r="GP327" s="414"/>
      <c r="GQ327" s="414"/>
      <c r="GR327" s="414"/>
      <c r="GS327" s="414"/>
      <c r="GT327" s="414"/>
      <c r="GU327" s="414"/>
      <c r="GV327" s="414"/>
      <c r="GW327" s="414"/>
      <c r="GX327" s="414"/>
      <c r="GY327" s="414"/>
      <c r="GZ327" s="414"/>
      <c r="HA327" s="414"/>
      <c r="HB327" s="414"/>
      <c r="HC327" s="414"/>
      <c r="HD327" s="414"/>
      <c r="HE327" s="414"/>
      <c r="HF327" s="414"/>
      <c r="HG327" s="414"/>
      <c r="HH327" s="414"/>
      <c r="HI327" s="414"/>
      <c r="HJ327" s="414"/>
      <c r="HK327" s="414"/>
      <c r="HL327" s="414"/>
      <c r="HM327" s="414"/>
      <c r="HN327" s="414"/>
      <c r="HO327" s="414"/>
      <c r="HP327" s="414"/>
      <c r="HQ327" s="414"/>
      <c r="HR327" s="414"/>
      <c r="HS327" s="414"/>
      <c r="HT327" s="414"/>
      <c r="HU327" s="414"/>
      <c r="HV327" s="414"/>
      <c r="HW327" s="414"/>
      <c r="HX327" s="414"/>
      <c r="HY327" s="414"/>
      <c r="HZ327" s="414"/>
      <c r="IA327" s="414"/>
      <c r="IB327" s="414"/>
      <c r="IC327" s="414"/>
      <c r="ID327" s="414"/>
      <c r="IE327" s="414"/>
      <c r="IF327" s="414"/>
      <c r="IG327" s="414"/>
      <c r="IH327" s="414"/>
      <c r="II327" s="414"/>
      <c r="IJ327" s="414"/>
      <c r="IK327" s="414"/>
      <c r="IL327" s="414"/>
      <c r="IM327" s="414"/>
      <c r="IN327" s="414"/>
      <c r="IO327" s="414"/>
      <c r="IP327" s="414"/>
      <c r="IQ327" s="414"/>
      <c r="IR327" s="414"/>
      <c r="IS327" s="414"/>
      <c r="IT327" s="414"/>
      <c r="IU327" s="414"/>
      <c r="IV327" s="414"/>
      <c r="IW327" s="414"/>
    </row>
    <row r="328" spans="1:257" ht="40.799999999999997" x14ac:dyDescent="0.3">
      <c r="A328" s="382" t="s">
        <v>594</v>
      </c>
      <c r="B328" s="382" t="s">
        <v>266</v>
      </c>
      <c r="C328" s="382" t="s">
        <v>266</v>
      </c>
      <c r="D328" s="382" t="s">
        <v>266</v>
      </c>
      <c r="E328" s="382" t="s">
        <v>197</v>
      </c>
      <c r="F328" s="384" t="s">
        <v>936</v>
      </c>
      <c r="G328" s="382"/>
      <c r="H328" s="382" t="s">
        <v>1387</v>
      </c>
      <c r="I328" s="382" t="s">
        <v>208</v>
      </c>
      <c r="J328" s="551" t="s">
        <v>1252</v>
      </c>
      <c r="K328" s="375" t="s">
        <v>977</v>
      </c>
      <c r="L328" s="375" t="s">
        <v>2480</v>
      </c>
      <c r="M328" s="383" t="s">
        <v>2481</v>
      </c>
      <c r="N328" s="375" t="s">
        <v>2490</v>
      </c>
      <c r="O328" s="375" t="s">
        <v>2406</v>
      </c>
      <c r="P328" s="375" t="s">
        <v>2406</v>
      </c>
      <c r="Q328" s="588">
        <v>36896</v>
      </c>
      <c r="R328" s="383" t="s">
        <v>2407</v>
      </c>
      <c r="S328" s="383">
        <v>474</v>
      </c>
      <c r="T328" s="383">
        <v>474</v>
      </c>
      <c r="U328" s="375" t="s">
        <v>2461</v>
      </c>
      <c r="V328" s="383" t="s">
        <v>2462</v>
      </c>
      <c r="W328" s="530" t="s">
        <v>3068</v>
      </c>
      <c r="X328" s="530">
        <v>43465</v>
      </c>
      <c r="Y328" s="770">
        <v>364132184</v>
      </c>
      <c r="Z328" s="383" t="s">
        <v>2339</v>
      </c>
      <c r="AA328" s="383" t="s">
        <v>2340</v>
      </c>
      <c r="AB328" s="383" t="s">
        <v>2339</v>
      </c>
      <c r="AC328" s="383" t="s">
        <v>2341</v>
      </c>
      <c r="AD328" s="383"/>
      <c r="AE328" s="430">
        <f t="shared" si="46"/>
        <v>364132184</v>
      </c>
      <c r="AF328" s="632">
        <f t="shared" si="43"/>
        <v>364132184</v>
      </c>
      <c r="AG328" s="411">
        <f t="shared" si="45"/>
        <v>364132184</v>
      </c>
      <c r="AH328" s="411"/>
      <c r="AI328" s="411"/>
      <c r="AJ328" s="411"/>
      <c r="AK328" s="411"/>
      <c r="AL328" s="411"/>
      <c r="AM328" s="411"/>
      <c r="AN328" s="411"/>
      <c r="AO328" s="411"/>
      <c r="AP328" s="411"/>
      <c r="AQ328" s="411"/>
      <c r="AR328" s="411"/>
      <c r="AS328" s="411"/>
      <c r="AT328" s="411"/>
      <c r="AU328" s="411"/>
      <c r="AV328" s="411"/>
      <c r="AW328" s="411"/>
      <c r="AX328" s="411"/>
      <c r="AY328" s="411"/>
      <c r="AZ328" s="411"/>
      <c r="BA328" s="411"/>
      <c r="BB328" s="411"/>
      <c r="BC328" s="411"/>
      <c r="BD328" s="411"/>
      <c r="BE328" s="411"/>
      <c r="BF328" s="411"/>
      <c r="BG328" s="411"/>
      <c r="BH328" s="411"/>
      <c r="BI328" s="411"/>
      <c r="BJ328" s="411"/>
      <c r="BK328" s="411"/>
      <c r="BL328" s="411"/>
      <c r="BM328" s="411"/>
      <c r="BN328" s="411"/>
      <c r="BO328" s="411"/>
      <c r="BP328" s="411"/>
      <c r="BQ328" s="411"/>
      <c r="BR328" s="411"/>
      <c r="BS328" s="411"/>
      <c r="BT328" s="411"/>
      <c r="BU328" s="411"/>
      <c r="BV328" s="411"/>
      <c r="BW328" s="411"/>
      <c r="BX328" s="411"/>
      <c r="BY328" s="411"/>
      <c r="BZ328" s="411"/>
      <c r="CA328" s="411"/>
      <c r="CB328" s="411"/>
      <c r="CC328" s="411"/>
      <c r="CD328" s="411"/>
      <c r="CE328" s="411"/>
      <c r="CF328" s="411"/>
      <c r="CG328" s="411"/>
      <c r="CH328" s="411"/>
      <c r="CI328" s="411"/>
      <c r="CJ328" s="411">
        <v>364132184</v>
      </c>
      <c r="CK328" s="411"/>
      <c r="CL328" s="411"/>
      <c r="CM328" s="430"/>
      <c r="CN328" s="411"/>
      <c r="CO328" s="411"/>
      <c r="CP328" s="411"/>
      <c r="CQ328" s="411"/>
      <c r="CR328" s="411"/>
      <c r="CS328" s="411"/>
      <c r="CT328" s="411"/>
      <c r="CU328" s="411"/>
      <c r="CV328" s="411"/>
      <c r="CW328" s="411"/>
      <c r="CX328" s="411"/>
      <c r="CY328" s="411"/>
      <c r="CZ328" s="411"/>
      <c r="DA328" s="411"/>
      <c r="DB328" s="411"/>
      <c r="DC328" s="411"/>
      <c r="DD328" s="411"/>
      <c r="DE328" s="411"/>
      <c r="DF328" s="411"/>
      <c r="DG328" s="411"/>
      <c r="DH328" s="411"/>
      <c r="DI328" s="411"/>
      <c r="DJ328" s="411"/>
      <c r="DK328" s="411"/>
      <c r="DL328" s="414"/>
      <c r="DM328" s="414"/>
      <c r="DN328" s="414"/>
      <c r="DO328" s="414"/>
      <c r="DP328" s="414"/>
      <c r="DQ328" s="414"/>
      <c r="DR328" s="414"/>
      <c r="DS328" s="414"/>
      <c r="DT328" s="414"/>
      <c r="DU328" s="414"/>
      <c r="DV328" s="414"/>
      <c r="DW328" s="414"/>
      <c r="DX328" s="414"/>
      <c r="DY328" s="414"/>
      <c r="DZ328" s="414"/>
      <c r="EA328" s="414"/>
      <c r="EB328" s="414"/>
      <c r="EC328" s="414"/>
      <c r="ED328" s="414"/>
      <c r="EE328" s="414"/>
      <c r="EF328" s="414"/>
      <c r="EG328" s="414"/>
      <c r="EH328" s="414"/>
      <c r="EI328" s="414"/>
      <c r="EJ328" s="414"/>
      <c r="EK328" s="414"/>
      <c r="EL328" s="414"/>
      <c r="EM328" s="414"/>
      <c r="EN328" s="414"/>
      <c r="EO328" s="414"/>
      <c r="EP328" s="414"/>
      <c r="EQ328" s="414"/>
      <c r="ER328" s="414"/>
      <c r="ES328" s="414"/>
      <c r="ET328" s="414"/>
      <c r="EU328" s="414"/>
      <c r="EV328" s="414"/>
      <c r="EW328" s="414"/>
      <c r="EX328" s="414"/>
      <c r="EY328" s="414"/>
      <c r="EZ328" s="414"/>
      <c r="FA328" s="414"/>
      <c r="FB328" s="414"/>
      <c r="FC328" s="414"/>
      <c r="FD328" s="414"/>
      <c r="FE328" s="414"/>
      <c r="FF328" s="414"/>
      <c r="FG328" s="414"/>
      <c r="FH328" s="414"/>
      <c r="FI328" s="414"/>
      <c r="FJ328" s="414"/>
      <c r="FK328" s="414"/>
      <c r="FL328" s="414"/>
      <c r="FM328" s="414"/>
      <c r="FN328" s="414"/>
      <c r="FO328" s="414"/>
      <c r="FP328" s="414"/>
      <c r="FQ328" s="414"/>
      <c r="FR328" s="414"/>
      <c r="FS328" s="414"/>
      <c r="FT328" s="414"/>
      <c r="FU328" s="414"/>
      <c r="FV328" s="414"/>
      <c r="FW328" s="414"/>
      <c r="FX328" s="414"/>
      <c r="FY328" s="414"/>
      <c r="FZ328" s="414"/>
      <c r="GA328" s="414"/>
      <c r="GB328" s="414"/>
      <c r="GC328" s="414"/>
      <c r="GD328" s="414"/>
      <c r="GE328" s="414"/>
      <c r="GF328" s="414"/>
      <c r="GG328" s="414"/>
      <c r="GH328" s="414"/>
      <c r="GI328" s="414"/>
      <c r="GJ328" s="414"/>
      <c r="GK328" s="414"/>
      <c r="GL328" s="414"/>
      <c r="GM328" s="414"/>
      <c r="GN328" s="414"/>
      <c r="GO328" s="414"/>
      <c r="GP328" s="414"/>
      <c r="GQ328" s="414"/>
      <c r="GR328" s="414"/>
      <c r="GS328" s="414"/>
      <c r="GT328" s="414"/>
      <c r="GU328" s="414"/>
      <c r="GV328" s="414"/>
      <c r="GW328" s="414"/>
      <c r="GX328" s="414"/>
      <c r="GY328" s="414"/>
      <c r="GZ328" s="414"/>
      <c r="HA328" s="414"/>
      <c r="HB328" s="414"/>
      <c r="HC328" s="414"/>
      <c r="HD328" s="414"/>
      <c r="HE328" s="414"/>
      <c r="HF328" s="414"/>
      <c r="HG328" s="414"/>
      <c r="HH328" s="414"/>
      <c r="HI328" s="414"/>
      <c r="HJ328" s="414"/>
      <c r="HK328" s="414"/>
      <c r="HL328" s="414"/>
      <c r="HM328" s="414"/>
      <c r="HN328" s="414"/>
      <c r="HO328" s="414"/>
      <c r="HP328" s="414"/>
      <c r="HQ328" s="414"/>
      <c r="HR328" s="414"/>
      <c r="HS328" s="414"/>
      <c r="HT328" s="414"/>
      <c r="HU328" s="414"/>
      <c r="HV328" s="414"/>
      <c r="HW328" s="414"/>
      <c r="HX328" s="414"/>
      <c r="HY328" s="414"/>
      <c r="HZ328" s="414"/>
      <c r="IA328" s="414"/>
      <c r="IB328" s="414"/>
      <c r="IC328" s="414"/>
      <c r="ID328" s="414"/>
      <c r="IE328" s="414"/>
      <c r="IF328" s="414"/>
      <c r="IG328" s="414"/>
      <c r="IH328" s="414"/>
      <c r="II328" s="414"/>
      <c r="IJ328" s="414"/>
      <c r="IK328" s="414"/>
      <c r="IL328" s="414"/>
      <c r="IM328" s="414"/>
      <c r="IN328" s="414"/>
      <c r="IO328" s="414"/>
      <c r="IP328" s="414"/>
      <c r="IQ328" s="414"/>
      <c r="IR328" s="414"/>
      <c r="IS328" s="414"/>
      <c r="IT328" s="414"/>
      <c r="IU328" s="414"/>
      <c r="IV328" s="414"/>
      <c r="IW328" s="414"/>
    </row>
    <row r="329" spans="1:257" ht="40.799999999999997" x14ac:dyDescent="0.3">
      <c r="A329" s="382" t="s">
        <v>594</v>
      </c>
      <c r="B329" s="382" t="s">
        <v>266</v>
      </c>
      <c r="C329" s="382" t="s">
        <v>266</v>
      </c>
      <c r="D329" s="382" t="s">
        <v>266</v>
      </c>
      <c r="E329" s="382" t="s">
        <v>197</v>
      </c>
      <c r="F329" s="384" t="s">
        <v>936</v>
      </c>
      <c r="G329" s="382"/>
      <c r="H329" s="382" t="s">
        <v>1388</v>
      </c>
      <c r="I329" s="382" t="s">
        <v>208</v>
      </c>
      <c r="J329" s="551" t="s">
        <v>1252</v>
      </c>
      <c r="K329" s="375" t="s">
        <v>978</v>
      </c>
      <c r="L329" s="375" t="s">
        <v>2480</v>
      </c>
      <c r="M329" s="383" t="s">
        <v>2481</v>
      </c>
      <c r="N329" s="375" t="s">
        <v>2490</v>
      </c>
      <c r="O329" s="375" t="s">
        <v>2406</v>
      </c>
      <c r="P329" s="375" t="s">
        <v>2406</v>
      </c>
      <c r="Q329" s="588">
        <v>36896</v>
      </c>
      <c r="R329" s="383" t="s">
        <v>2407</v>
      </c>
      <c r="S329" s="383">
        <v>474</v>
      </c>
      <c r="T329" s="383">
        <v>474</v>
      </c>
      <c r="U329" s="375" t="s">
        <v>2463</v>
      </c>
      <c r="V329" s="383" t="s">
        <v>2464</v>
      </c>
      <c r="W329" s="530" t="s">
        <v>3068</v>
      </c>
      <c r="X329" s="530">
        <v>43465</v>
      </c>
      <c r="Y329" s="770">
        <v>91033045</v>
      </c>
      <c r="Z329" s="383" t="s">
        <v>2339</v>
      </c>
      <c r="AA329" s="383" t="s">
        <v>2340</v>
      </c>
      <c r="AB329" s="383" t="s">
        <v>2339</v>
      </c>
      <c r="AC329" s="383" t="s">
        <v>2341</v>
      </c>
      <c r="AD329" s="383"/>
      <c r="AE329" s="430">
        <f t="shared" si="46"/>
        <v>91033045</v>
      </c>
      <c r="AF329" s="632">
        <f t="shared" si="43"/>
        <v>91033045</v>
      </c>
      <c r="AG329" s="411">
        <f t="shared" si="45"/>
        <v>91033045</v>
      </c>
      <c r="AH329" s="411"/>
      <c r="AI329" s="411"/>
      <c r="AJ329" s="411"/>
      <c r="AK329" s="411"/>
      <c r="AL329" s="411"/>
      <c r="AM329" s="411"/>
      <c r="AN329" s="411"/>
      <c r="AO329" s="411"/>
      <c r="AP329" s="411"/>
      <c r="AQ329" s="411"/>
      <c r="AR329" s="411"/>
      <c r="AS329" s="411"/>
      <c r="AT329" s="411"/>
      <c r="AU329" s="411"/>
      <c r="AV329" s="411"/>
      <c r="AW329" s="411"/>
      <c r="AX329" s="411"/>
      <c r="AY329" s="411"/>
      <c r="AZ329" s="411"/>
      <c r="BA329" s="411"/>
      <c r="BB329" s="411"/>
      <c r="BC329" s="411"/>
      <c r="BD329" s="411"/>
      <c r="BE329" s="411"/>
      <c r="BF329" s="411"/>
      <c r="BG329" s="411"/>
      <c r="BH329" s="411"/>
      <c r="BI329" s="411"/>
      <c r="BJ329" s="411"/>
      <c r="BK329" s="411"/>
      <c r="BL329" s="411"/>
      <c r="BM329" s="411"/>
      <c r="BN329" s="411"/>
      <c r="BO329" s="411"/>
      <c r="BP329" s="411"/>
      <c r="BQ329" s="411"/>
      <c r="BR329" s="411"/>
      <c r="BS329" s="411"/>
      <c r="BT329" s="411"/>
      <c r="BU329" s="411"/>
      <c r="BV329" s="411"/>
      <c r="BW329" s="411"/>
      <c r="BX329" s="411"/>
      <c r="BY329" s="411"/>
      <c r="BZ329" s="411"/>
      <c r="CA329" s="411"/>
      <c r="CB329" s="411"/>
      <c r="CC329" s="411"/>
      <c r="CD329" s="411"/>
      <c r="CE329" s="411"/>
      <c r="CF329" s="411"/>
      <c r="CG329" s="411"/>
      <c r="CH329" s="411"/>
      <c r="CI329" s="411"/>
      <c r="CJ329" s="411">
        <v>91033045</v>
      </c>
      <c r="CK329" s="411"/>
      <c r="CL329" s="411"/>
      <c r="CM329" s="430"/>
      <c r="CN329" s="411"/>
      <c r="CO329" s="411"/>
      <c r="CP329" s="411"/>
      <c r="CQ329" s="411"/>
      <c r="CR329" s="411"/>
      <c r="CS329" s="411"/>
      <c r="CT329" s="411"/>
      <c r="CU329" s="411"/>
      <c r="CV329" s="411"/>
      <c r="CW329" s="411"/>
      <c r="CX329" s="411"/>
      <c r="CY329" s="411"/>
      <c r="CZ329" s="411"/>
      <c r="DA329" s="411"/>
      <c r="DB329" s="411"/>
      <c r="DC329" s="411"/>
      <c r="DD329" s="411"/>
      <c r="DE329" s="411"/>
      <c r="DF329" s="411"/>
      <c r="DG329" s="411"/>
      <c r="DH329" s="411"/>
      <c r="DI329" s="411"/>
      <c r="DJ329" s="411"/>
      <c r="DK329" s="411"/>
      <c r="DL329" s="414"/>
      <c r="DM329" s="414"/>
      <c r="DN329" s="414"/>
      <c r="DO329" s="414"/>
      <c r="DP329" s="414"/>
      <c r="DQ329" s="414"/>
      <c r="DR329" s="414"/>
      <c r="DS329" s="414"/>
      <c r="DT329" s="414"/>
      <c r="DU329" s="414"/>
      <c r="DV329" s="414"/>
      <c r="DW329" s="414"/>
      <c r="DX329" s="414"/>
      <c r="DY329" s="414"/>
      <c r="DZ329" s="414"/>
      <c r="EA329" s="414"/>
      <c r="EB329" s="414"/>
      <c r="EC329" s="414"/>
      <c r="ED329" s="414"/>
      <c r="EE329" s="414"/>
      <c r="EF329" s="414"/>
      <c r="EG329" s="414"/>
      <c r="EH329" s="414"/>
      <c r="EI329" s="414"/>
      <c r="EJ329" s="414"/>
      <c r="EK329" s="414"/>
      <c r="EL329" s="414"/>
      <c r="EM329" s="414"/>
      <c r="EN329" s="414"/>
      <c r="EO329" s="414"/>
      <c r="EP329" s="414"/>
      <c r="EQ329" s="414"/>
      <c r="ER329" s="414"/>
      <c r="ES329" s="414"/>
      <c r="ET329" s="414"/>
      <c r="EU329" s="414"/>
      <c r="EV329" s="414"/>
      <c r="EW329" s="414"/>
      <c r="EX329" s="414"/>
      <c r="EY329" s="414"/>
      <c r="EZ329" s="414"/>
      <c r="FA329" s="414"/>
      <c r="FB329" s="414"/>
      <c r="FC329" s="414"/>
      <c r="FD329" s="414"/>
      <c r="FE329" s="414"/>
      <c r="FF329" s="414"/>
      <c r="FG329" s="414"/>
      <c r="FH329" s="414"/>
      <c r="FI329" s="414"/>
      <c r="FJ329" s="414"/>
      <c r="FK329" s="414"/>
      <c r="FL329" s="414"/>
      <c r="FM329" s="414"/>
      <c r="FN329" s="414"/>
      <c r="FO329" s="414"/>
      <c r="FP329" s="414"/>
      <c r="FQ329" s="414"/>
      <c r="FR329" s="414"/>
      <c r="FS329" s="414"/>
      <c r="FT329" s="414"/>
      <c r="FU329" s="414"/>
      <c r="FV329" s="414"/>
      <c r="FW329" s="414"/>
      <c r="FX329" s="414"/>
      <c r="FY329" s="414"/>
      <c r="FZ329" s="414"/>
      <c r="GA329" s="414"/>
      <c r="GB329" s="414"/>
      <c r="GC329" s="414"/>
      <c r="GD329" s="414"/>
      <c r="GE329" s="414"/>
      <c r="GF329" s="414"/>
      <c r="GG329" s="414"/>
      <c r="GH329" s="414"/>
      <c r="GI329" s="414"/>
      <c r="GJ329" s="414"/>
      <c r="GK329" s="414"/>
      <c r="GL329" s="414"/>
      <c r="GM329" s="414"/>
      <c r="GN329" s="414"/>
      <c r="GO329" s="414"/>
      <c r="GP329" s="414"/>
      <c r="GQ329" s="414"/>
      <c r="GR329" s="414"/>
      <c r="GS329" s="414"/>
      <c r="GT329" s="414"/>
      <c r="GU329" s="414"/>
      <c r="GV329" s="414"/>
      <c r="GW329" s="414"/>
      <c r="GX329" s="414"/>
      <c r="GY329" s="414"/>
      <c r="GZ329" s="414"/>
      <c r="HA329" s="414"/>
      <c r="HB329" s="414"/>
      <c r="HC329" s="414"/>
      <c r="HD329" s="414"/>
      <c r="HE329" s="414"/>
      <c r="HF329" s="414"/>
      <c r="HG329" s="414"/>
      <c r="HH329" s="414"/>
      <c r="HI329" s="414"/>
      <c r="HJ329" s="414"/>
      <c r="HK329" s="414"/>
      <c r="HL329" s="414"/>
      <c r="HM329" s="414"/>
      <c r="HN329" s="414"/>
      <c r="HO329" s="414"/>
      <c r="HP329" s="414"/>
      <c r="HQ329" s="414"/>
      <c r="HR329" s="414"/>
      <c r="HS329" s="414"/>
      <c r="HT329" s="414"/>
      <c r="HU329" s="414"/>
      <c r="HV329" s="414"/>
      <c r="HW329" s="414"/>
      <c r="HX329" s="414"/>
      <c r="HY329" s="414"/>
      <c r="HZ329" s="414"/>
      <c r="IA329" s="414"/>
      <c r="IB329" s="414"/>
      <c r="IC329" s="414"/>
      <c r="ID329" s="414"/>
      <c r="IE329" s="414"/>
      <c r="IF329" s="414"/>
      <c r="IG329" s="414"/>
      <c r="IH329" s="414"/>
      <c r="II329" s="414"/>
      <c r="IJ329" s="414"/>
      <c r="IK329" s="414"/>
      <c r="IL329" s="414"/>
      <c r="IM329" s="414"/>
      <c r="IN329" s="414"/>
      <c r="IO329" s="414"/>
      <c r="IP329" s="414"/>
      <c r="IQ329" s="414"/>
      <c r="IR329" s="414"/>
      <c r="IS329" s="414"/>
      <c r="IT329" s="414"/>
      <c r="IU329" s="414"/>
      <c r="IV329" s="414"/>
      <c r="IW329" s="414"/>
    </row>
    <row r="330" spans="1:257" ht="40.799999999999997" x14ac:dyDescent="0.3">
      <c r="A330" s="382" t="s">
        <v>594</v>
      </c>
      <c r="B330" s="382" t="s">
        <v>266</v>
      </c>
      <c r="C330" s="382" t="s">
        <v>266</v>
      </c>
      <c r="D330" s="382" t="s">
        <v>266</v>
      </c>
      <c r="E330" s="382" t="s">
        <v>197</v>
      </c>
      <c r="F330" s="384" t="s">
        <v>936</v>
      </c>
      <c r="G330" s="382"/>
      <c r="H330" s="382" t="s">
        <v>1389</v>
      </c>
      <c r="I330" s="382" t="s">
        <v>208</v>
      </c>
      <c r="J330" s="551" t="s">
        <v>1252</v>
      </c>
      <c r="K330" s="375" t="s">
        <v>983</v>
      </c>
      <c r="L330" s="375" t="s">
        <v>2480</v>
      </c>
      <c r="M330" s="383" t="s">
        <v>2481</v>
      </c>
      <c r="N330" s="375" t="s">
        <v>2490</v>
      </c>
      <c r="O330" s="375" t="s">
        <v>2406</v>
      </c>
      <c r="P330" s="375" t="s">
        <v>2406</v>
      </c>
      <c r="Q330" s="588">
        <v>36896</v>
      </c>
      <c r="R330" s="383" t="s">
        <v>2407</v>
      </c>
      <c r="S330" s="383">
        <v>474</v>
      </c>
      <c r="T330" s="383">
        <v>474</v>
      </c>
      <c r="U330" s="375" t="s">
        <v>2465</v>
      </c>
      <c r="V330" s="383" t="s">
        <v>2466</v>
      </c>
      <c r="W330" s="530" t="s">
        <v>3068</v>
      </c>
      <c r="X330" s="530">
        <v>43465</v>
      </c>
      <c r="Y330" s="770">
        <v>806228023</v>
      </c>
      <c r="Z330" s="383" t="s">
        <v>2339</v>
      </c>
      <c r="AA330" s="383" t="s">
        <v>2340</v>
      </c>
      <c r="AB330" s="383" t="s">
        <v>2339</v>
      </c>
      <c r="AC330" s="383" t="s">
        <v>2341</v>
      </c>
      <c r="AD330" s="383"/>
      <c r="AE330" s="430">
        <f t="shared" si="46"/>
        <v>806228023</v>
      </c>
      <c r="AF330" s="632">
        <f t="shared" si="43"/>
        <v>806228023</v>
      </c>
      <c r="AG330" s="411">
        <f t="shared" si="45"/>
        <v>806228023</v>
      </c>
      <c r="AH330" s="411"/>
      <c r="AI330" s="411"/>
      <c r="AJ330" s="411"/>
      <c r="AK330" s="411"/>
      <c r="AL330" s="411"/>
      <c r="AM330" s="411"/>
      <c r="AN330" s="411"/>
      <c r="AO330" s="411"/>
      <c r="AP330" s="411"/>
      <c r="AQ330" s="411"/>
      <c r="AR330" s="411"/>
      <c r="AS330" s="411"/>
      <c r="AT330" s="411"/>
      <c r="AU330" s="411"/>
      <c r="AV330" s="411"/>
      <c r="AW330" s="411"/>
      <c r="AX330" s="411"/>
      <c r="AY330" s="411"/>
      <c r="AZ330" s="411"/>
      <c r="BA330" s="411"/>
      <c r="BB330" s="411"/>
      <c r="BC330" s="411"/>
      <c r="BD330" s="411"/>
      <c r="BE330" s="411"/>
      <c r="BF330" s="411"/>
      <c r="BG330" s="411"/>
      <c r="BH330" s="411"/>
      <c r="BI330" s="411"/>
      <c r="BJ330" s="411"/>
      <c r="BK330" s="411"/>
      <c r="BL330" s="411"/>
      <c r="BM330" s="411"/>
      <c r="BN330" s="411"/>
      <c r="BO330" s="411"/>
      <c r="BP330" s="411"/>
      <c r="BQ330" s="411"/>
      <c r="BR330" s="411"/>
      <c r="BS330" s="411"/>
      <c r="BT330" s="411"/>
      <c r="BU330" s="411"/>
      <c r="BV330" s="411"/>
      <c r="BW330" s="411"/>
      <c r="BX330" s="411"/>
      <c r="BY330" s="411"/>
      <c r="BZ330" s="411"/>
      <c r="CA330" s="411"/>
      <c r="CB330" s="411"/>
      <c r="CC330" s="411"/>
      <c r="CD330" s="411"/>
      <c r="CE330" s="411"/>
      <c r="CF330" s="411"/>
      <c r="CG330" s="411"/>
      <c r="CH330" s="411">
        <v>806228023</v>
      </c>
      <c r="CI330" s="411"/>
      <c r="CJ330" s="411"/>
      <c r="CK330" s="411"/>
      <c r="CL330" s="411"/>
      <c r="CM330" s="430"/>
      <c r="CN330" s="411"/>
      <c r="CO330" s="411"/>
      <c r="CP330" s="411"/>
      <c r="CQ330" s="411"/>
      <c r="CR330" s="411"/>
      <c r="CS330" s="411"/>
      <c r="CT330" s="411"/>
      <c r="CU330" s="411"/>
      <c r="CV330" s="411"/>
      <c r="CW330" s="411"/>
      <c r="CX330" s="411"/>
      <c r="CY330" s="411"/>
      <c r="CZ330" s="411"/>
      <c r="DA330" s="411"/>
      <c r="DB330" s="411"/>
      <c r="DC330" s="411"/>
      <c r="DD330" s="411"/>
      <c r="DE330" s="411"/>
      <c r="DF330" s="411"/>
      <c r="DG330" s="411"/>
      <c r="DH330" s="411"/>
      <c r="DI330" s="411"/>
      <c r="DJ330" s="411"/>
      <c r="DK330" s="411"/>
      <c r="DL330" s="414"/>
      <c r="DM330" s="414"/>
      <c r="DN330" s="414"/>
      <c r="DO330" s="414"/>
      <c r="DP330" s="414"/>
      <c r="DQ330" s="414"/>
      <c r="DR330" s="414"/>
      <c r="DS330" s="414"/>
      <c r="DT330" s="414"/>
      <c r="DU330" s="414"/>
      <c r="DV330" s="414"/>
      <c r="DW330" s="414"/>
      <c r="DX330" s="414"/>
      <c r="DY330" s="414"/>
      <c r="DZ330" s="414"/>
      <c r="EA330" s="414"/>
      <c r="EB330" s="414"/>
      <c r="EC330" s="414"/>
      <c r="ED330" s="414"/>
      <c r="EE330" s="414"/>
      <c r="EF330" s="414"/>
      <c r="EG330" s="414"/>
      <c r="EH330" s="414"/>
      <c r="EI330" s="414"/>
      <c r="EJ330" s="414"/>
      <c r="EK330" s="414"/>
      <c r="EL330" s="414"/>
      <c r="EM330" s="414"/>
      <c r="EN330" s="414"/>
      <c r="EO330" s="414"/>
      <c r="EP330" s="414"/>
      <c r="EQ330" s="414"/>
      <c r="ER330" s="414"/>
      <c r="ES330" s="414"/>
      <c r="ET330" s="414"/>
      <c r="EU330" s="414"/>
      <c r="EV330" s="414"/>
      <c r="EW330" s="414"/>
      <c r="EX330" s="414"/>
      <c r="EY330" s="414"/>
      <c r="EZ330" s="414"/>
      <c r="FA330" s="414"/>
      <c r="FB330" s="414"/>
      <c r="FC330" s="414"/>
      <c r="FD330" s="414"/>
      <c r="FE330" s="414"/>
      <c r="FF330" s="414"/>
      <c r="FG330" s="414"/>
      <c r="FH330" s="414"/>
      <c r="FI330" s="414"/>
      <c r="FJ330" s="414"/>
      <c r="FK330" s="414"/>
      <c r="FL330" s="414"/>
      <c r="FM330" s="414"/>
      <c r="FN330" s="414"/>
      <c r="FO330" s="414"/>
      <c r="FP330" s="414"/>
      <c r="FQ330" s="414"/>
      <c r="FR330" s="414"/>
      <c r="FS330" s="414"/>
      <c r="FT330" s="414"/>
      <c r="FU330" s="414"/>
      <c r="FV330" s="414"/>
      <c r="FW330" s="414"/>
      <c r="FX330" s="414"/>
      <c r="FY330" s="414"/>
      <c r="FZ330" s="414"/>
      <c r="GA330" s="414"/>
      <c r="GB330" s="414"/>
      <c r="GC330" s="414"/>
      <c r="GD330" s="414"/>
      <c r="GE330" s="414"/>
      <c r="GF330" s="414"/>
      <c r="GG330" s="414"/>
      <c r="GH330" s="414"/>
      <c r="GI330" s="414"/>
      <c r="GJ330" s="414"/>
      <c r="GK330" s="414"/>
      <c r="GL330" s="414"/>
      <c r="GM330" s="414"/>
      <c r="GN330" s="414"/>
      <c r="GO330" s="414"/>
      <c r="GP330" s="414"/>
      <c r="GQ330" s="414"/>
      <c r="GR330" s="414"/>
      <c r="GS330" s="414"/>
      <c r="GT330" s="414"/>
      <c r="GU330" s="414"/>
      <c r="GV330" s="414"/>
      <c r="GW330" s="414"/>
      <c r="GX330" s="414"/>
      <c r="GY330" s="414"/>
      <c r="GZ330" s="414"/>
      <c r="HA330" s="414"/>
      <c r="HB330" s="414"/>
      <c r="HC330" s="414"/>
      <c r="HD330" s="414"/>
      <c r="HE330" s="414"/>
      <c r="HF330" s="414"/>
      <c r="HG330" s="414"/>
      <c r="HH330" s="414"/>
      <c r="HI330" s="414"/>
      <c r="HJ330" s="414"/>
      <c r="HK330" s="414"/>
      <c r="HL330" s="414"/>
      <c r="HM330" s="414"/>
      <c r="HN330" s="414"/>
      <c r="HO330" s="414"/>
      <c r="HP330" s="414"/>
      <c r="HQ330" s="414"/>
      <c r="HR330" s="414"/>
      <c r="HS330" s="414"/>
      <c r="HT330" s="414"/>
      <c r="HU330" s="414"/>
      <c r="HV330" s="414"/>
      <c r="HW330" s="414"/>
      <c r="HX330" s="414"/>
      <c r="HY330" s="414"/>
      <c r="HZ330" s="414"/>
      <c r="IA330" s="414"/>
      <c r="IB330" s="414"/>
      <c r="IC330" s="414"/>
      <c r="ID330" s="414"/>
      <c r="IE330" s="414"/>
      <c r="IF330" s="414"/>
      <c r="IG330" s="414"/>
      <c r="IH330" s="414"/>
      <c r="II330" s="414"/>
      <c r="IJ330" s="414"/>
      <c r="IK330" s="414"/>
      <c r="IL330" s="414"/>
      <c r="IM330" s="414"/>
      <c r="IN330" s="414"/>
      <c r="IO330" s="414"/>
      <c r="IP330" s="414"/>
      <c r="IQ330" s="414"/>
      <c r="IR330" s="414"/>
      <c r="IS330" s="414"/>
      <c r="IT330" s="414"/>
      <c r="IU330" s="414"/>
      <c r="IV330" s="414"/>
      <c r="IW330" s="414"/>
    </row>
    <row r="331" spans="1:257" ht="40.799999999999997" x14ac:dyDescent="0.3">
      <c r="A331" s="382" t="s">
        <v>594</v>
      </c>
      <c r="B331" s="382" t="s">
        <v>266</v>
      </c>
      <c r="C331" s="382" t="s">
        <v>266</v>
      </c>
      <c r="D331" s="382" t="s">
        <v>266</v>
      </c>
      <c r="E331" s="382" t="s">
        <v>197</v>
      </c>
      <c r="F331" s="384" t="s">
        <v>936</v>
      </c>
      <c r="G331" s="382"/>
      <c r="H331" s="382" t="s">
        <v>1390</v>
      </c>
      <c r="I331" s="382" t="s">
        <v>208</v>
      </c>
      <c r="J331" s="551" t="s">
        <v>1252</v>
      </c>
      <c r="K331" s="375" t="s">
        <v>984</v>
      </c>
      <c r="L331" s="375" t="s">
        <v>2480</v>
      </c>
      <c r="M331" s="383" t="s">
        <v>2481</v>
      </c>
      <c r="N331" s="375" t="s">
        <v>2490</v>
      </c>
      <c r="O331" s="375" t="s">
        <v>2406</v>
      </c>
      <c r="P331" s="375" t="s">
        <v>2406</v>
      </c>
      <c r="Q331" s="588">
        <v>36896</v>
      </c>
      <c r="R331" s="383" t="s">
        <v>2407</v>
      </c>
      <c r="S331" s="383">
        <v>474</v>
      </c>
      <c r="T331" s="383">
        <v>474</v>
      </c>
      <c r="U331" s="375" t="s">
        <v>2467</v>
      </c>
      <c r="V331" s="383" t="s">
        <v>2468</v>
      </c>
      <c r="W331" s="530" t="s">
        <v>3068</v>
      </c>
      <c r="X331" s="530">
        <v>43465</v>
      </c>
      <c r="Y331" s="770">
        <v>695313005</v>
      </c>
      <c r="Z331" s="383" t="s">
        <v>2339</v>
      </c>
      <c r="AA331" s="383" t="s">
        <v>2340</v>
      </c>
      <c r="AB331" s="383" t="s">
        <v>2339</v>
      </c>
      <c r="AC331" s="383" t="s">
        <v>2341</v>
      </c>
      <c r="AD331" s="383"/>
      <c r="AE331" s="430">
        <f t="shared" si="46"/>
        <v>695313005</v>
      </c>
      <c r="AF331" s="632">
        <f t="shared" si="43"/>
        <v>695313005</v>
      </c>
      <c r="AG331" s="411">
        <f t="shared" si="45"/>
        <v>695313005</v>
      </c>
      <c r="AH331" s="411"/>
      <c r="AI331" s="411"/>
      <c r="AJ331" s="411"/>
      <c r="AK331" s="411"/>
      <c r="AL331" s="411"/>
      <c r="AM331" s="411"/>
      <c r="AN331" s="411"/>
      <c r="AO331" s="411"/>
      <c r="AP331" s="411"/>
      <c r="AQ331" s="411"/>
      <c r="AR331" s="411"/>
      <c r="AS331" s="411"/>
      <c r="AT331" s="411"/>
      <c r="AU331" s="411"/>
      <c r="AV331" s="411"/>
      <c r="AW331" s="411"/>
      <c r="AX331" s="411"/>
      <c r="AY331" s="411"/>
      <c r="AZ331" s="411"/>
      <c r="BA331" s="411"/>
      <c r="BB331" s="411"/>
      <c r="BC331" s="411"/>
      <c r="BD331" s="411"/>
      <c r="BE331" s="411"/>
      <c r="BF331" s="411"/>
      <c r="BG331" s="411"/>
      <c r="BH331" s="411"/>
      <c r="BI331" s="411"/>
      <c r="BJ331" s="411"/>
      <c r="BK331" s="411"/>
      <c r="BL331" s="411"/>
      <c r="BM331" s="411"/>
      <c r="BN331" s="411"/>
      <c r="BO331" s="411"/>
      <c r="BP331" s="411"/>
      <c r="BQ331" s="411"/>
      <c r="BR331" s="411"/>
      <c r="BS331" s="411"/>
      <c r="BT331" s="411"/>
      <c r="BU331" s="411"/>
      <c r="BV331" s="411"/>
      <c r="BW331" s="411"/>
      <c r="BX331" s="411"/>
      <c r="BY331" s="411"/>
      <c r="BZ331" s="411"/>
      <c r="CA331" s="411"/>
      <c r="CB331" s="411"/>
      <c r="CC331" s="411"/>
      <c r="CD331" s="411"/>
      <c r="CE331" s="411"/>
      <c r="CF331" s="411"/>
      <c r="CG331" s="411"/>
      <c r="CH331" s="411">
        <v>695313005</v>
      </c>
      <c r="CI331" s="411"/>
      <c r="CJ331" s="411"/>
      <c r="CK331" s="411"/>
      <c r="CL331" s="411"/>
      <c r="CM331" s="430"/>
      <c r="CN331" s="411"/>
      <c r="CO331" s="411"/>
      <c r="CP331" s="411"/>
      <c r="CQ331" s="411"/>
      <c r="CR331" s="411"/>
      <c r="CS331" s="411"/>
      <c r="CT331" s="411"/>
      <c r="CU331" s="411"/>
      <c r="CV331" s="411"/>
      <c r="CW331" s="411"/>
      <c r="CX331" s="411"/>
      <c r="CY331" s="411"/>
      <c r="CZ331" s="411"/>
      <c r="DA331" s="411"/>
      <c r="DB331" s="411"/>
      <c r="DC331" s="411"/>
      <c r="DD331" s="411"/>
      <c r="DE331" s="411"/>
      <c r="DF331" s="411"/>
      <c r="DG331" s="411"/>
      <c r="DH331" s="411"/>
      <c r="DI331" s="411"/>
      <c r="DJ331" s="411"/>
      <c r="DK331" s="411"/>
      <c r="DL331" s="414"/>
      <c r="DM331" s="414"/>
      <c r="DN331" s="414"/>
      <c r="DO331" s="414"/>
      <c r="DP331" s="414"/>
      <c r="DQ331" s="414"/>
      <c r="DR331" s="414"/>
      <c r="DS331" s="414"/>
      <c r="DT331" s="414"/>
      <c r="DU331" s="414"/>
      <c r="DV331" s="414"/>
      <c r="DW331" s="414"/>
      <c r="DX331" s="414"/>
      <c r="DY331" s="414"/>
      <c r="DZ331" s="414"/>
      <c r="EA331" s="414"/>
      <c r="EB331" s="414"/>
      <c r="EC331" s="414"/>
      <c r="ED331" s="414"/>
      <c r="EE331" s="414"/>
      <c r="EF331" s="414"/>
      <c r="EG331" s="414"/>
      <c r="EH331" s="414"/>
      <c r="EI331" s="414"/>
      <c r="EJ331" s="414"/>
      <c r="EK331" s="414"/>
      <c r="EL331" s="414"/>
      <c r="EM331" s="414"/>
      <c r="EN331" s="414"/>
      <c r="EO331" s="414"/>
      <c r="EP331" s="414"/>
      <c r="EQ331" s="414"/>
      <c r="ER331" s="414"/>
      <c r="ES331" s="414"/>
      <c r="ET331" s="414"/>
      <c r="EU331" s="414"/>
      <c r="EV331" s="414"/>
      <c r="EW331" s="414"/>
      <c r="EX331" s="414"/>
      <c r="EY331" s="414"/>
      <c r="EZ331" s="414"/>
      <c r="FA331" s="414"/>
      <c r="FB331" s="414"/>
      <c r="FC331" s="414"/>
      <c r="FD331" s="414"/>
      <c r="FE331" s="414"/>
      <c r="FF331" s="414"/>
      <c r="FG331" s="414"/>
      <c r="FH331" s="414"/>
      <c r="FI331" s="414"/>
      <c r="FJ331" s="414"/>
      <c r="FK331" s="414"/>
      <c r="FL331" s="414"/>
      <c r="FM331" s="414"/>
      <c r="FN331" s="414"/>
      <c r="FO331" s="414"/>
      <c r="FP331" s="414"/>
      <c r="FQ331" s="414"/>
      <c r="FR331" s="414"/>
      <c r="FS331" s="414"/>
      <c r="FT331" s="414"/>
      <c r="FU331" s="414"/>
      <c r="FV331" s="414"/>
      <c r="FW331" s="414"/>
      <c r="FX331" s="414"/>
      <c r="FY331" s="414"/>
      <c r="FZ331" s="414"/>
      <c r="GA331" s="414"/>
      <c r="GB331" s="414"/>
      <c r="GC331" s="414"/>
      <c r="GD331" s="414"/>
      <c r="GE331" s="414"/>
      <c r="GF331" s="414"/>
      <c r="GG331" s="414"/>
      <c r="GH331" s="414"/>
      <c r="GI331" s="414"/>
      <c r="GJ331" s="414"/>
      <c r="GK331" s="414"/>
      <c r="GL331" s="414"/>
      <c r="GM331" s="414"/>
      <c r="GN331" s="414"/>
      <c r="GO331" s="414"/>
      <c r="GP331" s="414"/>
      <c r="GQ331" s="414"/>
      <c r="GR331" s="414"/>
      <c r="GS331" s="414"/>
      <c r="GT331" s="414"/>
      <c r="GU331" s="414"/>
      <c r="GV331" s="414"/>
      <c r="GW331" s="414"/>
      <c r="GX331" s="414"/>
      <c r="GY331" s="414"/>
      <c r="GZ331" s="414"/>
      <c r="HA331" s="414"/>
      <c r="HB331" s="414"/>
      <c r="HC331" s="414"/>
      <c r="HD331" s="414"/>
      <c r="HE331" s="414"/>
      <c r="HF331" s="414"/>
      <c r="HG331" s="414"/>
      <c r="HH331" s="414"/>
      <c r="HI331" s="414"/>
      <c r="HJ331" s="414"/>
      <c r="HK331" s="414"/>
      <c r="HL331" s="414"/>
      <c r="HM331" s="414"/>
      <c r="HN331" s="414"/>
      <c r="HO331" s="414"/>
      <c r="HP331" s="414"/>
      <c r="HQ331" s="414"/>
      <c r="HR331" s="414"/>
      <c r="HS331" s="414"/>
      <c r="HT331" s="414"/>
      <c r="HU331" s="414"/>
      <c r="HV331" s="414"/>
      <c r="HW331" s="414"/>
      <c r="HX331" s="414"/>
      <c r="HY331" s="414"/>
      <c r="HZ331" s="414"/>
      <c r="IA331" s="414"/>
      <c r="IB331" s="414"/>
      <c r="IC331" s="414"/>
      <c r="ID331" s="414"/>
      <c r="IE331" s="414"/>
      <c r="IF331" s="414"/>
      <c r="IG331" s="414"/>
      <c r="IH331" s="414"/>
      <c r="II331" s="414"/>
      <c r="IJ331" s="414"/>
      <c r="IK331" s="414"/>
      <c r="IL331" s="414"/>
      <c r="IM331" s="414"/>
      <c r="IN331" s="414"/>
      <c r="IO331" s="414"/>
      <c r="IP331" s="414"/>
      <c r="IQ331" s="414"/>
      <c r="IR331" s="414"/>
      <c r="IS331" s="414"/>
      <c r="IT331" s="414"/>
      <c r="IU331" s="414"/>
      <c r="IV331" s="414"/>
      <c r="IW331" s="414"/>
    </row>
    <row r="332" spans="1:257" ht="40.799999999999997" x14ac:dyDescent="0.3">
      <c r="A332" s="382" t="s">
        <v>594</v>
      </c>
      <c r="B332" s="382" t="s">
        <v>266</v>
      </c>
      <c r="C332" s="382" t="s">
        <v>266</v>
      </c>
      <c r="D332" s="382" t="s">
        <v>266</v>
      </c>
      <c r="E332" s="382" t="s">
        <v>197</v>
      </c>
      <c r="F332" s="384" t="s">
        <v>970</v>
      </c>
      <c r="G332" s="382"/>
      <c r="H332" s="382" t="s">
        <v>1391</v>
      </c>
      <c r="I332" s="382" t="s">
        <v>208</v>
      </c>
      <c r="J332" s="551" t="s">
        <v>1252</v>
      </c>
      <c r="K332" s="375" t="s">
        <v>985</v>
      </c>
      <c r="L332" s="375" t="s">
        <v>2480</v>
      </c>
      <c r="M332" s="383" t="s">
        <v>2481</v>
      </c>
      <c r="N332" s="375" t="s">
        <v>2491</v>
      </c>
      <c r="O332" s="375" t="s">
        <v>2406</v>
      </c>
      <c r="P332" s="375" t="s">
        <v>2406</v>
      </c>
      <c r="Q332" s="588">
        <v>36896</v>
      </c>
      <c r="R332" s="383" t="s">
        <v>2407</v>
      </c>
      <c r="S332" s="383">
        <v>474</v>
      </c>
      <c r="T332" s="383">
        <v>3</v>
      </c>
      <c r="U332" s="375" t="s">
        <v>985</v>
      </c>
      <c r="V332" s="383" t="s">
        <v>2469</v>
      </c>
      <c r="W332" s="530" t="s">
        <v>3071</v>
      </c>
      <c r="X332" s="530">
        <v>43465</v>
      </c>
      <c r="Y332" s="770">
        <v>4545852</v>
      </c>
      <c r="Z332" s="383" t="s">
        <v>2339</v>
      </c>
      <c r="AA332" s="383" t="s">
        <v>2340</v>
      </c>
      <c r="AB332" s="383" t="s">
        <v>2339</v>
      </c>
      <c r="AC332" s="383" t="s">
        <v>2341</v>
      </c>
      <c r="AD332" s="383"/>
      <c r="AE332" s="430">
        <f t="shared" si="46"/>
        <v>4545852</v>
      </c>
      <c r="AF332" s="632">
        <f t="shared" si="43"/>
        <v>4545852</v>
      </c>
      <c r="AG332" s="411">
        <f t="shared" si="45"/>
        <v>4545852</v>
      </c>
      <c r="AH332" s="411"/>
      <c r="AI332" s="411"/>
      <c r="AJ332" s="411"/>
      <c r="AK332" s="411"/>
      <c r="AL332" s="411"/>
      <c r="AM332" s="411"/>
      <c r="AN332" s="411"/>
      <c r="AO332" s="411"/>
      <c r="AP332" s="411"/>
      <c r="AQ332" s="411"/>
      <c r="AR332" s="411"/>
      <c r="AS332" s="411"/>
      <c r="AT332" s="411"/>
      <c r="AU332" s="411"/>
      <c r="AV332" s="411"/>
      <c r="AW332" s="411"/>
      <c r="AX332" s="411"/>
      <c r="AY332" s="411"/>
      <c r="AZ332" s="411"/>
      <c r="BA332" s="411"/>
      <c r="BB332" s="411"/>
      <c r="BC332" s="411"/>
      <c r="BD332" s="411"/>
      <c r="BE332" s="411"/>
      <c r="BF332" s="411"/>
      <c r="BG332" s="411"/>
      <c r="BH332" s="411"/>
      <c r="BI332" s="411"/>
      <c r="BJ332" s="411"/>
      <c r="BK332" s="411"/>
      <c r="BL332" s="411"/>
      <c r="BM332" s="411"/>
      <c r="BN332" s="411"/>
      <c r="BO332" s="411"/>
      <c r="BP332" s="411"/>
      <c r="BQ332" s="411"/>
      <c r="BR332" s="411"/>
      <c r="BS332" s="411"/>
      <c r="BT332" s="411"/>
      <c r="BU332" s="411"/>
      <c r="BV332" s="411"/>
      <c r="BW332" s="411"/>
      <c r="BX332" s="411"/>
      <c r="BY332" s="411"/>
      <c r="BZ332" s="411"/>
      <c r="CA332" s="411"/>
      <c r="CB332" s="411"/>
      <c r="CC332" s="411"/>
      <c r="CD332" s="411"/>
      <c r="CE332" s="411"/>
      <c r="CF332" s="411"/>
      <c r="CG332" s="411"/>
      <c r="CH332" s="411"/>
      <c r="CI332" s="411"/>
      <c r="CJ332" s="411">
        <v>4545852</v>
      </c>
      <c r="CK332" s="411"/>
      <c r="CL332" s="411"/>
      <c r="CM332" s="430"/>
      <c r="CN332" s="411"/>
      <c r="CO332" s="411"/>
      <c r="CP332" s="411"/>
      <c r="CQ332" s="411"/>
      <c r="CR332" s="411"/>
      <c r="CS332" s="411"/>
      <c r="CT332" s="411"/>
      <c r="CU332" s="411"/>
      <c r="CV332" s="411"/>
      <c r="CW332" s="411"/>
      <c r="CX332" s="411"/>
      <c r="CY332" s="411"/>
      <c r="CZ332" s="411"/>
      <c r="DA332" s="411"/>
      <c r="DB332" s="411"/>
      <c r="DC332" s="411"/>
      <c r="DD332" s="411"/>
      <c r="DE332" s="411"/>
      <c r="DF332" s="411"/>
      <c r="DG332" s="411"/>
      <c r="DH332" s="411"/>
      <c r="DI332" s="411"/>
      <c r="DJ332" s="411"/>
      <c r="DK332" s="411"/>
      <c r="DL332" s="414"/>
      <c r="DM332" s="414"/>
      <c r="DN332" s="414"/>
      <c r="DO332" s="414"/>
      <c r="DP332" s="414"/>
      <c r="DQ332" s="414"/>
      <c r="DR332" s="414"/>
      <c r="DS332" s="414"/>
      <c r="DT332" s="414"/>
      <c r="DU332" s="414"/>
      <c r="DV332" s="414"/>
      <c r="DW332" s="414"/>
      <c r="DX332" s="414"/>
      <c r="DY332" s="414"/>
      <c r="DZ332" s="414"/>
      <c r="EA332" s="414"/>
      <c r="EB332" s="414"/>
      <c r="EC332" s="414"/>
      <c r="ED332" s="414"/>
      <c r="EE332" s="414"/>
      <c r="EF332" s="414"/>
      <c r="EG332" s="414"/>
      <c r="EH332" s="414"/>
      <c r="EI332" s="414"/>
      <c r="EJ332" s="414"/>
      <c r="EK332" s="414"/>
      <c r="EL332" s="414"/>
      <c r="EM332" s="414"/>
      <c r="EN332" s="414"/>
      <c r="EO332" s="414"/>
      <c r="EP332" s="414"/>
      <c r="EQ332" s="414"/>
      <c r="ER332" s="414"/>
      <c r="ES332" s="414"/>
      <c r="ET332" s="414"/>
      <c r="EU332" s="414"/>
      <c r="EV332" s="414"/>
      <c r="EW332" s="414"/>
      <c r="EX332" s="414"/>
      <c r="EY332" s="414"/>
      <c r="EZ332" s="414"/>
      <c r="FA332" s="414"/>
      <c r="FB332" s="414"/>
      <c r="FC332" s="414"/>
      <c r="FD332" s="414"/>
      <c r="FE332" s="414"/>
      <c r="FF332" s="414"/>
      <c r="FG332" s="414"/>
      <c r="FH332" s="414"/>
      <c r="FI332" s="414"/>
      <c r="FJ332" s="414"/>
      <c r="FK332" s="414"/>
      <c r="FL332" s="414"/>
      <c r="FM332" s="414"/>
      <c r="FN332" s="414"/>
      <c r="FO332" s="414"/>
      <c r="FP332" s="414"/>
      <c r="FQ332" s="414"/>
      <c r="FR332" s="414"/>
      <c r="FS332" s="414"/>
      <c r="FT332" s="414"/>
      <c r="FU332" s="414"/>
      <c r="FV332" s="414"/>
      <c r="FW332" s="414"/>
      <c r="FX332" s="414"/>
      <c r="FY332" s="414"/>
      <c r="FZ332" s="414"/>
      <c r="GA332" s="414"/>
      <c r="GB332" s="414"/>
      <c r="GC332" s="414"/>
      <c r="GD332" s="414"/>
      <c r="GE332" s="414"/>
      <c r="GF332" s="414"/>
      <c r="GG332" s="414"/>
      <c r="GH332" s="414"/>
      <c r="GI332" s="414"/>
      <c r="GJ332" s="414"/>
      <c r="GK332" s="414"/>
      <c r="GL332" s="414"/>
      <c r="GM332" s="414"/>
      <c r="GN332" s="414"/>
      <c r="GO332" s="414"/>
      <c r="GP332" s="414"/>
      <c r="GQ332" s="414"/>
      <c r="GR332" s="414"/>
      <c r="GS332" s="414"/>
      <c r="GT332" s="414"/>
      <c r="GU332" s="414"/>
      <c r="GV332" s="414"/>
      <c r="GW332" s="414"/>
      <c r="GX332" s="414"/>
      <c r="GY332" s="414"/>
      <c r="GZ332" s="414"/>
      <c r="HA332" s="414"/>
      <c r="HB332" s="414"/>
      <c r="HC332" s="414"/>
      <c r="HD332" s="414"/>
      <c r="HE332" s="414"/>
      <c r="HF332" s="414"/>
      <c r="HG332" s="414"/>
      <c r="HH332" s="414"/>
      <c r="HI332" s="414"/>
      <c r="HJ332" s="414"/>
      <c r="HK332" s="414"/>
      <c r="HL332" s="414"/>
      <c r="HM332" s="414"/>
      <c r="HN332" s="414"/>
      <c r="HO332" s="414"/>
      <c r="HP332" s="414"/>
      <c r="HQ332" s="414"/>
      <c r="HR332" s="414"/>
      <c r="HS332" s="414"/>
      <c r="HT332" s="414"/>
      <c r="HU332" s="414"/>
      <c r="HV332" s="414"/>
      <c r="HW332" s="414"/>
      <c r="HX332" s="414"/>
      <c r="HY332" s="414"/>
      <c r="HZ332" s="414"/>
      <c r="IA332" s="414"/>
      <c r="IB332" s="414"/>
      <c r="IC332" s="414"/>
      <c r="ID332" s="414"/>
      <c r="IE332" s="414"/>
      <c r="IF332" s="414"/>
      <c r="IG332" s="414"/>
      <c r="IH332" s="414"/>
      <c r="II332" s="414"/>
      <c r="IJ332" s="414"/>
      <c r="IK332" s="414"/>
      <c r="IL332" s="414"/>
      <c r="IM332" s="414"/>
      <c r="IN332" s="414"/>
      <c r="IO332" s="414"/>
      <c r="IP332" s="414"/>
      <c r="IQ332" s="414"/>
      <c r="IR332" s="414"/>
      <c r="IS332" s="414"/>
      <c r="IT332" s="414"/>
      <c r="IU332" s="414"/>
      <c r="IV332" s="414"/>
      <c r="IW332" s="414"/>
    </row>
    <row r="333" spans="1:257" ht="40.799999999999997" x14ac:dyDescent="0.3">
      <c r="A333" s="382" t="s">
        <v>594</v>
      </c>
      <c r="B333" s="382" t="s">
        <v>266</v>
      </c>
      <c r="C333" s="382" t="s">
        <v>266</v>
      </c>
      <c r="D333" s="382" t="s">
        <v>266</v>
      </c>
      <c r="E333" s="382" t="s">
        <v>197</v>
      </c>
      <c r="F333" s="384" t="s">
        <v>986</v>
      </c>
      <c r="G333" s="382"/>
      <c r="H333" s="382" t="s">
        <v>1392</v>
      </c>
      <c r="I333" s="382" t="s">
        <v>208</v>
      </c>
      <c r="J333" s="551" t="s">
        <v>1252</v>
      </c>
      <c r="K333" s="375" t="s">
        <v>987</v>
      </c>
      <c r="L333" s="375" t="s">
        <v>2480</v>
      </c>
      <c r="M333" s="383" t="s">
        <v>2481</v>
      </c>
      <c r="N333" s="375" t="s">
        <v>2492</v>
      </c>
      <c r="O333" s="375" t="s">
        <v>2406</v>
      </c>
      <c r="P333" s="375" t="s">
        <v>2406</v>
      </c>
      <c r="Q333" s="588">
        <v>36896</v>
      </c>
      <c r="R333" s="383" t="s">
        <v>2407</v>
      </c>
      <c r="S333" s="383">
        <v>474</v>
      </c>
      <c r="T333" s="383">
        <v>7</v>
      </c>
      <c r="U333" s="375" t="s">
        <v>2470</v>
      </c>
      <c r="V333" s="383" t="s">
        <v>2471</v>
      </c>
      <c r="W333" s="530" t="s">
        <v>3060</v>
      </c>
      <c r="X333" s="530">
        <v>43465</v>
      </c>
      <c r="Y333" s="770">
        <v>154287481</v>
      </c>
      <c r="Z333" s="383" t="s">
        <v>2339</v>
      </c>
      <c r="AA333" s="383" t="s">
        <v>2340</v>
      </c>
      <c r="AB333" s="383" t="s">
        <v>2339</v>
      </c>
      <c r="AC333" s="383" t="s">
        <v>2341</v>
      </c>
      <c r="AD333" s="383"/>
      <c r="AE333" s="430">
        <f t="shared" si="46"/>
        <v>154287481</v>
      </c>
      <c r="AF333" s="632">
        <f t="shared" si="43"/>
        <v>154287481</v>
      </c>
      <c r="AG333" s="411">
        <f t="shared" si="45"/>
        <v>154287481</v>
      </c>
      <c r="AH333" s="411"/>
      <c r="AI333" s="411"/>
      <c r="AJ333" s="411"/>
      <c r="AK333" s="411"/>
      <c r="AL333" s="411"/>
      <c r="AM333" s="411"/>
      <c r="AN333" s="411"/>
      <c r="AO333" s="411"/>
      <c r="AP333" s="411"/>
      <c r="AQ333" s="411"/>
      <c r="AR333" s="411"/>
      <c r="AS333" s="411"/>
      <c r="AT333" s="411"/>
      <c r="AU333" s="411"/>
      <c r="AV333" s="411"/>
      <c r="AW333" s="411"/>
      <c r="AX333" s="411"/>
      <c r="AY333" s="411"/>
      <c r="AZ333" s="411"/>
      <c r="BA333" s="411"/>
      <c r="BB333" s="411"/>
      <c r="BC333" s="411"/>
      <c r="BD333" s="411"/>
      <c r="BE333" s="411"/>
      <c r="BF333" s="411"/>
      <c r="BG333" s="411"/>
      <c r="BH333" s="411"/>
      <c r="BI333" s="411"/>
      <c r="BJ333" s="411"/>
      <c r="BK333" s="411"/>
      <c r="BL333" s="411"/>
      <c r="BM333" s="411"/>
      <c r="BN333" s="411"/>
      <c r="BO333" s="411"/>
      <c r="BP333" s="411"/>
      <c r="BQ333" s="411"/>
      <c r="BR333" s="411"/>
      <c r="BS333" s="411"/>
      <c r="BT333" s="411"/>
      <c r="BU333" s="411"/>
      <c r="BV333" s="411"/>
      <c r="BW333" s="411"/>
      <c r="BX333" s="411"/>
      <c r="BY333" s="411"/>
      <c r="BZ333" s="411"/>
      <c r="CA333" s="411"/>
      <c r="CB333" s="411"/>
      <c r="CC333" s="411"/>
      <c r="CD333" s="411"/>
      <c r="CE333" s="411"/>
      <c r="CF333" s="411"/>
      <c r="CG333" s="411"/>
      <c r="CH333" s="411"/>
      <c r="CI333" s="411"/>
      <c r="CJ333" s="430">
        <v>154287481</v>
      </c>
      <c r="CK333" s="411"/>
      <c r="CL333" s="411"/>
      <c r="CM333" s="430"/>
      <c r="CN333" s="411"/>
      <c r="CO333" s="411"/>
      <c r="CP333" s="411"/>
      <c r="CQ333" s="411"/>
      <c r="CR333" s="411"/>
      <c r="CS333" s="411"/>
      <c r="CT333" s="411"/>
      <c r="CU333" s="411"/>
      <c r="CV333" s="411"/>
      <c r="CW333" s="411"/>
      <c r="CX333" s="411"/>
      <c r="CY333" s="411"/>
      <c r="CZ333" s="411"/>
      <c r="DA333" s="411"/>
      <c r="DB333" s="411"/>
      <c r="DC333" s="411"/>
      <c r="DD333" s="411"/>
      <c r="DE333" s="411"/>
      <c r="DF333" s="411"/>
      <c r="DG333" s="411"/>
      <c r="DH333" s="411"/>
      <c r="DI333" s="411"/>
      <c r="DJ333" s="411"/>
      <c r="DK333" s="411"/>
      <c r="DL333" s="414"/>
      <c r="DM333" s="414"/>
      <c r="DN333" s="414"/>
      <c r="DO333" s="414"/>
      <c r="DP333" s="414"/>
      <c r="DQ333" s="414"/>
      <c r="DR333" s="414"/>
      <c r="DS333" s="414"/>
      <c r="DT333" s="414"/>
      <c r="DU333" s="414"/>
      <c r="DV333" s="414"/>
      <c r="DW333" s="414"/>
      <c r="DX333" s="414"/>
      <c r="DY333" s="414"/>
      <c r="DZ333" s="414"/>
      <c r="EA333" s="414"/>
      <c r="EB333" s="414"/>
      <c r="EC333" s="414"/>
      <c r="ED333" s="414"/>
      <c r="EE333" s="414"/>
      <c r="EF333" s="414"/>
      <c r="EG333" s="414"/>
      <c r="EH333" s="414"/>
      <c r="EI333" s="414"/>
      <c r="EJ333" s="414"/>
      <c r="EK333" s="414"/>
      <c r="EL333" s="414"/>
      <c r="EM333" s="414"/>
      <c r="EN333" s="414"/>
      <c r="EO333" s="414"/>
      <c r="EP333" s="414"/>
      <c r="EQ333" s="414"/>
      <c r="ER333" s="414"/>
      <c r="ES333" s="414"/>
      <c r="ET333" s="414"/>
      <c r="EU333" s="414"/>
      <c r="EV333" s="414"/>
      <c r="EW333" s="414"/>
      <c r="EX333" s="414"/>
      <c r="EY333" s="414"/>
      <c r="EZ333" s="414"/>
      <c r="FA333" s="414"/>
      <c r="FB333" s="414"/>
      <c r="FC333" s="414"/>
      <c r="FD333" s="414"/>
      <c r="FE333" s="414"/>
      <c r="FF333" s="414"/>
      <c r="FG333" s="414"/>
      <c r="FH333" s="414"/>
      <c r="FI333" s="414"/>
      <c r="FJ333" s="414"/>
      <c r="FK333" s="414"/>
      <c r="FL333" s="414"/>
      <c r="FM333" s="414"/>
      <c r="FN333" s="414"/>
      <c r="FO333" s="414"/>
      <c r="FP333" s="414"/>
      <c r="FQ333" s="414"/>
      <c r="FR333" s="414"/>
      <c r="FS333" s="414"/>
      <c r="FT333" s="414"/>
      <c r="FU333" s="414"/>
      <c r="FV333" s="414"/>
      <c r="FW333" s="414"/>
      <c r="FX333" s="414"/>
      <c r="FY333" s="414"/>
      <c r="FZ333" s="414"/>
      <c r="GA333" s="414"/>
      <c r="GB333" s="414"/>
      <c r="GC333" s="414"/>
      <c r="GD333" s="414"/>
      <c r="GE333" s="414"/>
      <c r="GF333" s="414"/>
      <c r="GG333" s="414"/>
      <c r="GH333" s="414"/>
      <c r="GI333" s="414"/>
      <c r="GJ333" s="414"/>
      <c r="GK333" s="414"/>
      <c r="GL333" s="414"/>
      <c r="GM333" s="414"/>
      <c r="GN333" s="414"/>
      <c r="GO333" s="414"/>
      <c r="GP333" s="414"/>
      <c r="GQ333" s="414"/>
      <c r="GR333" s="414"/>
      <c r="GS333" s="414"/>
      <c r="GT333" s="414"/>
      <c r="GU333" s="414"/>
      <c r="GV333" s="414"/>
      <c r="GW333" s="414"/>
      <c r="GX333" s="414"/>
      <c r="GY333" s="414"/>
      <c r="GZ333" s="414"/>
      <c r="HA333" s="414"/>
      <c r="HB333" s="414"/>
      <c r="HC333" s="414"/>
      <c r="HD333" s="414"/>
      <c r="HE333" s="414"/>
      <c r="HF333" s="414"/>
      <c r="HG333" s="414"/>
      <c r="HH333" s="414"/>
      <c r="HI333" s="414"/>
      <c r="HJ333" s="414"/>
      <c r="HK333" s="414"/>
      <c r="HL333" s="414"/>
      <c r="HM333" s="414"/>
      <c r="HN333" s="414"/>
      <c r="HO333" s="414"/>
      <c r="HP333" s="414"/>
      <c r="HQ333" s="414"/>
      <c r="HR333" s="414"/>
      <c r="HS333" s="414"/>
      <c r="HT333" s="414"/>
      <c r="HU333" s="414"/>
      <c r="HV333" s="414"/>
      <c r="HW333" s="414"/>
      <c r="HX333" s="414"/>
      <c r="HY333" s="414"/>
      <c r="HZ333" s="414"/>
      <c r="IA333" s="414"/>
      <c r="IB333" s="414"/>
      <c r="IC333" s="414"/>
      <c r="ID333" s="414"/>
      <c r="IE333" s="414"/>
      <c r="IF333" s="414"/>
      <c r="IG333" s="414"/>
      <c r="IH333" s="414"/>
      <c r="II333" s="414"/>
      <c r="IJ333" s="414"/>
      <c r="IK333" s="414"/>
      <c r="IL333" s="414"/>
      <c r="IM333" s="414"/>
      <c r="IN333" s="414"/>
      <c r="IO333" s="414"/>
      <c r="IP333" s="414"/>
      <c r="IQ333" s="414"/>
      <c r="IR333" s="414"/>
      <c r="IS333" s="414"/>
      <c r="IT333" s="414"/>
      <c r="IU333" s="414"/>
      <c r="IV333" s="414"/>
      <c r="IW333" s="414"/>
    </row>
    <row r="334" spans="1:257" ht="51" x14ac:dyDescent="0.3">
      <c r="A334" s="382" t="s">
        <v>594</v>
      </c>
      <c r="B334" s="382" t="s">
        <v>266</v>
      </c>
      <c r="C334" s="382" t="s">
        <v>266</v>
      </c>
      <c r="D334" s="382" t="s">
        <v>266</v>
      </c>
      <c r="E334" s="382" t="s">
        <v>197</v>
      </c>
      <c r="F334" s="384" t="s">
        <v>988</v>
      </c>
      <c r="G334" s="382"/>
      <c r="H334" s="382" t="s">
        <v>1393</v>
      </c>
      <c r="I334" s="382" t="s">
        <v>208</v>
      </c>
      <c r="J334" s="551" t="s">
        <v>1252</v>
      </c>
      <c r="K334" s="375" t="s">
        <v>989</v>
      </c>
      <c r="L334" s="375" t="s">
        <v>2480</v>
      </c>
      <c r="M334" s="383" t="s">
        <v>2481</v>
      </c>
      <c r="N334" s="375" t="s">
        <v>2493</v>
      </c>
      <c r="O334" s="375" t="s">
        <v>2406</v>
      </c>
      <c r="P334" s="375" t="s">
        <v>2406</v>
      </c>
      <c r="Q334" s="588">
        <v>36896</v>
      </c>
      <c r="R334" s="383" t="s">
        <v>2407</v>
      </c>
      <c r="S334" s="383">
        <v>474</v>
      </c>
      <c r="T334" s="383">
        <v>2</v>
      </c>
      <c r="U334" s="375" t="s">
        <v>2472</v>
      </c>
      <c r="V334" s="383" t="s">
        <v>2473</v>
      </c>
      <c r="W334" s="530" t="s">
        <v>3060</v>
      </c>
      <c r="X334" s="530">
        <v>43465</v>
      </c>
      <c r="Y334" s="770">
        <v>429126395</v>
      </c>
      <c r="Z334" s="383" t="s">
        <v>2339</v>
      </c>
      <c r="AA334" s="383" t="s">
        <v>2340</v>
      </c>
      <c r="AB334" s="383" t="s">
        <v>2339</v>
      </c>
      <c r="AC334" s="383" t="s">
        <v>2341</v>
      </c>
      <c r="AD334" s="383"/>
      <c r="AE334" s="430">
        <f t="shared" si="46"/>
        <v>429126395</v>
      </c>
      <c r="AF334" s="632">
        <f t="shared" si="43"/>
        <v>429126395</v>
      </c>
      <c r="AG334" s="411">
        <f t="shared" si="45"/>
        <v>429126395</v>
      </c>
      <c r="AH334" s="411"/>
      <c r="AI334" s="411"/>
      <c r="AJ334" s="411"/>
      <c r="AK334" s="411"/>
      <c r="AL334" s="411"/>
      <c r="AM334" s="411"/>
      <c r="AN334" s="411"/>
      <c r="AO334" s="411"/>
      <c r="AP334" s="411"/>
      <c r="AQ334" s="411"/>
      <c r="AR334" s="411"/>
      <c r="AS334" s="411"/>
      <c r="AT334" s="411"/>
      <c r="AU334" s="411"/>
      <c r="AV334" s="411"/>
      <c r="AW334" s="411"/>
      <c r="AX334" s="411"/>
      <c r="AY334" s="411"/>
      <c r="AZ334" s="411"/>
      <c r="BA334" s="411"/>
      <c r="BB334" s="411"/>
      <c r="BC334" s="411"/>
      <c r="BD334" s="411"/>
      <c r="BE334" s="411"/>
      <c r="BF334" s="411"/>
      <c r="BG334" s="411"/>
      <c r="BH334" s="411"/>
      <c r="BI334" s="411"/>
      <c r="BJ334" s="411"/>
      <c r="BK334" s="411"/>
      <c r="BL334" s="411"/>
      <c r="BM334" s="411"/>
      <c r="BN334" s="411"/>
      <c r="BO334" s="411"/>
      <c r="BP334" s="411"/>
      <c r="BQ334" s="411"/>
      <c r="BR334" s="411"/>
      <c r="BS334" s="411"/>
      <c r="BT334" s="411"/>
      <c r="BU334" s="411"/>
      <c r="BV334" s="411"/>
      <c r="BW334" s="411"/>
      <c r="BX334" s="411"/>
      <c r="BY334" s="411"/>
      <c r="BZ334" s="411"/>
      <c r="CA334" s="411"/>
      <c r="CB334" s="411"/>
      <c r="CC334" s="411"/>
      <c r="CD334" s="411"/>
      <c r="CE334" s="411"/>
      <c r="CF334" s="411"/>
      <c r="CG334" s="411"/>
      <c r="CH334" s="411"/>
      <c r="CI334" s="411"/>
      <c r="CJ334" s="430">
        <v>429126395</v>
      </c>
      <c r="CK334" s="411"/>
      <c r="CL334" s="411"/>
      <c r="CM334" s="430"/>
      <c r="CN334" s="411"/>
      <c r="CO334" s="411"/>
      <c r="CP334" s="411"/>
      <c r="CQ334" s="411"/>
      <c r="CR334" s="411"/>
      <c r="CS334" s="411"/>
      <c r="CT334" s="411"/>
      <c r="CU334" s="411"/>
      <c r="CV334" s="411"/>
      <c r="CW334" s="411"/>
      <c r="CX334" s="411"/>
      <c r="CY334" s="411"/>
      <c r="CZ334" s="411"/>
      <c r="DA334" s="411"/>
      <c r="DB334" s="411"/>
      <c r="DC334" s="411"/>
      <c r="DD334" s="411"/>
      <c r="DE334" s="411"/>
      <c r="DF334" s="411"/>
      <c r="DG334" s="411"/>
      <c r="DH334" s="411"/>
      <c r="DI334" s="411"/>
      <c r="DJ334" s="411"/>
      <c r="DK334" s="411"/>
      <c r="DL334" s="414"/>
      <c r="DM334" s="414"/>
      <c r="DN334" s="414"/>
      <c r="DO334" s="414"/>
      <c r="DP334" s="414"/>
      <c r="DQ334" s="414"/>
      <c r="DR334" s="414"/>
      <c r="DS334" s="414"/>
      <c r="DT334" s="414"/>
      <c r="DU334" s="414"/>
      <c r="DV334" s="414"/>
      <c r="DW334" s="414"/>
      <c r="DX334" s="414"/>
      <c r="DY334" s="414"/>
      <c r="DZ334" s="414"/>
      <c r="EA334" s="414"/>
      <c r="EB334" s="414"/>
      <c r="EC334" s="414"/>
      <c r="ED334" s="414"/>
      <c r="EE334" s="414"/>
      <c r="EF334" s="414"/>
      <c r="EG334" s="414"/>
      <c r="EH334" s="414"/>
      <c r="EI334" s="414"/>
      <c r="EJ334" s="414"/>
      <c r="EK334" s="414"/>
      <c r="EL334" s="414"/>
      <c r="EM334" s="414"/>
      <c r="EN334" s="414"/>
      <c r="EO334" s="414"/>
      <c r="EP334" s="414"/>
      <c r="EQ334" s="414"/>
      <c r="ER334" s="414"/>
      <c r="ES334" s="414"/>
      <c r="ET334" s="414"/>
      <c r="EU334" s="414"/>
      <c r="EV334" s="414"/>
      <c r="EW334" s="414"/>
      <c r="EX334" s="414"/>
      <c r="EY334" s="414"/>
      <c r="EZ334" s="414"/>
      <c r="FA334" s="414"/>
      <c r="FB334" s="414"/>
      <c r="FC334" s="414"/>
      <c r="FD334" s="414"/>
      <c r="FE334" s="414"/>
      <c r="FF334" s="414"/>
      <c r="FG334" s="414"/>
      <c r="FH334" s="414"/>
      <c r="FI334" s="414"/>
      <c r="FJ334" s="414"/>
      <c r="FK334" s="414"/>
      <c r="FL334" s="414"/>
      <c r="FM334" s="414"/>
      <c r="FN334" s="414"/>
      <c r="FO334" s="414"/>
      <c r="FP334" s="414"/>
      <c r="FQ334" s="414"/>
      <c r="FR334" s="414"/>
      <c r="FS334" s="414"/>
      <c r="FT334" s="414"/>
      <c r="FU334" s="414"/>
      <c r="FV334" s="414"/>
      <c r="FW334" s="414"/>
      <c r="FX334" s="414"/>
      <c r="FY334" s="414"/>
      <c r="FZ334" s="414"/>
      <c r="GA334" s="414"/>
      <c r="GB334" s="414"/>
      <c r="GC334" s="414"/>
      <c r="GD334" s="414"/>
      <c r="GE334" s="414"/>
      <c r="GF334" s="414"/>
      <c r="GG334" s="414"/>
      <c r="GH334" s="414"/>
      <c r="GI334" s="414"/>
      <c r="GJ334" s="414"/>
      <c r="GK334" s="414"/>
      <c r="GL334" s="414"/>
      <c r="GM334" s="414"/>
      <c r="GN334" s="414"/>
      <c r="GO334" s="414"/>
      <c r="GP334" s="414"/>
      <c r="GQ334" s="414"/>
      <c r="GR334" s="414"/>
      <c r="GS334" s="414"/>
      <c r="GT334" s="414"/>
      <c r="GU334" s="414"/>
      <c r="GV334" s="414"/>
      <c r="GW334" s="414"/>
      <c r="GX334" s="414"/>
      <c r="GY334" s="414"/>
      <c r="GZ334" s="414"/>
      <c r="HA334" s="414"/>
      <c r="HB334" s="414"/>
      <c r="HC334" s="414"/>
      <c r="HD334" s="414"/>
      <c r="HE334" s="414"/>
      <c r="HF334" s="414"/>
      <c r="HG334" s="414"/>
      <c r="HH334" s="414"/>
      <c r="HI334" s="414"/>
      <c r="HJ334" s="414"/>
      <c r="HK334" s="414"/>
      <c r="HL334" s="414"/>
      <c r="HM334" s="414"/>
      <c r="HN334" s="414"/>
      <c r="HO334" s="414"/>
      <c r="HP334" s="414"/>
      <c r="HQ334" s="414"/>
      <c r="HR334" s="414"/>
      <c r="HS334" s="414"/>
      <c r="HT334" s="414"/>
      <c r="HU334" s="414"/>
      <c r="HV334" s="414"/>
      <c r="HW334" s="414"/>
      <c r="HX334" s="414"/>
      <c r="HY334" s="414"/>
      <c r="HZ334" s="414"/>
      <c r="IA334" s="414"/>
      <c r="IB334" s="414"/>
      <c r="IC334" s="414"/>
      <c r="ID334" s="414"/>
      <c r="IE334" s="414"/>
      <c r="IF334" s="414"/>
      <c r="IG334" s="414"/>
      <c r="IH334" s="414"/>
      <c r="II334" s="414"/>
      <c r="IJ334" s="414"/>
      <c r="IK334" s="414"/>
      <c r="IL334" s="414"/>
      <c r="IM334" s="414"/>
      <c r="IN334" s="414"/>
      <c r="IO334" s="414"/>
      <c r="IP334" s="414"/>
      <c r="IQ334" s="414"/>
      <c r="IR334" s="414"/>
      <c r="IS334" s="414"/>
      <c r="IT334" s="414"/>
      <c r="IU334" s="414"/>
      <c r="IV334" s="414"/>
      <c r="IW334" s="414"/>
    </row>
    <row r="335" spans="1:257" ht="40.799999999999997" x14ac:dyDescent="0.3">
      <c r="A335" s="382" t="s">
        <v>594</v>
      </c>
      <c r="B335" s="382" t="s">
        <v>266</v>
      </c>
      <c r="C335" s="382" t="s">
        <v>266</v>
      </c>
      <c r="D335" s="382" t="s">
        <v>266</v>
      </c>
      <c r="E335" s="382" t="s">
        <v>197</v>
      </c>
      <c r="F335" s="384" t="s">
        <v>990</v>
      </c>
      <c r="G335" s="382"/>
      <c r="H335" s="382" t="s">
        <v>1394</v>
      </c>
      <c r="I335" s="382" t="s">
        <v>208</v>
      </c>
      <c r="J335" s="551" t="s">
        <v>1252</v>
      </c>
      <c r="K335" s="375" t="s">
        <v>991</v>
      </c>
      <c r="L335" s="375" t="s">
        <v>2480</v>
      </c>
      <c r="M335" s="383" t="s">
        <v>2481</v>
      </c>
      <c r="N335" s="375" t="s">
        <v>2494</v>
      </c>
      <c r="O335" s="375" t="s">
        <v>2406</v>
      </c>
      <c r="P335" s="375" t="s">
        <v>2406</v>
      </c>
      <c r="Q335" s="588">
        <v>36896</v>
      </c>
      <c r="R335" s="383" t="s">
        <v>2407</v>
      </c>
      <c r="S335" s="383">
        <v>474</v>
      </c>
      <c r="T335" s="383">
        <v>87</v>
      </c>
      <c r="U335" s="375" t="s">
        <v>2474</v>
      </c>
      <c r="V335" s="383" t="s">
        <v>2475</v>
      </c>
      <c r="W335" s="530" t="s">
        <v>3060</v>
      </c>
      <c r="X335" s="530">
        <v>43465</v>
      </c>
      <c r="Y335" s="770">
        <v>679107125</v>
      </c>
      <c r="Z335" s="383" t="s">
        <v>2339</v>
      </c>
      <c r="AA335" s="383" t="s">
        <v>2340</v>
      </c>
      <c r="AB335" s="383" t="s">
        <v>2339</v>
      </c>
      <c r="AC335" s="383" t="s">
        <v>2341</v>
      </c>
      <c r="AD335" s="383"/>
      <c r="AE335" s="430">
        <f t="shared" si="46"/>
        <v>679107125</v>
      </c>
      <c r="AF335" s="632">
        <f t="shared" si="43"/>
        <v>679107125</v>
      </c>
      <c r="AG335" s="411">
        <f t="shared" si="45"/>
        <v>679107125</v>
      </c>
      <c r="AH335" s="411"/>
      <c r="AI335" s="411"/>
      <c r="AJ335" s="411"/>
      <c r="AK335" s="411"/>
      <c r="AL335" s="411"/>
      <c r="AM335" s="411"/>
      <c r="AN335" s="411"/>
      <c r="AO335" s="411"/>
      <c r="AP335" s="411"/>
      <c r="AQ335" s="411"/>
      <c r="AR335" s="411"/>
      <c r="AS335" s="411"/>
      <c r="AT335" s="411"/>
      <c r="AU335" s="411"/>
      <c r="AV335" s="411"/>
      <c r="AW335" s="411"/>
      <c r="AX335" s="411"/>
      <c r="AY335" s="411"/>
      <c r="AZ335" s="411"/>
      <c r="BA335" s="411"/>
      <c r="BB335" s="411"/>
      <c r="BC335" s="411"/>
      <c r="BD335" s="411"/>
      <c r="BE335" s="411"/>
      <c r="BF335" s="411"/>
      <c r="BG335" s="411"/>
      <c r="BH335" s="411"/>
      <c r="BI335" s="411"/>
      <c r="BJ335" s="411"/>
      <c r="BK335" s="411"/>
      <c r="BL335" s="411"/>
      <c r="BM335" s="411"/>
      <c r="BN335" s="411"/>
      <c r="BO335" s="411"/>
      <c r="BP335" s="411"/>
      <c r="BQ335" s="411"/>
      <c r="BR335" s="411"/>
      <c r="BS335" s="411"/>
      <c r="BT335" s="411"/>
      <c r="BU335" s="411"/>
      <c r="BV335" s="411"/>
      <c r="BW335" s="411"/>
      <c r="BX335" s="411"/>
      <c r="BY335" s="411"/>
      <c r="BZ335" s="411"/>
      <c r="CA335" s="411"/>
      <c r="CB335" s="411"/>
      <c r="CC335" s="411"/>
      <c r="CD335" s="411"/>
      <c r="CE335" s="411"/>
      <c r="CF335" s="411"/>
      <c r="CG335" s="411"/>
      <c r="CH335" s="411"/>
      <c r="CI335" s="411"/>
      <c r="CJ335" s="430">
        <v>679107125</v>
      </c>
      <c r="CK335" s="411"/>
      <c r="CL335" s="411"/>
      <c r="CM335" s="430"/>
      <c r="CN335" s="411"/>
      <c r="CO335" s="411"/>
      <c r="CP335" s="411"/>
      <c r="CQ335" s="411"/>
      <c r="CR335" s="411"/>
      <c r="CS335" s="411"/>
      <c r="CT335" s="411"/>
      <c r="CU335" s="411"/>
      <c r="CV335" s="411"/>
      <c r="CW335" s="411"/>
      <c r="CX335" s="411"/>
      <c r="CY335" s="411"/>
      <c r="CZ335" s="411"/>
      <c r="DA335" s="411"/>
      <c r="DB335" s="411"/>
      <c r="DC335" s="411"/>
      <c r="DD335" s="411"/>
      <c r="DE335" s="411"/>
      <c r="DF335" s="411"/>
      <c r="DG335" s="411"/>
      <c r="DH335" s="411"/>
      <c r="DI335" s="411"/>
      <c r="DJ335" s="411"/>
      <c r="DK335" s="411"/>
      <c r="DL335" s="414"/>
      <c r="DM335" s="414"/>
      <c r="DN335" s="414"/>
      <c r="DO335" s="414"/>
      <c r="DP335" s="414"/>
      <c r="DQ335" s="414"/>
      <c r="DR335" s="414"/>
      <c r="DS335" s="414"/>
      <c r="DT335" s="414"/>
      <c r="DU335" s="414"/>
      <c r="DV335" s="414"/>
      <c r="DW335" s="414"/>
      <c r="DX335" s="414"/>
      <c r="DY335" s="414"/>
      <c r="DZ335" s="414"/>
      <c r="EA335" s="414"/>
      <c r="EB335" s="414"/>
      <c r="EC335" s="414"/>
      <c r="ED335" s="414"/>
      <c r="EE335" s="414"/>
      <c r="EF335" s="414"/>
      <c r="EG335" s="414"/>
      <c r="EH335" s="414"/>
      <c r="EI335" s="414"/>
      <c r="EJ335" s="414"/>
      <c r="EK335" s="414"/>
      <c r="EL335" s="414"/>
      <c r="EM335" s="414"/>
      <c r="EN335" s="414"/>
      <c r="EO335" s="414"/>
      <c r="EP335" s="414"/>
      <c r="EQ335" s="414"/>
      <c r="ER335" s="414"/>
      <c r="ES335" s="414"/>
      <c r="ET335" s="414"/>
      <c r="EU335" s="414"/>
      <c r="EV335" s="414"/>
      <c r="EW335" s="414"/>
      <c r="EX335" s="414"/>
      <c r="EY335" s="414"/>
      <c r="EZ335" s="414"/>
      <c r="FA335" s="414"/>
      <c r="FB335" s="414"/>
      <c r="FC335" s="414"/>
      <c r="FD335" s="414"/>
      <c r="FE335" s="414"/>
      <c r="FF335" s="414"/>
      <c r="FG335" s="414"/>
      <c r="FH335" s="414"/>
      <c r="FI335" s="414"/>
      <c r="FJ335" s="414"/>
      <c r="FK335" s="414"/>
      <c r="FL335" s="414"/>
      <c r="FM335" s="414"/>
      <c r="FN335" s="414"/>
      <c r="FO335" s="414"/>
      <c r="FP335" s="414"/>
      <c r="FQ335" s="414"/>
      <c r="FR335" s="414"/>
      <c r="FS335" s="414"/>
      <c r="FT335" s="414"/>
      <c r="FU335" s="414"/>
      <c r="FV335" s="414"/>
      <c r="FW335" s="414"/>
      <c r="FX335" s="414"/>
      <c r="FY335" s="414"/>
      <c r="FZ335" s="414"/>
      <c r="GA335" s="414"/>
      <c r="GB335" s="414"/>
      <c r="GC335" s="414"/>
      <c r="GD335" s="414"/>
      <c r="GE335" s="414"/>
      <c r="GF335" s="414"/>
      <c r="GG335" s="414"/>
      <c r="GH335" s="414"/>
      <c r="GI335" s="414"/>
      <c r="GJ335" s="414"/>
      <c r="GK335" s="414"/>
      <c r="GL335" s="414"/>
      <c r="GM335" s="414"/>
      <c r="GN335" s="414"/>
      <c r="GO335" s="414"/>
      <c r="GP335" s="414"/>
      <c r="GQ335" s="414"/>
      <c r="GR335" s="414"/>
      <c r="GS335" s="414"/>
      <c r="GT335" s="414"/>
      <c r="GU335" s="414"/>
      <c r="GV335" s="414"/>
      <c r="GW335" s="414"/>
      <c r="GX335" s="414"/>
      <c r="GY335" s="414"/>
      <c r="GZ335" s="414"/>
      <c r="HA335" s="414"/>
      <c r="HB335" s="414"/>
      <c r="HC335" s="414"/>
      <c r="HD335" s="414"/>
      <c r="HE335" s="414"/>
      <c r="HF335" s="414"/>
      <c r="HG335" s="414"/>
      <c r="HH335" s="414"/>
      <c r="HI335" s="414"/>
      <c r="HJ335" s="414"/>
      <c r="HK335" s="414"/>
      <c r="HL335" s="414"/>
      <c r="HM335" s="414"/>
      <c r="HN335" s="414"/>
      <c r="HO335" s="414"/>
      <c r="HP335" s="414"/>
      <c r="HQ335" s="414"/>
      <c r="HR335" s="414"/>
      <c r="HS335" s="414"/>
      <c r="HT335" s="414"/>
      <c r="HU335" s="414"/>
      <c r="HV335" s="414"/>
      <c r="HW335" s="414"/>
      <c r="HX335" s="414"/>
      <c r="HY335" s="414"/>
      <c r="HZ335" s="414"/>
      <c r="IA335" s="414"/>
      <c r="IB335" s="414"/>
      <c r="IC335" s="414"/>
      <c r="ID335" s="414"/>
      <c r="IE335" s="414"/>
      <c r="IF335" s="414"/>
      <c r="IG335" s="414"/>
      <c r="IH335" s="414"/>
      <c r="II335" s="414"/>
      <c r="IJ335" s="414"/>
      <c r="IK335" s="414"/>
      <c r="IL335" s="414"/>
      <c r="IM335" s="414"/>
      <c r="IN335" s="414"/>
      <c r="IO335" s="414"/>
      <c r="IP335" s="414"/>
      <c r="IQ335" s="414"/>
      <c r="IR335" s="414"/>
      <c r="IS335" s="414"/>
      <c r="IT335" s="414"/>
      <c r="IU335" s="414"/>
      <c r="IV335" s="414"/>
      <c r="IW335" s="414"/>
    </row>
    <row r="336" spans="1:257" ht="61.2" x14ac:dyDescent="0.3">
      <c r="A336" s="382" t="s">
        <v>594</v>
      </c>
      <c r="B336" s="382" t="s">
        <v>266</v>
      </c>
      <c r="C336" s="382" t="s">
        <v>266</v>
      </c>
      <c r="D336" s="382" t="s">
        <v>266</v>
      </c>
      <c r="E336" s="382" t="s">
        <v>197</v>
      </c>
      <c r="F336" s="384" t="s">
        <v>992</v>
      </c>
      <c r="G336" s="382"/>
      <c r="H336" s="382" t="s">
        <v>1395</v>
      </c>
      <c r="I336" s="382" t="s">
        <v>208</v>
      </c>
      <c r="J336" s="551" t="s">
        <v>1252</v>
      </c>
      <c r="K336" s="375" t="s">
        <v>993</v>
      </c>
      <c r="L336" s="375" t="s">
        <v>2480</v>
      </c>
      <c r="M336" s="383" t="s">
        <v>2481</v>
      </c>
      <c r="N336" s="375" t="s">
        <v>2495</v>
      </c>
      <c r="O336" s="375" t="s">
        <v>2406</v>
      </c>
      <c r="P336" s="375" t="s">
        <v>2406</v>
      </c>
      <c r="Q336" s="588">
        <v>36896</v>
      </c>
      <c r="R336" s="383" t="s">
        <v>2407</v>
      </c>
      <c r="S336" s="383">
        <v>474</v>
      </c>
      <c r="T336" s="383">
        <v>474</v>
      </c>
      <c r="U336" s="375" t="s">
        <v>993</v>
      </c>
      <c r="V336" s="383" t="s">
        <v>2476</v>
      </c>
      <c r="W336" s="530" t="s">
        <v>3060</v>
      </c>
      <c r="X336" s="530">
        <v>43465</v>
      </c>
      <c r="Y336" s="770">
        <v>208180030</v>
      </c>
      <c r="Z336" s="383" t="s">
        <v>2339</v>
      </c>
      <c r="AA336" s="383" t="s">
        <v>2340</v>
      </c>
      <c r="AB336" s="383" t="s">
        <v>2339</v>
      </c>
      <c r="AC336" s="383" t="s">
        <v>2341</v>
      </c>
      <c r="AD336" s="383"/>
      <c r="AE336" s="430">
        <f t="shared" si="46"/>
        <v>208180030</v>
      </c>
      <c r="AF336" s="632">
        <f t="shared" si="43"/>
        <v>208180030</v>
      </c>
      <c r="AG336" s="411">
        <f t="shared" si="45"/>
        <v>208180030</v>
      </c>
      <c r="AH336" s="411"/>
      <c r="AI336" s="411"/>
      <c r="AJ336" s="411"/>
      <c r="AK336" s="411"/>
      <c r="AL336" s="411"/>
      <c r="AM336" s="411"/>
      <c r="AN336" s="411"/>
      <c r="AO336" s="411"/>
      <c r="AP336" s="411"/>
      <c r="AQ336" s="411"/>
      <c r="AR336" s="411"/>
      <c r="AS336" s="411"/>
      <c r="AT336" s="411"/>
      <c r="AU336" s="411"/>
      <c r="AV336" s="411"/>
      <c r="AW336" s="411"/>
      <c r="AX336" s="411"/>
      <c r="AY336" s="411"/>
      <c r="AZ336" s="411"/>
      <c r="BA336" s="411"/>
      <c r="BB336" s="411"/>
      <c r="BC336" s="411"/>
      <c r="BD336" s="411"/>
      <c r="BE336" s="411"/>
      <c r="BF336" s="411"/>
      <c r="BG336" s="411"/>
      <c r="BH336" s="411"/>
      <c r="BI336" s="411"/>
      <c r="BJ336" s="411"/>
      <c r="BK336" s="411"/>
      <c r="BL336" s="411"/>
      <c r="BM336" s="411"/>
      <c r="BN336" s="411"/>
      <c r="BO336" s="411"/>
      <c r="BP336" s="411"/>
      <c r="BQ336" s="411"/>
      <c r="BR336" s="411"/>
      <c r="BS336" s="411"/>
      <c r="BT336" s="411"/>
      <c r="BU336" s="411"/>
      <c r="BV336" s="411"/>
      <c r="BW336" s="411"/>
      <c r="BX336" s="411"/>
      <c r="BY336" s="411"/>
      <c r="BZ336" s="411"/>
      <c r="CA336" s="411"/>
      <c r="CB336" s="411"/>
      <c r="CC336" s="411"/>
      <c r="CD336" s="411"/>
      <c r="CE336" s="411"/>
      <c r="CF336" s="411"/>
      <c r="CG336" s="411"/>
      <c r="CH336" s="411"/>
      <c r="CI336" s="411"/>
      <c r="CJ336" s="430">
        <v>208180030</v>
      </c>
      <c r="CK336" s="411"/>
      <c r="CL336" s="411"/>
      <c r="CM336" s="430"/>
      <c r="CN336" s="411"/>
      <c r="CO336" s="411"/>
      <c r="CP336" s="411"/>
      <c r="CQ336" s="411"/>
      <c r="CR336" s="411"/>
      <c r="CS336" s="411"/>
      <c r="CT336" s="411"/>
      <c r="CU336" s="411"/>
      <c r="CV336" s="411"/>
      <c r="CW336" s="411"/>
      <c r="CX336" s="411"/>
      <c r="CY336" s="411"/>
      <c r="CZ336" s="411"/>
      <c r="DA336" s="411"/>
      <c r="DB336" s="411"/>
      <c r="DC336" s="411"/>
      <c r="DD336" s="411"/>
      <c r="DE336" s="411"/>
      <c r="DF336" s="411"/>
      <c r="DG336" s="411"/>
      <c r="DH336" s="411"/>
      <c r="DI336" s="411"/>
      <c r="DJ336" s="411"/>
      <c r="DK336" s="411"/>
      <c r="DL336" s="414"/>
      <c r="DM336" s="414"/>
      <c r="DN336" s="414"/>
      <c r="DO336" s="414"/>
      <c r="DP336" s="414"/>
      <c r="DQ336" s="414"/>
      <c r="DR336" s="414"/>
      <c r="DS336" s="414"/>
      <c r="DT336" s="414"/>
      <c r="DU336" s="414"/>
      <c r="DV336" s="414"/>
      <c r="DW336" s="414"/>
      <c r="DX336" s="414"/>
      <c r="DY336" s="414"/>
      <c r="DZ336" s="414"/>
      <c r="EA336" s="414"/>
      <c r="EB336" s="414"/>
      <c r="EC336" s="414"/>
      <c r="ED336" s="414"/>
      <c r="EE336" s="414"/>
      <c r="EF336" s="414"/>
      <c r="EG336" s="414"/>
      <c r="EH336" s="414"/>
      <c r="EI336" s="414"/>
      <c r="EJ336" s="414"/>
      <c r="EK336" s="414"/>
      <c r="EL336" s="414"/>
      <c r="EM336" s="414"/>
      <c r="EN336" s="414"/>
      <c r="EO336" s="414"/>
      <c r="EP336" s="414"/>
      <c r="EQ336" s="414"/>
      <c r="ER336" s="414"/>
      <c r="ES336" s="414"/>
      <c r="ET336" s="414"/>
      <c r="EU336" s="414"/>
      <c r="EV336" s="414"/>
      <c r="EW336" s="414"/>
      <c r="EX336" s="414"/>
      <c r="EY336" s="414"/>
      <c r="EZ336" s="414"/>
      <c r="FA336" s="414"/>
      <c r="FB336" s="414"/>
      <c r="FC336" s="414"/>
      <c r="FD336" s="414"/>
      <c r="FE336" s="414"/>
      <c r="FF336" s="414"/>
      <c r="FG336" s="414"/>
      <c r="FH336" s="414"/>
      <c r="FI336" s="414"/>
      <c r="FJ336" s="414"/>
      <c r="FK336" s="414"/>
      <c r="FL336" s="414"/>
      <c r="FM336" s="414"/>
      <c r="FN336" s="414"/>
      <c r="FO336" s="414"/>
      <c r="FP336" s="414"/>
      <c r="FQ336" s="414"/>
      <c r="FR336" s="414"/>
      <c r="FS336" s="414"/>
      <c r="FT336" s="414"/>
      <c r="FU336" s="414"/>
      <c r="FV336" s="414"/>
      <c r="FW336" s="414"/>
      <c r="FX336" s="414"/>
      <c r="FY336" s="414"/>
      <c r="FZ336" s="414"/>
      <c r="GA336" s="414"/>
      <c r="GB336" s="414"/>
      <c r="GC336" s="414"/>
      <c r="GD336" s="414"/>
      <c r="GE336" s="414"/>
      <c r="GF336" s="414"/>
      <c r="GG336" s="414"/>
      <c r="GH336" s="414"/>
      <c r="GI336" s="414"/>
      <c r="GJ336" s="414"/>
      <c r="GK336" s="414"/>
      <c r="GL336" s="414"/>
      <c r="GM336" s="414"/>
      <c r="GN336" s="414"/>
      <c r="GO336" s="414"/>
      <c r="GP336" s="414"/>
      <c r="GQ336" s="414"/>
      <c r="GR336" s="414"/>
      <c r="GS336" s="414"/>
      <c r="GT336" s="414"/>
      <c r="GU336" s="414"/>
      <c r="GV336" s="414"/>
      <c r="GW336" s="414"/>
      <c r="GX336" s="414"/>
      <c r="GY336" s="414"/>
      <c r="GZ336" s="414"/>
      <c r="HA336" s="414"/>
      <c r="HB336" s="414"/>
      <c r="HC336" s="414"/>
      <c r="HD336" s="414"/>
      <c r="HE336" s="414"/>
      <c r="HF336" s="414"/>
      <c r="HG336" s="414"/>
      <c r="HH336" s="414"/>
      <c r="HI336" s="414"/>
      <c r="HJ336" s="414"/>
      <c r="HK336" s="414"/>
      <c r="HL336" s="414"/>
      <c r="HM336" s="414"/>
      <c r="HN336" s="414"/>
      <c r="HO336" s="414"/>
      <c r="HP336" s="414"/>
      <c r="HQ336" s="414"/>
      <c r="HR336" s="414"/>
      <c r="HS336" s="414"/>
      <c r="HT336" s="414"/>
      <c r="HU336" s="414"/>
      <c r="HV336" s="414"/>
      <c r="HW336" s="414"/>
      <c r="HX336" s="414"/>
      <c r="HY336" s="414"/>
      <c r="HZ336" s="414"/>
      <c r="IA336" s="414"/>
      <c r="IB336" s="414"/>
      <c r="IC336" s="414"/>
      <c r="ID336" s="414"/>
      <c r="IE336" s="414"/>
      <c r="IF336" s="414"/>
      <c r="IG336" s="414"/>
      <c r="IH336" s="414"/>
      <c r="II336" s="414"/>
      <c r="IJ336" s="414"/>
      <c r="IK336" s="414"/>
      <c r="IL336" s="414"/>
      <c r="IM336" s="414"/>
      <c r="IN336" s="414"/>
      <c r="IO336" s="414"/>
      <c r="IP336" s="414"/>
      <c r="IQ336" s="414"/>
      <c r="IR336" s="414"/>
      <c r="IS336" s="414"/>
      <c r="IT336" s="414"/>
      <c r="IU336" s="414"/>
      <c r="IV336" s="414"/>
      <c r="IW336" s="414"/>
    </row>
    <row r="337" spans="1:257" ht="40.799999999999997" x14ac:dyDescent="0.3">
      <c r="A337" s="382" t="s">
        <v>594</v>
      </c>
      <c r="B337" s="382" t="s">
        <v>266</v>
      </c>
      <c r="C337" s="382" t="s">
        <v>266</v>
      </c>
      <c r="D337" s="382" t="s">
        <v>266</v>
      </c>
      <c r="E337" s="382" t="s">
        <v>197</v>
      </c>
      <c r="F337" s="384" t="s">
        <v>994</v>
      </c>
      <c r="G337" s="382"/>
      <c r="H337" s="382" t="s">
        <v>1396</v>
      </c>
      <c r="I337" s="382" t="s">
        <v>208</v>
      </c>
      <c r="J337" s="551" t="s">
        <v>1252</v>
      </c>
      <c r="K337" s="375" t="s">
        <v>995</v>
      </c>
      <c r="L337" s="375" t="s">
        <v>2480</v>
      </c>
      <c r="M337" s="383" t="s">
        <v>2481</v>
      </c>
      <c r="N337" s="375" t="s">
        <v>2496</v>
      </c>
      <c r="O337" s="375" t="s">
        <v>2406</v>
      </c>
      <c r="P337" s="375" t="s">
        <v>2406</v>
      </c>
      <c r="Q337" s="588">
        <v>36896</v>
      </c>
      <c r="R337" s="383" t="s">
        <v>2407</v>
      </c>
      <c r="S337" s="383">
        <v>474</v>
      </c>
      <c r="T337" s="383">
        <v>66</v>
      </c>
      <c r="U337" s="375" t="s">
        <v>995</v>
      </c>
      <c r="V337" s="383" t="s">
        <v>2477</v>
      </c>
      <c r="W337" s="530" t="s">
        <v>3060</v>
      </c>
      <c r="X337" s="530">
        <v>43465</v>
      </c>
      <c r="Y337" s="770">
        <v>130000000</v>
      </c>
      <c r="Z337" s="383" t="s">
        <v>2339</v>
      </c>
      <c r="AA337" s="383" t="s">
        <v>2340</v>
      </c>
      <c r="AB337" s="383" t="s">
        <v>2339</v>
      </c>
      <c r="AC337" s="383" t="s">
        <v>2341</v>
      </c>
      <c r="AD337" s="383"/>
      <c r="AE337" s="430">
        <f t="shared" si="46"/>
        <v>130000000</v>
      </c>
      <c r="AF337" s="632">
        <f t="shared" si="43"/>
        <v>130000000</v>
      </c>
      <c r="AG337" s="411">
        <f t="shared" si="45"/>
        <v>130000000</v>
      </c>
      <c r="AH337" s="411"/>
      <c r="AI337" s="411"/>
      <c r="AJ337" s="411"/>
      <c r="AK337" s="411"/>
      <c r="AL337" s="411"/>
      <c r="AM337" s="411"/>
      <c r="AN337" s="411"/>
      <c r="AO337" s="411"/>
      <c r="AP337" s="411"/>
      <c r="AQ337" s="411"/>
      <c r="AR337" s="411"/>
      <c r="AS337" s="411"/>
      <c r="AT337" s="411"/>
      <c r="AU337" s="411"/>
      <c r="AV337" s="411"/>
      <c r="AW337" s="411"/>
      <c r="AX337" s="411"/>
      <c r="AY337" s="411"/>
      <c r="AZ337" s="411"/>
      <c r="BA337" s="411"/>
      <c r="BB337" s="411"/>
      <c r="BC337" s="411"/>
      <c r="BD337" s="411"/>
      <c r="BE337" s="411"/>
      <c r="BF337" s="411"/>
      <c r="BG337" s="411"/>
      <c r="BH337" s="411"/>
      <c r="BI337" s="411"/>
      <c r="BJ337" s="411"/>
      <c r="BK337" s="411"/>
      <c r="BL337" s="411"/>
      <c r="BM337" s="411"/>
      <c r="BN337" s="411"/>
      <c r="BO337" s="411"/>
      <c r="BP337" s="411"/>
      <c r="BQ337" s="411"/>
      <c r="BR337" s="411"/>
      <c r="BS337" s="411"/>
      <c r="BT337" s="411"/>
      <c r="BU337" s="411"/>
      <c r="BV337" s="411"/>
      <c r="BW337" s="411"/>
      <c r="BX337" s="411"/>
      <c r="BY337" s="411"/>
      <c r="BZ337" s="411"/>
      <c r="CA337" s="411"/>
      <c r="CB337" s="411"/>
      <c r="CC337" s="411"/>
      <c r="CD337" s="411"/>
      <c r="CE337" s="411"/>
      <c r="CF337" s="411"/>
      <c r="CG337" s="411"/>
      <c r="CH337" s="411"/>
      <c r="CI337" s="411"/>
      <c r="CJ337" s="411"/>
      <c r="CK337" s="411"/>
      <c r="CL337" s="411"/>
      <c r="CM337" s="430">
        <v>130000000</v>
      </c>
      <c r="CN337" s="411"/>
      <c r="CO337" s="411"/>
      <c r="CP337" s="411"/>
      <c r="CQ337" s="411"/>
      <c r="CR337" s="411"/>
      <c r="CS337" s="411"/>
      <c r="CT337" s="411"/>
      <c r="CU337" s="411"/>
      <c r="CV337" s="411"/>
      <c r="CW337" s="411"/>
      <c r="CX337" s="411"/>
      <c r="CY337" s="411"/>
      <c r="CZ337" s="411"/>
      <c r="DA337" s="411"/>
      <c r="DB337" s="411"/>
      <c r="DC337" s="411"/>
      <c r="DD337" s="411"/>
      <c r="DE337" s="411"/>
      <c r="DF337" s="411"/>
      <c r="DG337" s="411"/>
      <c r="DH337" s="411"/>
      <c r="DI337" s="411"/>
      <c r="DJ337" s="411"/>
      <c r="DK337" s="411"/>
      <c r="DL337" s="414"/>
      <c r="DM337" s="414"/>
      <c r="DN337" s="414"/>
      <c r="DO337" s="414"/>
      <c r="DP337" s="414"/>
      <c r="DQ337" s="414"/>
      <c r="DR337" s="414"/>
      <c r="DS337" s="414"/>
      <c r="DT337" s="414"/>
      <c r="DU337" s="414"/>
      <c r="DV337" s="414"/>
      <c r="DW337" s="414"/>
      <c r="DX337" s="414"/>
      <c r="DY337" s="414"/>
      <c r="DZ337" s="414"/>
      <c r="EA337" s="414"/>
      <c r="EB337" s="414"/>
      <c r="EC337" s="414"/>
      <c r="ED337" s="414"/>
      <c r="EE337" s="414"/>
      <c r="EF337" s="414"/>
      <c r="EG337" s="414"/>
      <c r="EH337" s="414"/>
      <c r="EI337" s="414"/>
      <c r="EJ337" s="414"/>
      <c r="EK337" s="414"/>
      <c r="EL337" s="414"/>
      <c r="EM337" s="414"/>
      <c r="EN337" s="414"/>
      <c r="EO337" s="414"/>
      <c r="EP337" s="414"/>
      <c r="EQ337" s="414"/>
      <c r="ER337" s="414"/>
      <c r="ES337" s="414"/>
      <c r="ET337" s="414"/>
      <c r="EU337" s="414"/>
      <c r="EV337" s="414"/>
      <c r="EW337" s="414"/>
      <c r="EX337" s="414"/>
      <c r="EY337" s="414"/>
      <c r="EZ337" s="414"/>
      <c r="FA337" s="414"/>
      <c r="FB337" s="414"/>
      <c r="FC337" s="414"/>
      <c r="FD337" s="414"/>
      <c r="FE337" s="414"/>
      <c r="FF337" s="414"/>
      <c r="FG337" s="414"/>
      <c r="FH337" s="414"/>
      <c r="FI337" s="414"/>
      <c r="FJ337" s="414"/>
      <c r="FK337" s="414"/>
      <c r="FL337" s="414"/>
      <c r="FM337" s="414"/>
      <c r="FN337" s="414"/>
      <c r="FO337" s="414"/>
      <c r="FP337" s="414"/>
      <c r="FQ337" s="414"/>
      <c r="FR337" s="414"/>
      <c r="FS337" s="414"/>
      <c r="FT337" s="414"/>
      <c r="FU337" s="414"/>
      <c r="FV337" s="414"/>
      <c r="FW337" s="414"/>
      <c r="FX337" s="414"/>
      <c r="FY337" s="414"/>
      <c r="FZ337" s="414"/>
      <c r="GA337" s="414"/>
      <c r="GB337" s="414"/>
      <c r="GC337" s="414"/>
      <c r="GD337" s="414"/>
      <c r="GE337" s="414"/>
      <c r="GF337" s="414"/>
      <c r="GG337" s="414"/>
      <c r="GH337" s="414"/>
      <c r="GI337" s="414"/>
      <c r="GJ337" s="414"/>
      <c r="GK337" s="414"/>
      <c r="GL337" s="414"/>
      <c r="GM337" s="414"/>
      <c r="GN337" s="414"/>
      <c r="GO337" s="414"/>
      <c r="GP337" s="414"/>
      <c r="GQ337" s="414"/>
      <c r="GR337" s="414"/>
      <c r="GS337" s="414"/>
      <c r="GT337" s="414"/>
      <c r="GU337" s="414"/>
      <c r="GV337" s="414"/>
      <c r="GW337" s="414"/>
      <c r="GX337" s="414"/>
      <c r="GY337" s="414"/>
      <c r="GZ337" s="414"/>
      <c r="HA337" s="414"/>
      <c r="HB337" s="414"/>
      <c r="HC337" s="414"/>
      <c r="HD337" s="414"/>
      <c r="HE337" s="414"/>
      <c r="HF337" s="414"/>
      <c r="HG337" s="414"/>
      <c r="HH337" s="414"/>
      <c r="HI337" s="414"/>
      <c r="HJ337" s="414"/>
      <c r="HK337" s="414"/>
      <c r="HL337" s="414"/>
      <c r="HM337" s="414"/>
      <c r="HN337" s="414"/>
      <c r="HO337" s="414"/>
      <c r="HP337" s="414"/>
      <c r="HQ337" s="414"/>
      <c r="HR337" s="414"/>
      <c r="HS337" s="414"/>
      <c r="HT337" s="414"/>
      <c r="HU337" s="414"/>
      <c r="HV337" s="414"/>
      <c r="HW337" s="414"/>
      <c r="HX337" s="414"/>
      <c r="HY337" s="414"/>
      <c r="HZ337" s="414"/>
      <c r="IA337" s="414"/>
      <c r="IB337" s="414"/>
      <c r="IC337" s="414"/>
      <c r="ID337" s="414"/>
      <c r="IE337" s="414"/>
      <c r="IF337" s="414"/>
      <c r="IG337" s="414"/>
      <c r="IH337" s="414"/>
      <c r="II337" s="414"/>
      <c r="IJ337" s="414"/>
      <c r="IK337" s="414"/>
      <c r="IL337" s="414"/>
      <c r="IM337" s="414"/>
      <c r="IN337" s="414"/>
      <c r="IO337" s="414"/>
      <c r="IP337" s="414"/>
      <c r="IQ337" s="414"/>
      <c r="IR337" s="414"/>
      <c r="IS337" s="414"/>
      <c r="IT337" s="414"/>
      <c r="IU337" s="414"/>
      <c r="IV337" s="414"/>
      <c r="IW337" s="414"/>
    </row>
    <row r="338" spans="1:257" ht="40.799999999999997" x14ac:dyDescent="0.3">
      <c r="A338" s="382" t="s">
        <v>594</v>
      </c>
      <c r="B338" s="382" t="s">
        <v>266</v>
      </c>
      <c r="C338" s="382" t="s">
        <v>266</v>
      </c>
      <c r="D338" s="382" t="s">
        <v>266</v>
      </c>
      <c r="E338" s="382" t="s">
        <v>197</v>
      </c>
      <c r="F338" s="384" t="s">
        <v>996</v>
      </c>
      <c r="G338" s="382"/>
      <c r="H338" s="382" t="s">
        <v>1397</v>
      </c>
      <c r="I338" s="382" t="s">
        <v>208</v>
      </c>
      <c r="J338" s="551" t="s">
        <v>1252</v>
      </c>
      <c r="K338" s="375" t="s">
        <v>997</v>
      </c>
      <c r="L338" s="375" t="s">
        <v>2480</v>
      </c>
      <c r="M338" s="383" t="s">
        <v>2481</v>
      </c>
      <c r="N338" s="375" t="s">
        <v>2497</v>
      </c>
      <c r="O338" s="375" t="s">
        <v>2406</v>
      </c>
      <c r="P338" s="375" t="s">
        <v>2406</v>
      </c>
      <c r="Q338" s="588">
        <v>36896</v>
      </c>
      <c r="R338" s="383" t="s">
        <v>2407</v>
      </c>
      <c r="S338" s="383">
        <v>474</v>
      </c>
      <c r="T338" s="383">
        <v>474</v>
      </c>
      <c r="U338" s="375" t="s">
        <v>2478</v>
      </c>
      <c r="V338" s="383" t="s">
        <v>2479</v>
      </c>
      <c r="W338" s="530" t="s">
        <v>3068</v>
      </c>
      <c r="X338" s="530">
        <v>43465</v>
      </c>
      <c r="Y338" s="770">
        <v>540100000</v>
      </c>
      <c r="Z338" s="383" t="s">
        <v>2339</v>
      </c>
      <c r="AA338" s="383" t="s">
        <v>2340</v>
      </c>
      <c r="AB338" s="383" t="s">
        <v>2339</v>
      </c>
      <c r="AC338" s="383" t="s">
        <v>2341</v>
      </c>
      <c r="AD338" s="383"/>
      <c r="AE338" s="430">
        <f t="shared" si="46"/>
        <v>540100000</v>
      </c>
      <c r="AF338" s="632">
        <f t="shared" si="43"/>
        <v>540100000</v>
      </c>
      <c r="AG338" s="411">
        <f t="shared" si="45"/>
        <v>540100000</v>
      </c>
      <c r="AH338" s="411"/>
      <c r="AI338" s="411"/>
      <c r="AJ338" s="411"/>
      <c r="AK338" s="411"/>
      <c r="AL338" s="411"/>
      <c r="AM338" s="411"/>
      <c r="AN338" s="411"/>
      <c r="AO338" s="411"/>
      <c r="AP338" s="411"/>
      <c r="AQ338" s="411"/>
      <c r="AR338" s="411"/>
      <c r="AS338" s="411"/>
      <c r="AT338" s="411"/>
      <c r="AU338" s="411"/>
      <c r="AV338" s="411"/>
      <c r="AW338" s="411"/>
      <c r="AX338" s="411"/>
      <c r="AY338" s="411"/>
      <c r="AZ338" s="411"/>
      <c r="BA338" s="411"/>
      <c r="BB338" s="411"/>
      <c r="BC338" s="411"/>
      <c r="BD338" s="411"/>
      <c r="BE338" s="411"/>
      <c r="BF338" s="411"/>
      <c r="BG338" s="411"/>
      <c r="BH338" s="411"/>
      <c r="BI338" s="411"/>
      <c r="BJ338" s="411"/>
      <c r="BK338" s="411"/>
      <c r="BL338" s="411"/>
      <c r="BM338" s="411"/>
      <c r="BN338" s="411"/>
      <c r="BO338" s="411"/>
      <c r="BP338" s="411"/>
      <c r="BQ338" s="411"/>
      <c r="BR338" s="411"/>
      <c r="BS338" s="411"/>
      <c r="BT338" s="411"/>
      <c r="BU338" s="411"/>
      <c r="BV338" s="411"/>
      <c r="BW338" s="411"/>
      <c r="BX338" s="411"/>
      <c r="BY338" s="411"/>
      <c r="BZ338" s="411"/>
      <c r="CA338" s="411"/>
      <c r="CB338" s="411"/>
      <c r="CC338" s="411"/>
      <c r="CD338" s="411"/>
      <c r="CE338" s="411"/>
      <c r="CF338" s="411"/>
      <c r="CG338" s="411"/>
      <c r="CH338" s="411"/>
      <c r="CI338" s="411"/>
      <c r="CJ338" s="411"/>
      <c r="CK338" s="411"/>
      <c r="CL338" s="430">
        <v>539000000</v>
      </c>
      <c r="CM338" s="430"/>
      <c r="CN338" s="411"/>
      <c r="CO338" s="411"/>
      <c r="CP338" s="411"/>
      <c r="CQ338" s="411"/>
      <c r="CR338" s="411"/>
      <c r="CS338" s="411"/>
      <c r="CT338" s="411"/>
      <c r="CU338" s="411">
        <v>1100000</v>
      </c>
      <c r="CV338" s="411"/>
      <c r="CW338" s="411"/>
      <c r="CX338" s="411"/>
      <c r="CY338" s="411"/>
      <c r="CZ338" s="411"/>
      <c r="DA338" s="411"/>
      <c r="DB338" s="411"/>
      <c r="DC338" s="411"/>
      <c r="DD338" s="411"/>
      <c r="DE338" s="411"/>
      <c r="DF338" s="411"/>
      <c r="DG338" s="411"/>
      <c r="DH338" s="411"/>
      <c r="DI338" s="411"/>
      <c r="DJ338" s="411"/>
      <c r="DK338" s="411"/>
      <c r="DL338" s="414"/>
      <c r="DM338" s="414"/>
      <c r="DN338" s="414"/>
      <c r="DO338" s="414"/>
      <c r="DP338" s="414"/>
      <c r="DQ338" s="414"/>
      <c r="DR338" s="414"/>
      <c r="DS338" s="414"/>
      <c r="DT338" s="414"/>
      <c r="DU338" s="414"/>
      <c r="DV338" s="414"/>
      <c r="DW338" s="414"/>
      <c r="DX338" s="414"/>
      <c r="DY338" s="414"/>
      <c r="DZ338" s="414"/>
      <c r="EA338" s="414"/>
      <c r="EB338" s="414"/>
      <c r="EC338" s="414"/>
      <c r="ED338" s="414"/>
      <c r="EE338" s="414"/>
      <c r="EF338" s="414"/>
      <c r="EG338" s="414"/>
      <c r="EH338" s="414"/>
      <c r="EI338" s="414"/>
      <c r="EJ338" s="414"/>
      <c r="EK338" s="414"/>
      <c r="EL338" s="414"/>
      <c r="EM338" s="414"/>
      <c r="EN338" s="414"/>
      <c r="EO338" s="414"/>
      <c r="EP338" s="414"/>
      <c r="EQ338" s="414"/>
      <c r="ER338" s="414"/>
      <c r="ES338" s="414"/>
      <c r="ET338" s="414"/>
      <c r="EU338" s="414"/>
      <c r="EV338" s="414"/>
      <c r="EW338" s="414"/>
      <c r="EX338" s="414"/>
      <c r="EY338" s="414"/>
      <c r="EZ338" s="414"/>
      <c r="FA338" s="414"/>
      <c r="FB338" s="414"/>
      <c r="FC338" s="414"/>
      <c r="FD338" s="414"/>
      <c r="FE338" s="414"/>
      <c r="FF338" s="414"/>
      <c r="FG338" s="414"/>
      <c r="FH338" s="414"/>
      <c r="FI338" s="414"/>
      <c r="FJ338" s="414"/>
      <c r="FK338" s="414"/>
      <c r="FL338" s="414"/>
      <c r="FM338" s="414"/>
      <c r="FN338" s="414"/>
      <c r="FO338" s="414"/>
      <c r="FP338" s="414"/>
      <c r="FQ338" s="414"/>
      <c r="FR338" s="414"/>
      <c r="FS338" s="414"/>
      <c r="FT338" s="414"/>
      <c r="FU338" s="414"/>
      <c r="FV338" s="414"/>
      <c r="FW338" s="414"/>
      <c r="FX338" s="414"/>
      <c r="FY338" s="414"/>
      <c r="FZ338" s="414"/>
      <c r="GA338" s="414"/>
      <c r="GB338" s="414"/>
      <c r="GC338" s="414"/>
      <c r="GD338" s="414"/>
      <c r="GE338" s="414"/>
      <c r="GF338" s="414"/>
      <c r="GG338" s="414"/>
      <c r="GH338" s="414"/>
      <c r="GI338" s="414"/>
      <c r="GJ338" s="414"/>
      <c r="GK338" s="414"/>
      <c r="GL338" s="414"/>
      <c r="GM338" s="414"/>
      <c r="GN338" s="414"/>
      <c r="GO338" s="414"/>
      <c r="GP338" s="414"/>
      <c r="GQ338" s="414"/>
      <c r="GR338" s="414"/>
      <c r="GS338" s="414"/>
      <c r="GT338" s="414"/>
      <c r="GU338" s="414"/>
      <c r="GV338" s="414"/>
      <c r="GW338" s="414"/>
      <c r="GX338" s="414"/>
      <c r="GY338" s="414"/>
      <c r="GZ338" s="414"/>
      <c r="HA338" s="414"/>
      <c r="HB338" s="414"/>
      <c r="HC338" s="414"/>
      <c r="HD338" s="414"/>
      <c r="HE338" s="414"/>
      <c r="HF338" s="414"/>
      <c r="HG338" s="414"/>
      <c r="HH338" s="414"/>
      <c r="HI338" s="414"/>
      <c r="HJ338" s="414"/>
      <c r="HK338" s="414"/>
      <c r="HL338" s="414"/>
      <c r="HM338" s="414"/>
      <c r="HN338" s="414"/>
      <c r="HO338" s="414"/>
      <c r="HP338" s="414"/>
      <c r="HQ338" s="414"/>
      <c r="HR338" s="414"/>
      <c r="HS338" s="414"/>
      <c r="HT338" s="414"/>
      <c r="HU338" s="414"/>
      <c r="HV338" s="414"/>
      <c r="HW338" s="414"/>
      <c r="HX338" s="414"/>
      <c r="HY338" s="414"/>
      <c r="HZ338" s="414"/>
      <c r="IA338" s="414"/>
      <c r="IB338" s="414"/>
      <c r="IC338" s="414"/>
      <c r="ID338" s="414"/>
      <c r="IE338" s="414"/>
      <c r="IF338" s="414"/>
      <c r="IG338" s="414"/>
      <c r="IH338" s="414"/>
      <c r="II338" s="414"/>
      <c r="IJ338" s="414"/>
      <c r="IK338" s="414"/>
      <c r="IL338" s="414"/>
      <c r="IM338" s="414"/>
      <c r="IN338" s="414"/>
      <c r="IO338" s="414"/>
      <c r="IP338" s="414"/>
      <c r="IQ338" s="414"/>
      <c r="IR338" s="414"/>
      <c r="IS338" s="414"/>
      <c r="IT338" s="414"/>
      <c r="IU338" s="414"/>
      <c r="IV338" s="414"/>
      <c r="IW338" s="414"/>
    </row>
    <row r="339" spans="1:257" x14ac:dyDescent="0.3">
      <c r="A339" s="625" t="s">
        <v>457</v>
      </c>
      <c r="B339" s="625"/>
      <c r="C339" s="625"/>
      <c r="D339" s="625"/>
      <c r="E339" s="625"/>
      <c r="F339" s="626"/>
      <c r="G339" s="627"/>
      <c r="H339" s="628"/>
      <c r="I339" s="628"/>
      <c r="J339" s="629"/>
      <c r="K339" s="630" t="s">
        <v>828</v>
      </c>
      <c r="L339" s="630"/>
      <c r="M339" s="625"/>
      <c r="N339" s="630"/>
      <c r="O339" s="630"/>
      <c r="P339" s="630"/>
      <c r="Q339" s="625"/>
      <c r="R339" s="625"/>
      <c r="S339" s="625"/>
      <c r="T339" s="625"/>
      <c r="U339" s="630"/>
      <c r="V339" s="625"/>
      <c r="W339" s="625"/>
      <c r="X339" s="625"/>
      <c r="Y339" s="631"/>
      <c r="Z339" s="625"/>
      <c r="AA339" s="625"/>
      <c r="AB339" s="625"/>
      <c r="AC339" s="625"/>
      <c r="AD339" s="625"/>
      <c r="AE339" s="430">
        <f t="shared" si="46"/>
        <v>0</v>
      </c>
      <c r="AF339" s="411">
        <f t="shared" si="43"/>
        <v>0</v>
      </c>
      <c r="AG339" s="405"/>
      <c r="AH339" s="405"/>
      <c r="AI339" s="405"/>
      <c r="AJ339" s="405"/>
      <c r="AK339" s="405"/>
      <c r="AL339" s="405"/>
      <c r="AM339" s="405"/>
      <c r="AN339" s="405"/>
      <c r="AO339" s="405"/>
      <c r="AP339" s="405"/>
      <c r="AQ339" s="405"/>
      <c r="AR339" s="405"/>
      <c r="AS339" s="405"/>
      <c r="AT339" s="405"/>
      <c r="AU339" s="405"/>
      <c r="AV339" s="405"/>
      <c r="AW339" s="405"/>
      <c r="AX339" s="405"/>
      <c r="AY339" s="405"/>
      <c r="AZ339" s="405"/>
      <c r="BA339" s="405"/>
      <c r="BB339" s="405"/>
      <c r="BC339" s="405"/>
      <c r="BD339" s="405"/>
      <c r="BE339" s="405"/>
      <c r="BF339" s="405"/>
      <c r="BG339" s="405"/>
      <c r="BH339" s="405"/>
      <c r="BI339" s="405"/>
      <c r="BJ339" s="405"/>
      <c r="BK339" s="405"/>
      <c r="BL339" s="405"/>
      <c r="BM339" s="405"/>
      <c r="BN339" s="405"/>
      <c r="BO339" s="405"/>
      <c r="BP339" s="405"/>
      <c r="BQ339" s="405"/>
      <c r="BR339" s="405"/>
      <c r="BS339" s="405"/>
      <c r="BT339" s="405"/>
      <c r="BU339" s="405"/>
      <c r="BV339" s="405"/>
      <c r="BW339" s="405"/>
      <c r="BX339" s="405"/>
      <c r="BY339" s="405"/>
      <c r="BZ339" s="405"/>
      <c r="CA339" s="405"/>
      <c r="CB339" s="405"/>
      <c r="CC339" s="405"/>
      <c r="CD339" s="405"/>
      <c r="CE339" s="405"/>
      <c r="CF339" s="405"/>
      <c r="CG339" s="405"/>
      <c r="CH339" s="405"/>
      <c r="CI339" s="405"/>
      <c r="CJ339" s="405"/>
      <c r="CK339" s="405"/>
      <c r="CL339" s="405"/>
      <c r="CM339" s="405"/>
      <c r="CN339" s="405"/>
      <c r="CO339" s="405"/>
      <c r="CP339" s="405"/>
      <c r="CQ339" s="405"/>
      <c r="CR339" s="405"/>
      <c r="CS339" s="405"/>
      <c r="CT339" s="405"/>
      <c r="CU339" s="405"/>
      <c r="CV339" s="405"/>
      <c r="CW339" s="405"/>
      <c r="CX339" s="405"/>
      <c r="CY339" s="405"/>
      <c r="CZ339" s="405"/>
      <c r="DA339" s="405"/>
      <c r="DB339" s="405"/>
      <c r="DC339" s="405"/>
      <c r="DD339" s="405"/>
      <c r="DE339" s="405"/>
      <c r="DF339" s="405"/>
      <c r="DG339" s="405"/>
      <c r="DH339" s="405"/>
      <c r="DI339" s="405"/>
      <c r="DJ339" s="405"/>
      <c r="DK339" s="405"/>
      <c r="DL339" s="399"/>
      <c r="DM339" s="399"/>
      <c r="DN339" s="399"/>
      <c r="DO339" s="399"/>
      <c r="DP339" s="399"/>
      <c r="DQ339" s="399"/>
      <c r="DR339" s="399"/>
      <c r="DS339" s="399"/>
      <c r="DT339" s="399"/>
      <c r="DU339" s="399"/>
      <c r="DV339" s="399"/>
      <c r="DW339" s="399"/>
      <c r="DX339" s="399"/>
      <c r="DY339" s="399"/>
      <c r="DZ339" s="399"/>
      <c r="EA339" s="399"/>
      <c r="EB339" s="399"/>
      <c r="EC339" s="399"/>
      <c r="ED339" s="399"/>
      <c r="EE339" s="399"/>
      <c r="EF339" s="399"/>
      <c r="EG339" s="399"/>
      <c r="EH339" s="399"/>
      <c r="EI339" s="399"/>
      <c r="EJ339" s="399"/>
      <c r="EK339" s="399"/>
      <c r="EL339" s="399"/>
      <c r="EM339" s="399"/>
      <c r="EN339" s="399"/>
      <c r="EO339" s="399"/>
      <c r="EP339" s="399"/>
      <c r="EQ339" s="399"/>
      <c r="ER339" s="399"/>
      <c r="ES339" s="399"/>
      <c r="ET339" s="399"/>
      <c r="EU339" s="399"/>
      <c r="EV339" s="399"/>
      <c r="EW339" s="399"/>
      <c r="EX339" s="399"/>
      <c r="EY339" s="399"/>
      <c r="EZ339" s="399"/>
      <c r="FA339" s="399"/>
      <c r="FB339" s="399"/>
      <c r="FC339" s="399"/>
      <c r="FD339" s="399"/>
      <c r="FE339" s="399"/>
      <c r="FF339" s="399"/>
      <c r="FG339" s="399"/>
      <c r="FH339" s="399"/>
      <c r="FI339" s="399"/>
      <c r="FJ339" s="399"/>
      <c r="FK339" s="399"/>
      <c r="FL339" s="399"/>
      <c r="FM339" s="399"/>
      <c r="FN339" s="399"/>
      <c r="FO339" s="399"/>
      <c r="FP339" s="399"/>
      <c r="FQ339" s="399"/>
      <c r="FR339" s="399"/>
      <c r="FS339" s="399"/>
      <c r="FT339" s="399"/>
      <c r="FU339" s="399"/>
      <c r="FV339" s="399"/>
      <c r="FW339" s="399"/>
      <c r="FX339" s="399"/>
      <c r="FY339" s="399"/>
      <c r="FZ339" s="399"/>
      <c r="GA339" s="399"/>
      <c r="GB339" s="399"/>
      <c r="GC339" s="399"/>
      <c r="GD339" s="399"/>
      <c r="GE339" s="399"/>
      <c r="GF339" s="399"/>
      <c r="GG339" s="399"/>
      <c r="GH339" s="399"/>
      <c r="GI339" s="399"/>
      <c r="GJ339" s="399"/>
      <c r="GK339" s="399"/>
      <c r="GL339" s="399"/>
      <c r="GM339" s="399"/>
      <c r="GN339" s="399"/>
      <c r="GO339" s="399"/>
      <c r="GP339" s="399"/>
      <c r="GQ339" s="399"/>
      <c r="GR339" s="399"/>
      <c r="GS339" s="399"/>
      <c r="GT339" s="399"/>
      <c r="GU339" s="399"/>
      <c r="GV339" s="399"/>
      <c r="GW339" s="399"/>
      <c r="GX339" s="399"/>
      <c r="GY339" s="399"/>
      <c r="GZ339" s="399"/>
      <c r="HA339" s="399"/>
      <c r="HB339" s="399"/>
      <c r="HC339" s="399"/>
      <c r="HD339" s="399"/>
      <c r="HE339" s="399"/>
      <c r="HF339" s="399"/>
      <c r="HG339" s="399"/>
      <c r="HH339" s="399"/>
      <c r="HI339" s="399"/>
      <c r="HJ339" s="399"/>
      <c r="HK339" s="399"/>
      <c r="HL339" s="399"/>
      <c r="HM339" s="399"/>
      <c r="HN339" s="399"/>
      <c r="HO339" s="399"/>
      <c r="HP339" s="399"/>
      <c r="HQ339" s="399"/>
      <c r="HR339" s="399"/>
      <c r="HS339" s="399"/>
      <c r="HT339" s="399"/>
      <c r="HU339" s="399"/>
      <c r="HV339" s="399"/>
      <c r="HW339" s="399"/>
      <c r="HX339" s="399"/>
      <c r="HY339" s="399"/>
      <c r="HZ339" s="399"/>
      <c r="IA339" s="399"/>
      <c r="IB339" s="399"/>
      <c r="IC339" s="399"/>
      <c r="ID339" s="399"/>
      <c r="IE339" s="399"/>
      <c r="IF339" s="399"/>
      <c r="IG339" s="399"/>
      <c r="IH339" s="399"/>
      <c r="II339" s="399"/>
      <c r="IJ339" s="399"/>
      <c r="IK339" s="399"/>
      <c r="IL339" s="399"/>
      <c r="IM339" s="399"/>
      <c r="IN339" s="399"/>
      <c r="IO339" s="399"/>
      <c r="IP339" s="399"/>
      <c r="IQ339" s="399"/>
      <c r="IR339" s="399"/>
      <c r="IS339" s="399"/>
      <c r="IT339" s="399"/>
      <c r="IU339" s="399"/>
      <c r="IV339" s="399"/>
      <c r="IW339" s="399"/>
    </row>
    <row r="340" spans="1:257" x14ac:dyDescent="0.3">
      <c r="A340" s="424" t="s">
        <v>457</v>
      </c>
      <c r="B340" s="424" t="s">
        <v>192</v>
      </c>
      <c r="C340" s="424"/>
      <c r="D340" s="424"/>
      <c r="E340" s="424"/>
      <c r="F340" s="425"/>
      <c r="G340" s="426"/>
      <c r="H340" s="426"/>
      <c r="I340" s="426"/>
      <c r="J340" s="424"/>
      <c r="K340" s="427" t="s">
        <v>194</v>
      </c>
      <c r="L340" s="427"/>
      <c r="M340" s="428"/>
      <c r="N340" s="427"/>
      <c r="O340" s="427"/>
      <c r="P340" s="427"/>
      <c r="Q340" s="428"/>
      <c r="R340" s="428"/>
      <c r="S340" s="428"/>
      <c r="T340" s="428"/>
      <c r="U340" s="427"/>
      <c r="V340" s="428"/>
      <c r="W340" s="428"/>
      <c r="X340" s="428"/>
      <c r="Y340" s="429"/>
      <c r="Z340" s="428"/>
      <c r="AA340" s="428"/>
      <c r="AB340" s="428"/>
      <c r="AC340" s="428"/>
      <c r="AD340" s="428"/>
      <c r="AE340" s="430">
        <f t="shared" si="46"/>
        <v>0</v>
      </c>
      <c r="AF340" s="430"/>
      <c r="AG340" s="430"/>
      <c r="AH340" s="430"/>
      <c r="AI340" s="430"/>
      <c r="AJ340" s="430"/>
      <c r="AK340" s="430"/>
      <c r="AL340" s="430"/>
      <c r="AM340" s="430"/>
      <c r="AN340" s="430"/>
      <c r="AO340" s="430"/>
      <c r="AP340" s="430"/>
      <c r="AQ340" s="430"/>
      <c r="AR340" s="430"/>
      <c r="AS340" s="430"/>
      <c r="AT340" s="430"/>
      <c r="AU340" s="430"/>
      <c r="AV340" s="430"/>
      <c r="AW340" s="430"/>
      <c r="AX340" s="430"/>
      <c r="AY340" s="430"/>
      <c r="AZ340" s="430"/>
      <c r="BA340" s="430"/>
      <c r="BB340" s="430"/>
      <c r="BC340" s="430"/>
      <c r="BD340" s="430"/>
      <c r="BE340" s="430"/>
      <c r="BF340" s="430"/>
      <c r="BG340" s="430"/>
      <c r="BH340" s="430"/>
      <c r="BI340" s="430"/>
      <c r="BJ340" s="430"/>
      <c r="BK340" s="430"/>
      <c r="BL340" s="430"/>
      <c r="BM340" s="430"/>
      <c r="BN340" s="430"/>
      <c r="BO340" s="430"/>
      <c r="BP340" s="430"/>
      <c r="BQ340" s="430"/>
      <c r="BR340" s="430"/>
      <c r="BS340" s="430"/>
      <c r="BT340" s="430"/>
      <c r="BU340" s="430"/>
      <c r="BV340" s="430"/>
      <c r="BW340" s="430"/>
      <c r="BX340" s="430"/>
      <c r="BY340" s="430"/>
      <c r="BZ340" s="430"/>
      <c r="CA340" s="430"/>
      <c r="CB340" s="430"/>
      <c r="CC340" s="430"/>
      <c r="CD340" s="430"/>
      <c r="CE340" s="430"/>
      <c r="CF340" s="430"/>
      <c r="CG340" s="430"/>
      <c r="CH340" s="430"/>
      <c r="CI340" s="430"/>
      <c r="CJ340" s="430"/>
      <c r="CK340" s="430"/>
      <c r="CL340" s="430"/>
      <c r="CM340" s="430"/>
      <c r="CN340" s="430"/>
      <c r="CO340" s="430"/>
      <c r="CP340" s="430"/>
      <c r="CQ340" s="430"/>
      <c r="CR340" s="430"/>
      <c r="CS340" s="430"/>
      <c r="CT340" s="430"/>
      <c r="CU340" s="430"/>
      <c r="CV340" s="430"/>
      <c r="CW340" s="430"/>
      <c r="CX340" s="430"/>
      <c r="CY340" s="430"/>
      <c r="CZ340" s="430"/>
      <c r="DA340" s="430"/>
      <c r="DB340" s="430"/>
      <c r="DC340" s="430"/>
      <c r="DD340" s="430"/>
      <c r="DE340" s="430"/>
      <c r="DF340" s="430"/>
      <c r="DG340" s="430"/>
      <c r="DH340" s="430"/>
      <c r="DI340" s="430"/>
      <c r="DJ340" s="430"/>
      <c r="DK340" s="430"/>
    </row>
    <row r="341" spans="1:257" x14ac:dyDescent="0.3">
      <c r="A341" s="431" t="s">
        <v>457</v>
      </c>
      <c r="B341" s="431" t="s">
        <v>192</v>
      </c>
      <c r="C341" s="431" t="s">
        <v>226</v>
      </c>
      <c r="D341" s="431"/>
      <c r="E341" s="431"/>
      <c r="F341" s="432"/>
      <c r="G341" s="431"/>
      <c r="H341" s="431"/>
      <c r="I341" s="433"/>
      <c r="J341" s="431"/>
      <c r="K341" s="434" t="s">
        <v>227</v>
      </c>
      <c r="L341" s="434"/>
      <c r="M341" s="431"/>
      <c r="N341" s="434"/>
      <c r="O341" s="434"/>
      <c r="P341" s="434"/>
      <c r="Q341" s="431"/>
      <c r="R341" s="431"/>
      <c r="S341" s="431"/>
      <c r="T341" s="431"/>
      <c r="U341" s="434"/>
      <c r="V341" s="431"/>
      <c r="W341" s="431"/>
      <c r="X341" s="431"/>
      <c r="Y341" s="435"/>
      <c r="Z341" s="431"/>
      <c r="AA341" s="431"/>
      <c r="AB341" s="431"/>
      <c r="AC341" s="431"/>
      <c r="AD341" s="431"/>
      <c r="AE341" s="430">
        <f t="shared" si="46"/>
        <v>0</v>
      </c>
      <c r="AF341" s="430"/>
      <c r="AG341" s="430"/>
      <c r="AH341" s="430"/>
      <c r="AI341" s="430"/>
      <c r="AJ341" s="430"/>
      <c r="AK341" s="430"/>
      <c r="AL341" s="430"/>
      <c r="AM341" s="430"/>
      <c r="AN341" s="430"/>
      <c r="AO341" s="430"/>
      <c r="AP341" s="430"/>
      <c r="AQ341" s="430"/>
      <c r="AR341" s="430"/>
      <c r="AS341" s="430"/>
      <c r="AT341" s="430"/>
      <c r="AU341" s="430"/>
      <c r="AV341" s="430"/>
      <c r="AW341" s="430"/>
      <c r="AX341" s="430"/>
      <c r="AY341" s="430"/>
      <c r="AZ341" s="430"/>
      <c r="BA341" s="430"/>
      <c r="BB341" s="430"/>
      <c r="BC341" s="430"/>
      <c r="BD341" s="430"/>
      <c r="BE341" s="430"/>
      <c r="BF341" s="430"/>
      <c r="BG341" s="430"/>
      <c r="BH341" s="430"/>
      <c r="BI341" s="430"/>
      <c r="BJ341" s="430"/>
      <c r="BK341" s="430"/>
      <c r="BL341" s="430"/>
      <c r="BM341" s="430"/>
      <c r="BN341" s="430"/>
      <c r="BO341" s="430"/>
      <c r="BP341" s="430"/>
      <c r="BQ341" s="430"/>
      <c r="BR341" s="430"/>
      <c r="BS341" s="430"/>
      <c r="BT341" s="430"/>
      <c r="BU341" s="430"/>
      <c r="BV341" s="430"/>
      <c r="BW341" s="430"/>
      <c r="BX341" s="430"/>
      <c r="BY341" s="430"/>
      <c r="BZ341" s="430"/>
      <c r="CA341" s="430"/>
      <c r="CB341" s="430"/>
      <c r="CC341" s="430"/>
      <c r="CD341" s="430"/>
      <c r="CE341" s="430"/>
      <c r="CF341" s="430"/>
      <c r="CG341" s="430"/>
      <c r="CH341" s="430"/>
      <c r="CI341" s="430"/>
      <c r="CJ341" s="430"/>
      <c r="CK341" s="430"/>
      <c r="CL341" s="430"/>
      <c r="CM341" s="430"/>
      <c r="CN341" s="430"/>
      <c r="CO341" s="430"/>
      <c r="CP341" s="430"/>
      <c r="CQ341" s="430"/>
      <c r="CR341" s="430"/>
      <c r="CS341" s="430"/>
      <c r="CT341" s="430"/>
      <c r="CU341" s="430"/>
      <c r="CV341" s="430"/>
      <c r="CW341" s="430"/>
      <c r="CX341" s="430"/>
      <c r="CY341" s="430"/>
      <c r="CZ341" s="430"/>
      <c r="DA341" s="430"/>
      <c r="DB341" s="430"/>
      <c r="DC341" s="430"/>
      <c r="DD341" s="430"/>
      <c r="DE341" s="430"/>
      <c r="DF341" s="430"/>
      <c r="DG341" s="430"/>
      <c r="DH341" s="430"/>
      <c r="DI341" s="430"/>
      <c r="DJ341" s="430"/>
      <c r="DK341" s="430"/>
    </row>
    <row r="342" spans="1:257" x14ac:dyDescent="0.3">
      <c r="A342" s="442" t="s">
        <v>457</v>
      </c>
      <c r="B342" s="442" t="s">
        <v>192</v>
      </c>
      <c r="C342" s="442" t="s">
        <v>226</v>
      </c>
      <c r="D342" s="442" t="s">
        <v>231</v>
      </c>
      <c r="E342" s="442"/>
      <c r="F342" s="443"/>
      <c r="G342" s="444"/>
      <c r="H342" s="444"/>
      <c r="I342" s="444"/>
      <c r="J342" s="442"/>
      <c r="K342" s="445" t="s">
        <v>232</v>
      </c>
      <c r="L342" s="445"/>
      <c r="M342" s="446"/>
      <c r="N342" s="445"/>
      <c r="O342" s="445"/>
      <c r="P342" s="445"/>
      <c r="Q342" s="446"/>
      <c r="R342" s="446"/>
      <c r="S342" s="446"/>
      <c r="T342" s="446"/>
      <c r="U342" s="445"/>
      <c r="V342" s="446"/>
      <c r="W342" s="446"/>
      <c r="X342" s="446"/>
      <c r="Y342" s="447"/>
      <c r="Z342" s="446"/>
      <c r="AA342" s="446"/>
      <c r="AB342" s="446"/>
      <c r="AC342" s="446"/>
      <c r="AD342" s="446"/>
      <c r="AE342" s="430">
        <f t="shared" si="46"/>
        <v>0</v>
      </c>
      <c r="AF342" s="430"/>
      <c r="AG342" s="430"/>
      <c r="AH342" s="430"/>
      <c r="AI342" s="430"/>
      <c r="AJ342" s="430"/>
      <c r="AK342" s="430"/>
      <c r="AL342" s="430"/>
      <c r="AM342" s="430"/>
      <c r="AN342" s="430"/>
      <c r="AO342" s="430"/>
      <c r="AP342" s="430"/>
      <c r="AQ342" s="430"/>
      <c r="AR342" s="430"/>
      <c r="AS342" s="430"/>
      <c r="AT342" s="430"/>
      <c r="AU342" s="430"/>
      <c r="AV342" s="430"/>
      <c r="AW342" s="430"/>
      <c r="AX342" s="430"/>
      <c r="AY342" s="430"/>
      <c r="AZ342" s="430"/>
      <c r="BA342" s="430"/>
      <c r="BB342" s="430"/>
      <c r="BC342" s="430"/>
      <c r="BD342" s="430"/>
      <c r="BE342" s="430"/>
      <c r="BF342" s="430"/>
      <c r="BG342" s="430"/>
      <c r="BH342" s="430"/>
      <c r="BI342" s="430"/>
      <c r="BJ342" s="430"/>
      <c r="BK342" s="430"/>
      <c r="BL342" s="430"/>
      <c r="BM342" s="430"/>
      <c r="BN342" s="430"/>
      <c r="BO342" s="430"/>
      <c r="BP342" s="430"/>
      <c r="BQ342" s="430"/>
      <c r="BR342" s="430"/>
      <c r="BS342" s="430"/>
      <c r="BT342" s="430"/>
      <c r="BU342" s="430"/>
      <c r="BV342" s="430"/>
      <c r="BW342" s="430"/>
      <c r="BX342" s="430"/>
      <c r="BY342" s="430"/>
      <c r="BZ342" s="430"/>
      <c r="CA342" s="430"/>
      <c r="CB342" s="430"/>
      <c r="CC342" s="430"/>
      <c r="CD342" s="430"/>
      <c r="CE342" s="430"/>
      <c r="CF342" s="430"/>
      <c r="CG342" s="430"/>
      <c r="CH342" s="430"/>
      <c r="CI342" s="430"/>
      <c r="CJ342" s="430"/>
      <c r="CK342" s="430"/>
      <c r="CL342" s="430"/>
      <c r="CM342" s="430"/>
      <c r="CN342" s="430"/>
      <c r="CO342" s="430"/>
      <c r="CP342" s="430"/>
      <c r="CQ342" s="430"/>
      <c r="CR342" s="430"/>
      <c r="CS342" s="430"/>
      <c r="CT342" s="430"/>
      <c r="CU342" s="430"/>
      <c r="CV342" s="430"/>
      <c r="CW342" s="430"/>
      <c r="CX342" s="430"/>
      <c r="CY342" s="430"/>
      <c r="CZ342" s="430"/>
      <c r="DA342" s="430"/>
      <c r="DB342" s="430"/>
      <c r="DC342" s="430"/>
      <c r="DD342" s="430"/>
      <c r="DE342" s="430"/>
      <c r="DF342" s="430"/>
      <c r="DG342" s="430"/>
      <c r="DH342" s="430"/>
      <c r="DI342" s="430"/>
      <c r="DJ342" s="430"/>
      <c r="DK342" s="430"/>
    </row>
    <row r="343" spans="1:257" x14ac:dyDescent="0.3">
      <c r="A343" s="436" t="s">
        <v>457</v>
      </c>
      <c r="B343" s="436" t="s">
        <v>192</v>
      </c>
      <c r="C343" s="436" t="s">
        <v>226</v>
      </c>
      <c r="D343" s="436" t="s">
        <v>231</v>
      </c>
      <c r="E343" s="436" t="s">
        <v>236</v>
      </c>
      <c r="F343" s="480"/>
      <c r="G343" s="436"/>
      <c r="H343" s="438"/>
      <c r="I343" s="438"/>
      <c r="J343" s="436"/>
      <c r="K343" s="439" t="s">
        <v>237</v>
      </c>
      <c r="L343" s="439"/>
      <c r="M343" s="440"/>
      <c r="N343" s="439"/>
      <c r="O343" s="439"/>
      <c r="P343" s="439"/>
      <c r="Q343" s="440"/>
      <c r="R343" s="440"/>
      <c r="S343" s="440"/>
      <c r="T343" s="440"/>
      <c r="U343" s="439"/>
      <c r="V343" s="440"/>
      <c r="W343" s="440"/>
      <c r="X343" s="440"/>
      <c r="Y343" s="441"/>
      <c r="Z343" s="440"/>
      <c r="AA343" s="440"/>
      <c r="AB343" s="440"/>
      <c r="AC343" s="440"/>
      <c r="AD343" s="440"/>
      <c r="AE343" s="430">
        <f t="shared" si="46"/>
        <v>0</v>
      </c>
      <c r="AF343" s="430"/>
      <c r="AG343" s="430"/>
      <c r="AH343" s="430"/>
      <c r="AI343" s="430"/>
      <c r="AJ343" s="430"/>
      <c r="AK343" s="430"/>
      <c r="AL343" s="430"/>
      <c r="AM343" s="430"/>
      <c r="AN343" s="430"/>
      <c r="AO343" s="430"/>
      <c r="AP343" s="430"/>
      <c r="AQ343" s="430"/>
      <c r="AR343" s="430"/>
      <c r="AS343" s="430"/>
      <c r="AT343" s="430"/>
      <c r="AU343" s="430"/>
      <c r="AV343" s="430"/>
      <c r="AW343" s="430"/>
      <c r="AX343" s="430"/>
      <c r="AY343" s="430"/>
      <c r="AZ343" s="430"/>
      <c r="BA343" s="430"/>
      <c r="BB343" s="430"/>
      <c r="BC343" s="430"/>
      <c r="BD343" s="430"/>
      <c r="BE343" s="430"/>
      <c r="BF343" s="430"/>
      <c r="BG343" s="430"/>
      <c r="BH343" s="430"/>
      <c r="BI343" s="430"/>
      <c r="BJ343" s="430"/>
      <c r="BK343" s="430"/>
      <c r="BL343" s="430"/>
      <c r="BM343" s="430"/>
      <c r="BN343" s="430"/>
      <c r="BO343" s="430"/>
      <c r="BP343" s="430"/>
      <c r="BQ343" s="430"/>
      <c r="BR343" s="430"/>
      <c r="BS343" s="430"/>
      <c r="BT343" s="430"/>
      <c r="BU343" s="430"/>
      <c r="BV343" s="430"/>
      <c r="BW343" s="430"/>
      <c r="BX343" s="430"/>
      <c r="BY343" s="430"/>
      <c r="BZ343" s="430"/>
      <c r="CA343" s="430"/>
      <c r="CB343" s="430"/>
      <c r="CC343" s="430"/>
      <c r="CD343" s="430"/>
      <c r="CE343" s="430"/>
      <c r="CF343" s="430"/>
      <c r="CG343" s="430"/>
      <c r="CH343" s="430"/>
      <c r="CI343" s="430"/>
      <c r="CJ343" s="430"/>
      <c r="CK343" s="430"/>
      <c r="CL343" s="430"/>
      <c r="CM343" s="430"/>
      <c r="CN343" s="430"/>
      <c r="CO343" s="430"/>
      <c r="CP343" s="430"/>
      <c r="CQ343" s="430"/>
      <c r="CR343" s="430"/>
      <c r="CS343" s="430"/>
      <c r="CT343" s="430"/>
      <c r="CU343" s="430"/>
      <c r="CV343" s="430"/>
      <c r="CW343" s="430"/>
      <c r="CX343" s="430"/>
      <c r="CY343" s="430"/>
      <c r="CZ343" s="430"/>
      <c r="DA343" s="430"/>
      <c r="DB343" s="430"/>
      <c r="DC343" s="430"/>
      <c r="DD343" s="430"/>
      <c r="DE343" s="430"/>
      <c r="DF343" s="430"/>
      <c r="DG343" s="430"/>
      <c r="DH343" s="430"/>
      <c r="DI343" s="430"/>
      <c r="DJ343" s="430"/>
      <c r="DK343" s="430"/>
    </row>
    <row r="344" spans="1:257" ht="51" x14ac:dyDescent="0.3">
      <c r="A344" s="449" t="s">
        <v>457</v>
      </c>
      <c r="B344" s="449" t="s">
        <v>192</v>
      </c>
      <c r="C344" s="449" t="s">
        <v>226</v>
      </c>
      <c r="D344" s="449" t="s">
        <v>231</v>
      </c>
      <c r="E344" s="449" t="s">
        <v>236</v>
      </c>
      <c r="F344" s="457" t="s">
        <v>1001</v>
      </c>
      <c r="G344" s="449"/>
      <c r="H344" s="449" t="s">
        <v>1398</v>
      </c>
      <c r="I344" s="449" t="s">
        <v>229</v>
      </c>
      <c r="J344" s="381" t="s">
        <v>1260</v>
      </c>
      <c r="K344" s="633" t="s">
        <v>1002</v>
      </c>
      <c r="L344" s="373" t="s">
        <v>1870</v>
      </c>
      <c r="M344" s="374" t="s">
        <v>1871</v>
      </c>
      <c r="N344" s="633" t="s">
        <v>1872</v>
      </c>
      <c r="O344" s="373" t="s">
        <v>1873</v>
      </c>
      <c r="P344" s="375" t="s">
        <v>1874</v>
      </c>
      <c r="Q344" s="374" t="s">
        <v>1875</v>
      </c>
      <c r="R344" s="374" t="s">
        <v>1876</v>
      </c>
      <c r="S344" s="374">
        <v>1</v>
      </c>
      <c r="T344" s="634" t="s">
        <v>1877</v>
      </c>
      <c r="U344" s="633" t="s">
        <v>1878</v>
      </c>
      <c r="V344" s="634" t="s">
        <v>1879</v>
      </c>
      <c r="W344" s="634" t="s">
        <v>1848</v>
      </c>
      <c r="X344" s="634" t="s">
        <v>1869</v>
      </c>
      <c r="Y344" s="409">
        <v>2100000000</v>
      </c>
      <c r="Z344" s="374" t="s">
        <v>1807</v>
      </c>
      <c r="AA344" s="374" t="s">
        <v>1798</v>
      </c>
      <c r="AB344" s="374" t="s">
        <v>1839</v>
      </c>
      <c r="AC344" s="482" t="s">
        <v>1840</v>
      </c>
      <c r="AD344" s="634"/>
      <c r="AE344" s="430">
        <f t="shared" si="46"/>
        <v>2100000000</v>
      </c>
      <c r="AF344" s="430">
        <f>AG344</f>
        <v>2100000000</v>
      </c>
      <c r="AG344" s="411">
        <f>SUM(AH344:DK344)</f>
        <v>2100000000</v>
      </c>
      <c r="AH344" s="430"/>
      <c r="AI344" s="430"/>
      <c r="AJ344" s="430"/>
      <c r="AK344" s="430"/>
      <c r="AL344" s="430"/>
      <c r="AM344" s="430"/>
      <c r="AN344" s="430"/>
      <c r="AO344" s="430"/>
      <c r="AP344" s="430"/>
      <c r="AQ344" s="430"/>
      <c r="AR344" s="430"/>
      <c r="AS344" s="430"/>
      <c r="AT344" s="430"/>
      <c r="AU344" s="430"/>
      <c r="AV344" s="430"/>
      <c r="AW344" s="430"/>
      <c r="AX344" s="430"/>
      <c r="AY344" s="430"/>
      <c r="AZ344" s="430"/>
      <c r="BA344" s="430"/>
      <c r="BB344" s="430"/>
      <c r="BC344" s="430"/>
      <c r="BD344" s="430"/>
      <c r="BE344" s="430"/>
      <c r="BF344" s="430"/>
      <c r="BG344" s="430"/>
      <c r="BH344" s="430"/>
      <c r="BI344" s="430"/>
      <c r="BJ344" s="430"/>
      <c r="BK344" s="430"/>
      <c r="BL344" s="430"/>
      <c r="BM344" s="430"/>
      <c r="BN344" s="430"/>
      <c r="BO344" s="430"/>
      <c r="BP344" s="430"/>
      <c r="BQ344" s="430"/>
      <c r="BR344" s="430"/>
      <c r="BS344" s="430"/>
      <c r="BT344" s="430"/>
      <c r="BU344" s="430"/>
      <c r="BV344" s="430"/>
      <c r="BW344" s="430"/>
      <c r="BX344" s="430"/>
      <c r="BY344" s="430"/>
      <c r="BZ344" s="430"/>
      <c r="CA344" s="430"/>
      <c r="CB344" s="430"/>
      <c r="CC344" s="430"/>
      <c r="CD344" s="430"/>
      <c r="CE344" s="430"/>
      <c r="CF344" s="430"/>
      <c r="CG344" s="430"/>
      <c r="CH344" s="430"/>
      <c r="CI344" s="430"/>
      <c r="CJ344" s="430"/>
      <c r="CK344" s="430"/>
      <c r="CL344" s="430"/>
      <c r="CM344" s="430"/>
      <c r="CN344" s="430"/>
      <c r="CO344" s="430"/>
      <c r="CP344" s="430"/>
      <c r="CQ344" s="430"/>
      <c r="CR344" s="430"/>
      <c r="CS344" s="430"/>
      <c r="CT344" s="430"/>
      <c r="CU344" s="430"/>
      <c r="CV344" s="430"/>
      <c r="CW344" s="430"/>
      <c r="CX344" s="430"/>
      <c r="CY344" s="430"/>
      <c r="CZ344" s="430"/>
      <c r="DA344" s="430"/>
      <c r="DB344" s="430"/>
      <c r="DC344" s="430"/>
      <c r="DD344" s="430"/>
      <c r="DE344" s="430"/>
      <c r="DF344" s="430"/>
      <c r="DG344" s="430"/>
      <c r="DH344" s="430"/>
      <c r="DI344" s="411">
        <v>2000000000</v>
      </c>
      <c r="DJ344" s="411"/>
      <c r="DK344" s="411">
        <v>100000000</v>
      </c>
    </row>
    <row r="345" spans="1:257" ht="20.399999999999999" x14ac:dyDescent="0.3">
      <c r="A345" s="90" t="s">
        <v>457</v>
      </c>
      <c r="B345" s="90" t="s">
        <v>192</v>
      </c>
      <c r="C345" s="90" t="s">
        <v>226</v>
      </c>
      <c r="D345" s="90" t="s">
        <v>231</v>
      </c>
      <c r="E345" s="90" t="s">
        <v>236</v>
      </c>
      <c r="F345" s="85" t="s">
        <v>3122</v>
      </c>
      <c r="G345" s="865" t="s">
        <v>3085</v>
      </c>
      <c r="H345" s="825" t="s">
        <v>3123</v>
      </c>
      <c r="I345" s="86" t="s">
        <v>229</v>
      </c>
      <c r="J345" s="87" t="s">
        <v>1875</v>
      </c>
      <c r="K345" s="235" t="s">
        <v>3124</v>
      </c>
      <c r="L345" s="373"/>
      <c r="M345" s="374"/>
      <c r="N345" s="633"/>
      <c r="O345" s="373"/>
      <c r="P345" s="375"/>
      <c r="Q345" s="374"/>
      <c r="R345" s="374"/>
      <c r="S345" s="374"/>
      <c r="T345" s="634"/>
      <c r="U345" s="633"/>
      <c r="V345" s="634"/>
      <c r="W345" s="634"/>
      <c r="X345" s="634"/>
      <c r="Y345" s="409"/>
      <c r="Z345" s="374"/>
      <c r="AA345" s="374"/>
      <c r="AB345" s="374"/>
      <c r="AC345" s="482"/>
      <c r="AD345" s="634"/>
      <c r="AE345" s="430">
        <f t="shared" ref="AE345" si="47">AF345</f>
        <v>755648384</v>
      </c>
      <c r="AF345" s="430">
        <f>AG345</f>
        <v>755648384</v>
      </c>
      <c r="AG345" s="411">
        <f>SUM(AH345:DK345)</f>
        <v>755648384</v>
      </c>
      <c r="AH345" s="430"/>
      <c r="AI345" s="430"/>
      <c r="AJ345" s="430"/>
      <c r="AK345" s="430"/>
      <c r="AL345" s="430"/>
      <c r="AM345" s="430"/>
      <c r="AN345" s="430"/>
      <c r="AO345" s="430"/>
      <c r="AP345" s="430"/>
      <c r="AQ345" s="430"/>
      <c r="AR345" s="430"/>
      <c r="AS345" s="430"/>
      <c r="AT345" s="430"/>
      <c r="AU345" s="430"/>
      <c r="AV345" s="430"/>
      <c r="AW345" s="430"/>
      <c r="AX345" s="430"/>
      <c r="AY345" s="430"/>
      <c r="AZ345" s="430"/>
      <c r="BA345" s="430"/>
      <c r="BB345" s="430"/>
      <c r="BC345" s="430"/>
      <c r="BD345" s="430"/>
      <c r="BE345" s="430"/>
      <c r="BF345" s="430"/>
      <c r="BG345" s="430"/>
      <c r="BH345" s="430"/>
      <c r="BI345" s="430"/>
      <c r="BJ345" s="430"/>
      <c r="BK345" s="430"/>
      <c r="BL345" s="430"/>
      <c r="BM345" s="430"/>
      <c r="BN345" s="430"/>
      <c r="BO345" s="430"/>
      <c r="BP345" s="430"/>
      <c r="BQ345" s="430"/>
      <c r="BR345" s="430"/>
      <c r="BS345" s="430"/>
      <c r="BT345" s="430"/>
      <c r="BU345" s="430"/>
      <c r="BV345" s="430"/>
      <c r="BW345" s="430"/>
      <c r="BX345" s="430"/>
      <c r="BY345" s="430"/>
      <c r="BZ345" s="430"/>
      <c r="CA345" s="430"/>
      <c r="CB345" s="430"/>
      <c r="CC345" s="430"/>
      <c r="CD345" s="430"/>
      <c r="CE345" s="430"/>
      <c r="CF345" s="430"/>
      <c r="CG345" s="430"/>
      <c r="CH345" s="430"/>
      <c r="CI345" s="430"/>
      <c r="CJ345" s="430"/>
      <c r="CK345" s="430"/>
      <c r="CL345" s="430"/>
      <c r="CM345" s="430"/>
      <c r="CN345" s="430"/>
      <c r="CO345" s="430"/>
      <c r="CP345" s="430"/>
      <c r="CQ345" s="430"/>
      <c r="CR345" s="430"/>
      <c r="CS345" s="430"/>
      <c r="CT345" s="430"/>
      <c r="CU345" s="430"/>
      <c r="CV345" s="430"/>
      <c r="CW345" s="430"/>
      <c r="CX345" s="430"/>
      <c r="CY345" s="430"/>
      <c r="CZ345" s="430"/>
      <c r="DA345" s="430"/>
      <c r="DB345" s="430"/>
      <c r="DC345" s="430"/>
      <c r="DD345" s="430"/>
      <c r="DE345" s="430"/>
      <c r="DF345" s="430"/>
      <c r="DG345" s="430"/>
      <c r="DH345" s="430"/>
      <c r="DI345" s="411"/>
      <c r="DJ345" s="53">
        <v>755648384</v>
      </c>
      <c r="DK345" s="411"/>
    </row>
    <row r="346" spans="1:257" x14ac:dyDescent="0.3">
      <c r="A346" s="436" t="s">
        <v>457</v>
      </c>
      <c r="B346" s="436" t="s">
        <v>192</v>
      </c>
      <c r="C346" s="436" t="s">
        <v>226</v>
      </c>
      <c r="D346" s="436" t="s">
        <v>231</v>
      </c>
      <c r="E346" s="436" t="s">
        <v>834</v>
      </c>
      <c r="F346" s="480"/>
      <c r="G346" s="436"/>
      <c r="H346" s="438"/>
      <c r="I346" s="438"/>
      <c r="J346" s="436"/>
      <c r="K346" s="439" t="s">
        <v>835</v>
      </c>
      <c r="L346" s="439"/>
      <c r="M346" s="440"/>
      <c r="N346" s="439"/>
      <c r="O346" s="439"/>
      <c r="P346" s="439"/>
      <c r="Q346" s="440"/>
      <c r="R346" s="440"/>
      <c r="S346" s="440"/>
      <c r="T346" s="440"/>
      <c r="U346" s="439"/>
      <c r="V346" s="440"/>
      <c r="W346" s="440"/>
      <c r="X346" s="440"/>
      <c r="Y346" s="441"/>
      <c r="Z346" s="440"/>
      <c r="AA346" s="440"/>
      <c r="AB346" s="440"/>
      <c r="AC346" s="440"/>
      <c r="AD346" s="440"/>
      <c r="AE346" s="430">
        <f t="shared" si="46"/>
        <v>0</v>
      </c>
      <c r="AF346" s="430"/>
      <c r="AG346" s="411"/>
      <c r="AH346" s="430"/>
      <c r="AI346" s="430"/>
      <c r="AJ346" s="430"/>
      <c r="AK346" s="430"/>
      <c r="AL346" s="430"/>
      <c r="AM346" s="430"/>
      <c r="AN346" s="430"/>
      <c r="AO346" s="430"/>
      <c r="AP346" s="430"/>
      <c r="AQ346" s="430"/>
      <c r="AR346" s="430"/>
      <c r="AS346" s="430"/>
      <c r="AT346" s="430"/>
      <c r="AU346" s="430"/>
      <c r="AV346" s="430"/>
      <c r="AW346" s="430"/>
      <c r="AX346" s="430"/>
      <c r="AY346" s="430"/>
      <c r="AZ346" s="430"/>
      <c r="BA346" s="430"/>
      <c r="BB346" s="430"/>
      <c r="BC346" s="430"/>
      <c r="BD346" s="430"/>
      <c r="BE346" s="430"/>
      <c r="BF346" s="430"/>
      <c r="BG346" s="430"/>
      <c r="BH346" s="430"/>
      <c r="BI346" s="430"/>
      <c r="BJ346" s="430"/>
      <c r="BK346" s="430"/>
      <c r="BL346" s="430"/>
      <c r="BM346" s="430"/>
      <c r="BN346" s="430"/>
      <c r="BO346" s="430"/>
      <c r="BP346" s="430"/>
      <c r="BQ346" s="430"/>
      <c r="BR346" s="430"/>
      <c r="BS346" s="430"/>
      <c r="BT346" s="430"/>
      <c r="BU346" s="430"/>
      <c r="BV346" s="430"/>
      <c r="BW346" s="430"/>
      <c r="BX346" s="430"/>
      <c r="BY346" s="430"/>
      <c r="BZ346" s="430"/>
      <c r="CA346" s="430"/>
      <c r="CB346" s="430"/>
      <c r="CC346" s="430"/>
      <c r="CD346" s="430"/>
      <c r="CE346" s="430"/>
      <c r="CF346" s="430"/>
      <c r="CG346" s="430"/>
      <c r="CH346" s="430"/>
      <c r="CI346" s="430"/>
      <c r="CJ346" s="430"/>
      <c r="CK346" s="430"/>
      <c r="CL346" s="430"/>
      <c r="CM346" s="430"/>
      <c r="CN346" s="430"/>
      <c r="CO346" s="430"/>
      <c r="CP346" s="430"/>
      <c r="CQ346" s="430"/>
      <c r="CR346" s="430"/>
      <c r="CS346" s="430"/>
      <c r="CT346" s="430"/>
      <c r="CU346" s="430"/>
      <c r="CV346" s="430"/>
      <c r="CW346" s="430"/>
      <c r="CX346" s="430"/>
      <c r="CY346" s="430"/>
      <c r="CZ346" s="430"/>
      <c r="DA346" s="430"/>
      <c r="DB346" s="430"/>
      <c r="DC346" s="430"/>
      <c r="DD346" s="430"/>
      <c r="DE346" s="430"/>
      <c r="DF346" s="430"/>
      <c r="DG346" s="430"/>
      <c r="DH346" s="430"/>
      <c r="DI346" s="411"/>
      <c r="DJ346" s="411"/>
      <c r="DK346" s="411"/>
    </row>
    <row r="347" spans="1:257" ht="51" x14ac:dyDescent="0.3">
      <c r="A347" s="381" t="s">
        <v>457</v>
      </c>
      <c r="B347" s="449" t="s">
        <v>192</v>
      </c>
      <c r="C347" s="449" t="s">
        <v>226</v>
      </c>
      <c r="D347" s="449" t="s">
        <v>231</v>
      </c>
      <c r="E347" s="449" t="s">
        <v>834</v>
      </c>
      <c r="F347" s="457" t="s">
        <v>1004</v>
      </c>
      <c r="G347" s="449"/>
      <c r="H347" s="449" t="s">
        <v>1399</v>
      </c>
      <c r="I347" s="449" t="s">
        <v>229</v>
      </c>
      <c r="J347" s="381" t="s">
        <v>1261</v>
      </c>
      <c r="K347" s="633" t="s">
        <v>1189</v>
      </c>
      <c r="L347" s="373" t="s">
        <v>1828</v>
      </c>
      <c r="M347" s="374" t="s">
        <v>1880</v>
      </c>
      <c r="N347" s="633" t="s">
        <v>1881</v>
      </c>
      <c r="O347" s="373" t="s">
        <v>1882</v>
      </c>
      <c r="P347" s="375" t="s">
        <v>1883</v>
      </c>
      <c r="Q347" s="374" t="s">
        <v>1884</v>
      </c>
      <c r="R347" s="374" t="s">
        <v>1885</v>
      </c>
      <c r="S347" s="374">
        <v>3</v>
      </c>
      <c r="T347" s="634" t="s">
        <v>1886</v>
      </c>
      <c r="U347" s="633" t="s">
        <v>1887</v>
      </c>
      <c r="V347" s="634" t="s">
        <v>1879</v>
      </c>
      <c r="W347" s="634" t="s">
        <v>1848</v>
      </c>
      <c r="X347" s="634" t="s">
        <v>1869</v>
      </c>
      <c r="Y347" s="456">
        <v>3025000000</v>
      </c>
      <c r="Z347" s="374" t="s">
        <v>1807</v>
      </c>
      <c r="AA347" s="374" t="s">
        <v>1798</v>
      </c>
      <c r="AB347" s="374" t="s">
        <v>1839</v>
      </c>
      <c r="AC347" s="482" t="s">
        <v>1840</v>
      </c>
      <c r="AD347" s="634"/>
      <c r="AE347" s="430">
        <f t="shared" si="46"/>
        <v>3025000000</v>
      </c>
      <c r="AF347" s="430">
        <f>AG347</f>
        <v>3025000000</v>
      </c>
      <c r="AG347" s="411">
        <f>SUM(AH347:DK347)</f>
        <v>3025000000</v>
      </c>
      <c r="AH347" s="430"/>
      <c r="AI347" s="430"/>
      <c r="AJ347" s="430"/>
      <c r="AK347" s="430"/>
      <c r="AL347" s="430"/>
      <c r="AM347" s="430"/>
      <c r="AN347" s="430"/>
      <c r="AO347" s="430"/>
      <c r="AP347" s="430"/>
      <c r="AQ347" s="430"/>
      <c r="AR347" s="430"/>
      <c r="AS347" s="430"/>
      <c r="AT347" s="430"/>
      <c r="AU347" s="430"/>
      <c r="AV347" s="430"/>
      <c r="AW347" s="430"/>
      <c r="AX347" s="430"/>
      <c r="AY347" s="430"/>
      <c r="AZ347" s="430"/>
      <c r="BA347" s="430"/>
      <c r="BB347" s="430"/>
      <c r="BC347" s="430"/>
      <c r="BD347" s="430"/>
      <c r="BE347" s="430"/>
      <c r="BF347" s="430"/>
      <c r="BG347" s="430"/>
      <c r="BH347" s="430"/>
      <c r="BI347" s="430"/>
      <c r="BJ347" s="430"/>
      <c r="BK347" s="430"/>
      <c r="BL347" s="430"/>
      <c r="BM347" s="430"/>
      <c r="BN347" s="430"/>
      <c r="BO347" s="430"/>
      <c r="BP347" s="430"/>
      <c r="BQ347" s="430"/>
      <c r="BR347" s="430"/>
      <c r="BS347" s="430"/>
      <c r="BT347" s="430"/>
      <c r="BU347" s="430"/>
      <c r="BV347" s="430"/>
      <c r="BW347" s="430"/>
      <c r="BX347" s="430"/>
      <c r="BY347" s="430"/>
      <c r="BZ347" s="430"/>
      <c r="CA347" s="430"/>
      <c r="CB347" s="430"/>
      <c r="CC347" s="430"/>
      <c r="CD347" s="430"/>
      <c r="CE347" s="430"/>
      <c r="CF347" s="430"/>
      <c r="CG347" s="430"/>
      <c r="CH347" s="430"/>
      <c r="CI347" s="430"/>
      <c r="CJ347" s="430"/>
      <c r="CK347" s="430"/>
      <c r="CL347" s="430"/>
      <c r="CM347" s="430"/>
      <c r="CN347" s="430"/>
      <c r="CO347" s="430"/>
      <c r="CP347" s="430"/>
      <c r="CQ347" s="430"/>
      <c r="CR347" s="430"/>
      <c r="CS347" s="430"/>
      <c r="CT347" s="430"/>
      <c r="CU347" s="430"/>
      <c r="CV347" s="430"/>
      <c r="CW347" s="430"/>
      <c r="CX347" s="430"/>
      <c r="CY347" s="430"/>
      <c r="CZ347" s="430"/>
      <c r="DA347" s="430"/>
      <c r="DB347" s="430"/>
      <c r="DC347" s="430"/>
      <c r="DD347" s="430"/>
      <c r="DE347" s="430"/>
      <c r="DF347" s="430"/>
      <c r="DG347" s="430"/>
      <c r="DH347" s="430"/>
      <c r="DI347" s="411">
        <v>2925000000</v>
      </c>
      <c r="DJ347" s="411"/>
      <c r="DK347" s="411">
        <v>100000000</v>
      </c>
    </row>
    <row r="348" spans="1:257" ht="51" x14ac:dyDescent="0.3">
      <c r="A348" s="381" t="s">
        <v>457</v>
      </c>
      <c r="B348" s="449" t="s">
        <v>192</v>
      </c>
      <c r="C348" s="449" t="s">
        <v>226</v>
      </c>
      <c r="D348" s="449" t="s">
        <v>231</v>
      </c>
      <c r="E348" s="449" t="s">
        <v>834</v>
      </c>
      <c r="F348" s="457" t="s">
        <v>1005</v>
      </c>
      <c r="G348" s="622"/>
      <c r="H348" s="449" t="s">
        <v>1400</v>
      </c>
      <c r="I348" s="449" t="s">
        <v>229</v>
      </c>
      <c r="J348" s="381" t="s">
        <v>1261</v>
      </c>
      <c r="K348" s="633" t="s">
        <v>1006</v>
      </c>
      <c r="L348" s="373" t="s">
        <v>1828</v>
      </c>
      <c r="M348" s="374" t="s">
        <v>1880</v>
      </c>
      <c r="N348" s="633"/>
      <c r="O348" s="373" t="s">
        <v>1882</v>
      </c>
      <c r="P348" s="375" t="s">
        <v>1888</v>
      </c>
      <c r="Q348" s="374" t="s">
        <v>1889</v>
      </c>
      <c r="R348" s="374" t="s">
        <v>1890</v>
      </c>
      <c r="S348" s="374">
        <v>1</v>
      </c>
      <c r="T348" s="634" t="s">
        <v>1891</v>
      </c>
      <c r="U348" s="633" t="s">
        <v>1892</v>
      </c>
      <c r="V348" s="634" t="s">
        <v>1893</v>
      </c>
      <c r="W348" s="634" t="s">
        <v>1848</v>
      </c>
      <c r="X348" s="634" t="s">
        <v>1869</v>
      </c>
      <c r="Y348" s="456">
        <v>75000000</v>
      </c>
      <c r="Z348" s="374" t="s">
        <v>1807</v>
      </c>
      <c r="AA348" s="374" t="s">
        <v>1798</v>
      </c>
      <c r="AB348" s="374" t="s">
        <v>1839</v>
      </c>
      <c r="AC348" s="482" t="s">
        <v>1840</v>
      </c>
      <c r="AD348" s="634"/>
      <c r="AE348" s="430">
        <f t="shared" si="46"/>
        <v>75000000</v>
      </c>
      <c r="AF348" s="430">
        <f>AG348</f>
        <v>75000000</v>
      </c>
      <c r="AG348" s="411">
        <f>SUM(AH348:DK348)</f>
        <v>75000000</v>
      </c>
      <c r="AH348" s="430"/>
      <c r="AI348" s="430"/>
      <c r="AJ348" s="430"/>
      <c r="AK348" s="430"/>
      <c r="AL348" s="430"/>
      <c r="AM348" s="430"/>
      <c r="AN348" s="430"/>
      <c r="AO348" s="430"/>
      <c r="AP348" s="430"/>
      <c r="AQ348" s="430"/>
      <c r="AR348" s="430"/>
      <c r="AS348" s="430"/>
      <c r="AT348" s="430"/>
      <c r="AU348" s="430"/>
      <c r="AV348" s="430"/>
      <c r="AW348" s="430"/>
      <c r="AX348" s="430"/>
      <c r="AY348" s="430"/>
      <c r="AZ348" s="430"/>
      <c r="BA348" s="430"/>
      <c r="BB348" s="430"/>
      <c r="BC348" s="430"/>
      <c r="BD348" s="430"/>
      <c r="BE348" s="430"/>
      <c r="BF348" s="430"/>
      <c r="BG348" s="430"/>
      <c r="BH348" s="430"/>
      <c r="BI348" s="430"/>
      <c r="BJ348" s="430"/>
      <c r="BK348" s="430"/>
      <c r="BL348" s="430"/>
      <c r="BM348" s="430"/>
      <c r="BN348" s="430"/>
      <c r="BO348" s="430"/>
      <c r="BP348" s="430"/>
      <c r="BQ348" s="430"/>
      <c r="BR348" s="430"/>
      <c r="BS348" s="430"/>
      <c r="BT348" s="430"/>
      <c r="BU348" s="430"/>
      <c r="BV348" s="430"/>
      <c r="BW348" s="430"/>
      <c r="BX348" s="430"/>
      <c r="BY348" s="430"/>
      <c r="BZ348" s="430"/>
      <c r="CA348" s="430"/>
      <c r="CB348" s="430"/>
      <c r="CC348" s="430"/>
      <c r="CD348" s="430"/>
      <c r="CE348" s="430"/>
      <c r="CF348" s="430"/>
      <c r="CG348" s="430"/>
      <c r="CH348" s="430"/>
      <c r="CI348" s="430"/>
      <c r="CJ348" s="430"/>
      <c r="CK348" s="430"/>
      <c r="CL348" s="430"/>
      <c r="CM348" s="430"/>
      <c r="CN348" s="430"/>
      <c r="CO348" s="430"/>
      <c r="CP348" s="430"/>
      <c r="CQ348" s="430"/>
      <c r="CR348" s="430"/>
      <c r="CS348" s="430"/>
      <c r="CT348" s="430"/>
      <c r="CU348" s="430"/>
      <c r="CV348" s="430"/>
      <c r="CW348" s="430"/>
      <c r="CX348" s="430"/>
      <c r="CY348" s="430"/>
      <c r="CZ348" s="430"/>
      <c r="DA348" s="430"/>
      <c r="DB348" s="430"/>
      <c r="DC348" s="430"/>
      <c r="DD348" s="430"/>
      <c r="DE348" s="430"/>
      <c r="DF348" s="430"/>
      <c r="DG348" s="430"/>
      <c r="DH348" s="430"/>
      <c r="DI348" s="411">
        <v>75000000</v>
      </c>
      <c r="DJ348" s="411"/>
      <c r="DK348" s="411"/>
    </row>
    <row r="349" spans="1:257" ht="20.399999999999999" x14ac:dyDescent="0.3">
      <c r="A349" s="90" t="s">
        <v>457</v>
      </c>
      <c r="B349" s="90" t="s">
        <v>192</v>
      </c>
      <c r="C349" s="90" t="s">
        <v>226</v>
      </c>
      <c r="D349" s="842" t="s">
        <v>231</v>
      </c>
      <c r="E349" s="843" t="s">
        <v>834</v>
      </c>
      <c r="F349" s="844" t="s">
        <v>3125</v>
      </c>
      <c r="G349" s="816" t="s">
        <v>3085</v>
      </c>
      <c r="H349" s="866" t="s">
        <v>3126</v>
      </c>
      <c r="I349" s="845" t="s">
        <v>229</v>
      </c>
      <c r="J349" s="846" t="s">
        <v>3127</v>
      </c>
      <c r="K349" s="847" t="s">
        <v>3128</v>
      </c>
      <c r="L349" s="373"/>
      <c r="M349" s="374"/>
      <c r="N349" s="633"/>
      <c r="O349" s="373"/>
      <c r="P349" s="375"/>
      <c r="Q349" s="374"/>
      <c r="R349" s="374"/>
      <c r="S349" s="374"/>
      <c r="T349" s="634"/>
      <c r="U349" s="633"/>
      <c r="V349" s="634"/>
      <c r="W349" s="634"/>
      <c r="X349" s="634"/>
      <c r="Y349" s="456"/>
      <c r="Z349" s="374"/>
      <c r="AA349" s="374"/>
      <c r="AB349" s="374"/>
      <c r="AC349" s="482"/>
      <c r="AD349" s="634"/>
      <c r="AE349" s="430">
        <f t="shared" ref="AE349" si="48">AF349</f>
        <v>783761820</v>
      </c>
      <c r="AF349" s="430">
        <f>AG349</f>
        <v>783761820</v>
      </c>
      <c r="AG349" s="411">
        <f>SUM(AH349:DK349)</f>
        <v>783761820</v>
      </c>
      <c r="AH349" s="430"/>
      <c r="AI349" s="430"/>
      <c r="AJ349" s="430"/>
      <c r="AK349" s="430"/>
      <c r="AL349" s="430"/>
      <c r="AM349" s="430"/>
      <c r="AN349" s="430"/>
      <c r="AO349" s="430"/>
      <c r="AP349" s="430"/>
      <c r="AQ349" s="430"/>
      <c r="AR349" s="430"/>
      <c r="AS349" s="430"/>
      <c r="AT349" s="430"/>
      <c r="AU349" s="430"/>
      <c r="AV349" s="430"/>
      <c r="AW349" s="430"/>
      <c r="AX349" s="430"/>
      <c r="AY349" s="430"/>
      <c r="AZ349" s="430"/>
      <c r="BA349" s="430"/>
      <c r="BB349" s="430"/>
      <c r="BC349" s="430"/>
      <c r="BD349" s="430"/>
      <c r="BE349" s="430"/>
      <c r="BF349" s="430"/>
      <c r="BG349" s="430"/>
      <c r="BH349" s="430"/>
      <c r="BI349" s="430"/>
      <c r="BJ349" s="430"/>
      <c r="BK349" s="430"/>
      <c r="BL349" s="430"/>
      <c r="BM349" s="430"/>
      <c r="BN349" s="430"/>
      <c r="BO349" s="430"/>
      <c r="BP349" s="430"/>
      <c r="BQ349" s="430"/>
      <c r="BR349" s="430"/>
      <c r="BS349" s="430"/>
      <c r="BT349" s="430"/>
      <c r="BU349" s="430"/>
      <c r="BV349" s="430"/>
      <c r="BW349" s="430"/>
      <c r="BX349" s="430"/>
      <c r="BY349" s="430"/>
      <c r="BZ349" s="430"/>
      <c r="CA349" s="430"/>
      <c r="CB349" s="430"/>
      <c r="CC349" s="430"/>
      <c r="CD349" s="430"/>
      <c r="CE349" s="430"/>
      <c r="CF349" s="430"/>
      <c r="CG349" s="430"/>
      <c r="CH349" s="430"/>
      <c r="CI349" s="430"/>
      <c r="CJ349" s="430"/>
      <c r="CK349" s="430"/>
      <c r="CL349" s="430"/>
      <c r="CM349" s="430"/>
      <c r="CN349" s="430"/>
      <c r="CO349" s="430"/>
      <c r="CP349" s="430"/>
      <c r="CQ349" s="430"/>
      <c r="CR349" s="430"/>
      <c r="CS349" s="430"/>
      <c r="CT349" s="430"/>
      <c r="CU349" s="430"/>
      <c r="CV349" s="430"/>
      <c r="CW349" s="430"/>
      <c r="CX349" s="430"/>
      <c r="CY349" s="430"/>
      <c r="CZ349" s="430"/>
      <c r="DA349" s="430"/>
      <c r="DB349" s="430"/>
      <c r="DC349" s="430"/>
      <c r="DD349" s="430"/>
      <c r="DE349" s="430"/>
      <c r="DF349" s="430"/>
      <c r="DG349" s="430"/>
      <c r="DH349" s="430"/>
      <c r="DI349" s="411"/>
      <c r="DJ349" s="53">
        <v>783761820</v>
      </c>
      <c r="DK349" s="411"/>
    </row>
    <row r="350" spans="1:257" x14ac:dyDescent="0.3">
      <c r="A350" s="415" t="s">
        <v>272</v>
      </c>
      <c r="B350" s="415"/>
      <c r="C350" s="415"/>
      <c r="D350" s="415"/>
      <c r="E350" s="415"/>
      <c r="F350" s="416"/>
      <c r="G350" s="627"/>
      <c r="H350" s="417"/>
      <c r="I350" s="417"/>
      <c r="J350" s="419"/>
      <c r="K350" s="635" t="s">
        <v>837</v>
      </c>
      <c r="L350" s="635"/>
      <c r="M350" s="415"/>
      <c r="N350" s="635"/>
      <c r="O350" s="635"/>
      <c r="P350" s="635"/>
      <c r="Q350" s="415"/>
      <c r="R350" s="415"/>
      <c r="S350" s="415"/>
      <c r="T350" s="415"/>
      <c r="U350" s="635"/>
      <c r="V350" s="415"/>
      <c r="W350" s="415"/>
      <c r="X350" s="415"/>
      <c r="Y350" s="420"/>
      <c r="Z350" s="415"/>
      <c r="AA350" s="415"/>
      <c r="AB350" s="415"/>
      <c r="AC350" s="415"/>
      <c r="AD350" s="415"/>
      <c r="AE350" s="430">
        <f t="shared" si="46"/>
        <v>0</v>
      </c>
      <c r="AF350" s="411"/>
      <c r="AG350" s="411"/>
      <c r="AH350" s="411"/>
      <c r="AI350" s="411"/>
      <c r="AJ350" s="411"/>
      <c r="AK350" s="411"/>
      <c r="AL350" s="411"/>
      <c r="AM350" s="411"/>
      <c r="AN350" s="411"/>
      <c r="AO350" s="411"/>
      <c r="AP350" s="411"/>
      <c r="AQ350" s="411"/>
      <c r="AR350" s="411"/>
      <c r="AS350" s="411"/>
      <c r="AT350" s="411"/>
      <c r="AU350" s="411"/>
      <c r="AV350" s="411"/>
      <c r="AW350" s="411"/>
      <c r="AX350" s="411"/>
      <c r="AY350" s="411"/>
      <c r="AZ350" s="411"/>
      <c r="BA350" s="411"/>
      <c r="BB350" s="411"/>
      <c r="BC350" s="411"/>
      <c r="BD350" s="411"/>
      <c r="BE350" s="411"/>
      <c r="BF350" s="411"/>
      <c r="BG350" s="411"/>
      <c r="BH350" s="411"/>
      <c r="BI350" s="411"/>
      <c r="BJ350" s="411"/>
      <c r="BK350" s="411"/>
      <c r="BL350" s="411"/>
      <c r="BM350" s="411"/>
      <c r="BN350" s="411"/>
      <c r="BO350" s="411"/>
      <c r="BP350" s="411"/>
      <c r="BQ350" s="411"/>
      <c r="BR350" s="411"/>
      <c r="BS350" s="411"/>
      <c r="BT350" s="411"/>
      <c r="BU350" s="411"/>
      <c r="BV350" s="411"/>
      <c r="BW350" s="411"/>
      <c r="BX350" s="411"/>
      <c r="BY350" s="411"/>
      <c r="BZ350" s="411"/>
      <c r="CA350" s="411"/>
      <c r="CB350" s="411"/>
      <c r="CC350" s="411"/>
      <c r="CD350" s="411"/>
      <c r="CE350" s="411"/>
      <c r="CF350" s="411"/>
      <c r="CG350" s="411"/>
      <c r="CH350" s="411"/>
      <c r="CI350" s="411"/>
      <c r="CJ350" s="411"/>
      <c r="CK350" s="411"/>
      <c r="CL350" s="411"/>
      <c r="CM350" s="411"/>
      <c r="CN350" s="411"/>
      <c r="CO350" s="411"/>
      <c r="CP350" s="411"/>
      <c r="CQ350" s="411"/>
      <c r="CR350" s="411"/>
      <c r="CS350" s="411"/>
      <c r="CT350" s="411"/>
      <c r="CU350" s="411"/>
      <c r="CV350" s="411"/>
      <c r="CW350" s="411"/>
      <c r="CX350" s="411"/>
      <c r="CY350" s="411"/>
      <c r="CZ350" s="411"/>
      <c r="DA350" s="411"/>
      <c r="DB350" s="411"/>
      <c r="DC350" s="411"/>
      <c r="DD350" s="411"/>
      <c r="DE350" s="411"/>
      <c r="DF350" s="411"/>
      <c r="DG350" s="411"/>
      <c r="DH350" s="411"/>
      <c r="DI350" s="411"/>
      <c r="DJ350" s="411"/>
      <c r="DK350" s="411"/>
      <c r="DL350" s="414"/>
      <c r="DM350" s="414"/>
      <c r="DN350" s="414"/>
      <c r="DO350" s="414"/>
      <c r="DP350" s="414"/>
      <c r="DQ350" s="414"/>
      <c r="DR350" s="414"/>
      <c r="DS350" s="414"/>
      <c r="DT350" s="414"/>
      <c r="DU350" s="414"/>
      <c r="DV350" s="414"/>
      <c r="DW350" s="414"/>
      <c r="DX350" s="414"/>
      <c r="DY350" s="414"/>
      <c r="DZ350" s="414"/>
      <c r="EA350" s="414"/>
      <c r="EB350" s="414"/>
      <c r="EC350" s="414"/>
      <c r="ED350" s="414"/>
      <c r="EE350" s="414"/>
      <c r="EF350" s="414"/>
      <c r="EG350" s="414"/>
      <c r="EH350" s="414"/>
      <c r="EI350" s="414"/>
      <c r="EJ350" s="414"/>
      <c r="EK350" s="414"/>
      <c r="EL350" s="414"/>
      <c r="EM350" s="414"/>
      <c r="EN350" s="414"/>
      <c r="EO350" s="414"/>
      <c r="EP350" s="414"/>
      <c r="EQ350" s="414"/>
      <c r="ER350" s="414"/>
      <c r="ES350" s="414"/>
      <c r="ET350" s="414"/>
      <c r="EU350" s="414"/>
      <c r="EV350" s="414"/>
      <c r="EW350" s="414"/>
      <c r="EX350" s="414"/>
      <c r="EY350" s="414"/>
      <c r="EZ350" s="414"/>
      <c r="FA350" s="414"/>
      <c r="FB350" s="414"/>
      <c r="FC350" s="414"/>
      <c r="FD350" s="414"/>
      <c r="FE350" s="414"/>
      <c r="FF350" s="414"/>
      <c r="FG350" s="414"/>
      <c r="FH350" s="414"/>
      <c r="FI350" s="414"/>
      <c r="FJ350" s="414"/>
      <c r="FK350" s="414"/>
      <c r="FL350" s="414"/>
      <c r="FM350" s="414"/>
      <c r="FN350" s="414"/>
      <c r="FO350" s="414"/>
      <c r="FP350" s="414"/>
      <c r="FQ350" s="414"/>
      <c r="FR350" s="414"/>
      <c r="FS350" s="414"/>
      <c r="FT350" s="414"/>
      <c r="FU350" s="414"/>
      <c r="FV350" s="414"/>
      <c r="FW350" s="414"/>
      <c r="FX350" s="414"/>
      <c r="FY350" s="414"/>
      <c r="FZ350" s="414"/>
      <c r="GA350" s="414"/>
      <c r="GB350" s="414"/>
      <c r="GC350" s="414"/>
      <c r="GD350" s="414"/>
      <c r="GE350" s="414"/>
      <c r="GF350" s="414"/>
      <c r="GG350" s="414"/>
      <c r="GH350" s="414"/>
      <c r="GI350" s="414"/>
      <c r="GJ350" s="414"/>
      <c r="GK350" s="414"/>
      <c r="GL350" s="414"/>
      <c r="GM350" s="414"/>
      <c r="GN350" s="414"/>
      <c r="GO350" s="414"/>
      <c r="GP350" s="414"/>
      <c r="GQ350" s="414"/>
      <c r="GR350" s="414"/>
      <c r="GS350" s="414"/>
      <c r="GT350" s="414"/>
      <c r="GU350" s="414"/>
      <c r="GV350" s="414"/>
      <c r="GW350" s="414"/>
      <c r="GX350" s="414"/>
      <c r="GY350" s="414"/>
      <c r="GZ350" s="414"/>
      <c r="HA350" s="414"/>
      <c r="HB350" s="414"/>
      <c r="HC350" s="414"/>
      <c r="HD350" s="414"/>
      <c r="HE350" s="414"/>
      <c r="HF350" s="414"/>
      <c r="HG350" s="414"/>
      <c r="HH350" s="414"/>
      <c r="HI350" s="414"/>
      <c r="HJ350" s="414"/>
      <c r="HK350" s="414"/>
      <c r="HL350" s="414"/>
      <c r="HM350" s="414"/>
      <c r="HN350" s="414"/>
      <c r="HO350" s="414"/>
      <c r="HP350" s="414"/>
      <c r="HQ350" s="414"/>
      <c r="HR350" s="414"/>
      <c r="HS350" s="414"/>
      <c r="HT350" s="414"/>
      <c r="HU350" s="414"/>
      <c r="HV350" s="414"/>
      <c r="HW350" s="414"/>
      <c r="HX350" s="414"/>
      <c r="HY350" s="414"/>
      <c r="HZ350" s="414"/>
      <c r="IA350" s="414"/>
      <c r="IB350" s="414"/>
      <c r="IC350" s="414"/>
      <c r="ID350" s="414"/>
      <c r="IE350" s="414"/>
      <c r="IF350" s="414"/>
      <c r="IG350" s="414"/>
      <c r="IH350" s="414"/>
      <c r="II350" s="414"/>
      <c r="IJ350" s="414"/>
      <c r="IK350" s="414"/>
      <c r="IL350" s="414"/>
      <c r="IM350" s="414"/>
      <c r="IN350" s="414"/>
      <c r="IO350" s="414"/>
      <c r="IP350" s="414"/>
    </row>
    <row r="351" spans="1:257" x14ac:dyDescent="0.3">
      <c r="A351" s="424" t="s">
        <v>272</v>
      </c>
      <c r="B351" s="424" t="s">
        <v>266</v>
      </c>
      <c r="C351" s="424"/>
      <c r="D351" s="424"/>
      <c r="E351" s="424"/>
      <c r="F351" s="425"/>
      <c r="G351" s="426"/>
      <c r="H351" s="426"/>
      <c r="I351" s="426"/>
      <c r="J351" s="424"/>
      <c r="K351" s="427" t="s">
        <v>267</v>
      </c>
      <c r="L351" s="427"/>
      <c r="M351" s="428"/>
      <c r="N351" s="427"/>
      <c r="O351" s="427"/>
      <c r="P351" s="427"/>
      <c r="Q351" s="428"/>
      <c r="R351" s="428"/>
      <c r="S351" s="428"/>
      <c r="T351" s="428"/>
      <c r="U351" s="427"/>
      <c r="V351" s="428"/>
      <c r="W351" s="428"/>
      <c r="X351" s="428"/>
      <c r="Y351" s="429"/>
      <c r="Z351" s="428"/>
      <c r="AA351" s="428"/>
      <c r="AB351" s="428"/>
      <c r="AC351" s="428"/>
      <c r="AD351" s="428"/>
      <c r="AE351" s="430">
        <f t="shared" si="46"/>
        <v>0</v>
      </c>
      <c r="AF351" s="411"/>
      <c r="AG351" s="411"/>
      <c r="AH351" s="430"/>
      <c r="AI351" s="430"/>
      <c r="AJ351" s="430"/>
      <c r="AK351" s="430"/>
      <c r="AL351" s="430"/>
      <c r="AM351" s="430"/>
      <c r="AN351" s="430"/>
      <c r="AO351" s="430"/>
      <c r="AP351" s="430"/>
      <c r="AQ351" s="430"/>
      <c r="AR351" s="430"/>
      <c r="AS351" s="430"/>
      <c r="AT351" s="430"/>
      <c r="AU351" s="430"/>
      <c r="AV351" s="430"/>
      <c r="AW351" s="430"/>
      <c r="AX351" s="430"/>
      <c r="AY351" s="430"/>
      <c r="AZ351" s="430"/>
      <c r="BA351" s="430"/>
      <c r="BB351" s="430"/>
      <c r="BC351" s="430"/>
      <c r="BD351" s="430"/>
      <c r="BE351" s="430"/>
      <c r="BF351" s="430"/>
      <c r="BG351" s="430"/>
      <c r="BH351" s="430"/>
      <c r="BI351" s="430"/>
      <c r="BJ351" s="430"/>
      <c r="BK351" s="430"/>
      <c r="BL351" s="430"/>
      <c r="BM351" s="430"/>
      <c r="BN351" s="430"/>
      <c r="BO351" s="430"/>
      <c r="BP351" s="430"/>
      <c r="BQ351" s="430"/>
      <c r="BR351" s="430"/>
      <c r="BS351" s="430"/>
      <c r="BT351" s="430"/>
      <c r="BU351" s="430"/>
      <c r="BV351" s="430"/>
      <c r="BW351" s="430"/>
      <c r="BX351" s="430"/>
      <c r="BY351" s="430"/>
      <c r="BZ351" s="430"/>
      <c r="CA351" s="430"/>
      <c r="CB351" s="430"/>
      <c r="CC351" s="430"/>
      <c r="CD351" s="430"/>
      <c r="CE351" s="430"/>
      <c r="CF351" s="430"/>
      <c r="CG351" s="430"/>
      <c r="CH351" s="430"/>
      <c r="CI351" s="430"/>
      <c r="CJ351" s="430"/>
      <c r="CK351" s="430"/>
      <c r="CL351" s="430"/>
      <c r="CM351" s="430"/>
      <c r="CN351" s="430"/>
      <c r="CO351" s="430"/>
      <c r="CP351" s="430"/>
      <c r="CQ351" s="430"/>
      <c r="CR351" s="430"/>
      <c r="CS351" s="430"/>
      <c r="CT351" s="430"/>
      <c r="CU351" s="430"/>
      <c r="CV351" s="430"/>
      <c r="CW351" s="430"/>
      <c r="CX351" s="430"/>
      <c r="CY351" s="430"/>
      <c r="CZ351" s="430"/>
      <c r="DA351" s="430"/>
      <c r="DB351" s="430"/>
      <c r="DC351" s="430"/>
      <c r="DD351" s="430"/>
      <c r="DE351" s="430"/>
      <c r="DF351" s="430"/>
      <c r="DG351" s="430"/>
      <c r="DH351" s="430"/>
      <c r="DI351" s="486"/>
      <c r="DJ351" s="486"/>
      <c r="DK351" s="486"/>
      <c r="DL351" s="386"/>
      <c r="DM351" s="386"/>
      <c r="DN351" s="386"/>
      <c r="DO351" s="386"/>
      <c r="DP351" s="386"/>
      <c r="DQ351" s="386"/>
      <c r="DR351" s="386"/>
      <c r="DS351" s="386"/>
      <c r="DT351" s="386"/>
      <c r="DU351" s="386"/>
      <c r="DV351" s="386"/>
      <c r="DW351" s="386"/>
      <c r="DX351" s="386"/>
      <c r="DY351" s="386"/>
      <c r="DZ351" s="386"/>
      <c r="EA351" s="386"/>
      <c r="EB351" s="386"/>
      <c r="EC351" s="386"/>
      <c r="ED351" s="386"/>
      <c r="EE351" s="386"/>
      <c r="EF351" s="386"/>
      <c r="EG351" s="386"/>
      <c r="EH351" s="386"/>
      <c r="EI351" s="386"/>
      <c r="EJ351" s="386"/>
      <c r="EK351" s="386"/>
      <c r="EL351" s="386"/>
      <c r="EM351" s="386"/>
      <c r="EN351" s="386"/>
      <c r="EO351" s="386"/>
      <c r="EP351" s="386"/>
      <c r="EQ351" s="386"/>
      <c r="ER351" s="386"/>
      <c r="ES351" s="386"/>
      <c r="ET351" s="386"/>
      <c r="EU351" s="386"/>
      <c r="EV351" s="386"/>
      <c r="EW351" s="386"/>
      <c r="EX351" s="386"/>
      <c r="EY351" s="386"/>
      <c r="EZ351" s="386"/>
      <c r="FA351" s="386"/>
      <c r="FB351" s="386"/>
      <c r="FC351" s="386"/>
      <c r="FD351" s="386"/>
      <c r="FE351" s="386"/>
      <c r="FF351" s="386"/>
      <c r="FG351" s="386"/>
      <c r="FH351" s="386"/>
      <c r="FI351" s="386"/>
      <c r="FJ351" s="386"/>
      <c r="FK351" s="386"/>
      <c r="FL351" s="386"/>
      <c r="FM351" s="386"/>
      <c r="FN351" s="386"/>
      <c r="FO351" s="386"/>
      <c r="FP351" s="386"/>
      <c r="FQ351" s="386"/>
      <c r="FR351" s="386"/>
      <c r="FS351" s="386"/>
      <c r="FT351" s="386"/>
      <c r="FU351" s="386"/>
      <c r="FV351" s="386"/>
      <c r="FW351" s="386"/>
      <c r="FX351" s="386"/>
      <c r="FY351" s="386"/>
      <c r="FZ351" s="386"/>
      <c r="GA351" s="386"/>
      <c r="GB351" s="386"/>
      <c r="GC351" s="487"/>
      <c r="GD351" s="386"/>
      <c r="GE351" s="386"/>
      <c r="GF351" s="386"/>
      <c r="GG351" s="386"/>
      <c r="GH351" s="386"/>
      <c r="GI351" s="386"/>
      <c r="GJ351" s="386"/>
      <c r="GK351" s="386"/>
      <c r="GL351" s="386"/>
      <c r="GM351" s="386"/>
      <c r="GN351" s="386"/>
      <c r="GO351" s="386"/>
      <c r="GP351" s="386"/>
      <c r="GQ351" s="386"/>
      <c r="GR351" s="386"/>
      <c r="GS351" s="386"/>
      <c r="GT351" s="386"/>
      <c r="GU351" s="488"/>
      <c r="GV351" s="386"/>
      <c r="GW351" s="386"/>
      <c r="GX351" s="386"/>
      <c r="GY351" s="386"/>
      <c r="GZ351" s="386"/>
      <c r="HA351" s="386"/>
      <c r="HB351" s="386"/>
      <c r="HC351" s="386"/>
      <c r="HD351" s="386"/>
      <c r="HE351" s="386"/>
      <c r="HF351" s="386"/>
      <c r="HG351" s="386"/>
      <c r="HH351" s="386"/>
      <c r="HI351" s="386"/>
      <c r="HJ351" s="386"/>
      <c r="HK351" s="386"/>
      <c r="HL351" s="386"/>
      <c r="HM351" s="386"/>
      <c r="HN351" s="386"/>
      <c r="HO351" s="386"/>
      <c r="HP351" s="386"/>
      <c r="HQ351" s="386"/>
      <c r="HR351" s="386"/>
      <c r="HS351" s="386"/>
      <c r="HT351" s="386"/>
      <c r="HU351" s="386"/>
      <c r="HV351" s="386"/>
      <c r="HW351" s="386"/>
      <c r="HX351" s="386"/>
      <c r="HY351" s="386"/>
      <c r="HZ351" s="386"/>
      <c r="IA351" s="386"/>
      <c r="IB351" s="386"/>
      <c r="ID351" s="386"/>
      <c r="IE351" s="386"/>
      <c r="IF351" s="386"/>
      <c r="IG351" s="386"/>
      <c r="IH351" s="386"/>
      <c r="II351" s="386"/>
    </row>
    <row r="352" spans="1:257" x14ac:dyDescent="0.3">
      <c r="A352" s="431" t="s">
        <v>272</v>
      </c>
      <c r="B352" s="431" t="s">
        <v>266</v>
      </c>
      <c r="C352" s="431" t="s">
        <v>266</v>
      </c>
      <c r="D352" s="431"/>
      <c r="E352" s="431"/>
      <c r="F352" s="432"/>
      <c r="G352" s="431"/>
      <c r="H352" s="431"/>
      <c r="I352" s="433"/>
      <c r="J352" s="431"/>
      <c r="K352" s="434" t="s">
        <v>318</v>
      </c>
      <c r="L352" s="434"/>
      <c r="M352" s="431"/>
      <c r="N352" s="434"/>
      <c r="O352" s="434"/>
      <c r="P352" s="434"/>
      <c r="Q352" s="431"/>
      <c r="R352" s="431"/>
      <c r="S352" s="431"/>
      <c r="T352" s="431"/>
      <c r="U352" s="434"/>
      <c r="V352" s="431"/>
      <c r="W352" s="431"/>
      <c r="X352" s="431"/>
      <c r="Y352" s="435"/>
      <c r="Z352" s="431"/>
      <c r="AA352" s="431"/>
      <c r="AB352" s="431"/>
      <c r="AC352" s="431"/>
      <c r="AD352" s="431"/>
      <c r="AE352" s="430">
        <f t="shared" si="46"/>
        <v>0</v>
      </c>
      <c r="AF352" s="411"/>
      <c r="AG352" s="411"/>
      <c r="AH352" s="430"/>
      <c r="AI352" s="430"/>
      <c r="AJ352" s="430"/>
      <c r="AK352" s="430"/>
      <c r="AL352" s="430"/>
      <c r="AM352" s="430"/>
      <c r="AN352" s="430"/>
      <c r="AO352" s="430"/>
      <c r="AP352" s="430"/>
      <c r="AQ352" s="430"/>
      <c r="AR352" s="430"/>
      <c r="AS352" s="430"/>
      <c r="AT352" s="430"/>
      <c r="AU352" s="430"/>
      <c r="AV352" s="430"/>
      <c r="AW352" s="430"/>
      <c r="AX352" s="430"/>
      <c r="AY352" s="430"/>
      <c r="AZ352" s="430"/>
      <c r="BA352" s="430"/>
      <c r="BB352" s="430"/>
      <c r="BC352" s="430"/>
      <c r="BD352" s="430"/>
      <c r="BE352" s="430"/>
      <c r="BF352" s="430"/>
      <c r="BG352" s="430"/>
      <c r="BH352" s="430"/>
      <c r="BI352" s="430"/>
      <c r="BJ352" s="430"/>
      <c r="BK352" s="430"/>
      <c r="BL352" s="430"/>
      <c r="BM352" s="430"/>
      <c r="BN352" s="430"/>
      <c r="BO352" s="430"/>
      <c r="BP352" s="430"/>
      <c r="BQ352" s="430"/>
      <c r="BR352" s="430"/>
      <c r="BS352" s="430"/>
      <c r="BT352" s="430"/>
      <c r="BU352" s="430"/>
      <c r="BV352" s="430"/>
      <c r="BW352" s="430"/>
      <c r="BX352" s="430"/>
      <c r="BY352" s="430"/>
      <c r="BZ352" s="430"/>
      <c r="CA352" s="430"/>
      <c r="CB352" s="430"/>
      <c r="CC352" s="430"/>
      <c r="CD352" s="430"/>
      <c r="CE352" s="430"/>
      <c r="CF352" s="430"/>
      <c r="CG352" s="430"/>
      <c r="CH352" s="430"/>
      <c r="CI352" s="430"/>
      <c r="CJ352" s="430"/>
      <c r="CK352" s="430"/>
      <c r="CL352" s="430"/>
      <c r="CM352" s="430"/>
      <c r="CN352" s="430"/>
      <c r="CO352" s="430"/>
      <c r="CP352" s="430"/>
      <c r="CQ352" s="430"/>
      <c r="CR352" s="430"/>
      <c r="CS352" s="430"/>
      <c r="CT352" s="430"/>
      <c r="CU352" s="430"/>
      <c r="CV352" s="430"/>
      <c r="CW352" s="430"/>
      <c r="CX352" s="430"/>
      <c r="CY352" s="430"/>
      <c r="CZ352" s="430"/>
      <c r="DA352" s="430"/>
      <c r="DB352" s="430"/>
      <c r="DC352" s="430"/>
      <c r="DD352" s="430"/>
      <c r="DE352" s="430"/>
      <c r="DF352" s="430"/>
      <c r="DG352" s="430"/>
      <c r="DH352" s="430"/>
      <c r="DI352" s="486"/>
      <c r="DJ352" s="486"/>
      <c r="DK352" s="486"/>
      <c r="DL352" s="386"/>
      <c r="DM352" s="386"/>
      <c r="DN352" s="386"/>
      <c r="DO352" s="386"/>
      <c r="DP352" s="386"/>
      <c r="DQ352" s="386"/>
      <c r="DR352" s="386"/>
      <c r="DS352" s="386"/>
      <c r="DT352" s="386"/>
      <c r="DU352" s="386"/>
      <c r="DV352" s="386"/>
      <c r="DW352" s="386"/>
      <c r="DX352" s="386"/>
      <c r="DY352" s="386"/>
      <c r="DZ352" s="386"/>
      <c r="EA352" s="386"/>
      <c r="EB352" s="386"/>
      <c r="EC352" s="386"/>
      <c r="ED352" s="386"/>
      <c r="EE352" s="386"/>
      <c r="EF352" s="386"/>
      <c r="EG352" s="386"/>
      <c r="EH352" s="386"/>
      <c r="EI352" s="386"/>
      <c r="EJ352" s="386"/>
      <c r="EK352" s="386"/>
      <c r="EL352" s="386"/>
      <c r="EM352" s="386"/>
      <c r="EN352" s="386"/>
      <c r="EO352" s="386"/>
      <c r="EP352" s="386"/>
      <c r="EQ352" s="386"/>
      <c r="ER352" s="386"/>
      <c r="ES352" s="386"/>
      <c r="ET352" s="386"/>
      <c r="EU352" s="386"/>
      <c r="EV352" s="386"/>
      <c r="EW352" s="386"/>
      <c r="EX352" s="386"/>
      <c r="EY352" s="386"/>
      <c r="EZ352" s="386"/>
      <c r="FA352" s="386"/>
      <c r="FB352" s="386"/>
      <c r="FC352" s="386"/>
      <c r="FD352" s="386"/>
      <c r="FE352" s="386"/>
      <c r="FF352" s="386"/>
      <c r="FG352" s="386"/>
      <c r="FH352" s="386"/>
      <c r="FI352" s="386"/>
      <c r="FJ352" s="386"/>
      <c r="FK352" s="386"/>
      <c r="FL352" s="386"/>
      <c r="FM352" s="386"/>
      <c r="FN352" s="386"/>
      <c r="FO352" s="386"/>
      <c r="FP352" s="386"/>
      <c r="FQ352" s="386"/>
      <c r="FR352" s="386"/>
      <c r="FS352" s="386"/>
      <c r="FT352" s="386"/>
      <c r="FU352" s="386"/>
      <c r="FV352" s="386"/>
      <c r="FW352" s="386"/>
      <c r="FX352" s="386"/>
      <c r="FY352" s="386"/>
      <c r="FZ352" s="386"/>
      <c r="GA352" s="386"/>
      <c r="GB352" s="386"/>
      <c r="GC352" s="487"/>
      <c r="GD352" s="386"/>
      <c r="GE352" s="386"/>
      <c r="GF352" s="386"/>
      <c r="GG352" s="386"/>
      <c r="GH352" s="386"/>
      <c r="GI352" s="386"/>
      <c r="GJ352" s="386"/>
      <c r="GK352" s="386"/>
      <c r="GL352" s="386"/>
      <c r="GM352" s="386"/>
      <c r="GN352" s="386"/>
      <c r="GO352" s="386"/>
      <c r="GP352" s="386"/>
      <c r="GQ352" s="386"/>
      <c r="GR352" s="386"/>
      <c r="GS352" s="386"/>
      <c r="GT352" s="386"/>
      <c r="GU352" s="488"/>
      <c r="GV352" s="386"/>
      <c r="GW352" s="386"/>
      <c r="GX352" s="386"/>
      <c r="GY352" s="386"/>
      <c r="GZ352" s="386"/>
      <c r="HA352" s="386"/>
      <c r="HB352" s="386"/>
      <c r="HC352" s="386"/>
      <c r="HD352" s="386"/>
      <c r="HE352" s="386"/>
      <c r="HF352" s="386"/>
      <c r="HG352" s="386"/>
      <c r="HH352" s="386"/>
      <c r="HI352" s="386"/>
      <c r="HJ352" s="386"/>
      <c r="HK352" s="386"/>
      <c r="HL352" s="386"/>
      <c r="HM352" s="386"/>
      <c r="HN352" s="386"/>
      <c r="HO352" s="386"/>
      <c r="HP352" s="386"/>
      <c r="HQ352" s="386"/>
      <c r="HR352" s="386"/>
      <c r="HS352" s="386"/>
      <c r="HT352" s="386"/>
      <c r="HU352" s="386"/>
      <c r="HV352" s="386"/>
      <c r="HW352" s="386"/>
      <c r="HX352" s="386"/>
      <c r="HY352" s="386"/>
      <c r="HZ352" s="386"/>
      <c r="IA352" s="386"/>
      <c r="IB352" s="386"/>
      <c r="ID352" s="386"/>
      <c r="IE352" s="386"/>
      <c r="IF352" s="386"/>
      <c r="IG352" s="386"/>
      <c r="IH352" s="386"/>
      <c r="II352" s="386"/>
    </row>
    <row r="353" spans="1:257" x14ac:dyDescent="0.3">
      <c r="A353" s="442" t="s">
        <v>272</v>
      </c>
      <c r="B353" s="442" t="s">
        <v>266</v>
      </c>
      <c r="C353" s="442" t="s">
        <v>266</v>
      </c>
      <c r="D353" s="442" t="s">
        <v>187</v>
      </c>
      <c r="E353" s="442"/>
      <c r="F353" s="443"/>
      <c r="G353" s="444"/>
      <c r="H353" s="444"/>
      <c r="I353" s="444"/>
      <c r="J353" s="442"/>
      <c r="K353" s="445" t="s">
        <v>579</v>
      </c>
      <c r="L353" s="445"/>
      <c r="M353" s="446"/>
      <c r="N353" s="445"/>
      <c r="O353" s="445"/>
      <c r="P353" s="445"/>
      <c r="Q353" s="446"/>
      <c r="R353" s="446"/>
      <c r="S353" s="446"/>
      <c r="T353" s="446"/>
      <c r="U353" s="445"/>
      <c r="V353" s="446"/>
      <c r="W353" s="446"/>
      <c r="X353" s="446"/>
      <c r="Y353" s="447"/>
      <c r="Z353" s="446"/>
      <c r="AA353" s="446"/>
      <c r="AB353" s="446"/>
      <c r="AC353" s="446"/>
      <c r="AD353" s="446"/>
      <c r="AE353" s="430">
        <f t="shared" si="46"/>
        <v>0</v>
      </c>
      <c r="AF353" s="411"/>
      <c r="AG353" s="411"/>
      <c r="AH353" s="430"/>
      <c r="AI353" s="430"/>
      <c r="AJ353" s="430"/>
      <c r="AK353" s="430"/>
      <c r="AL353" s="430"/>
      <c r="AM353" s="430"/>
      <c r="AN353" s="430"/>
      <c r="AO353" s="430"/>
      <c r="AP353" s="430"/>
      <c r="AQ353" s="430"/>
      <c r="AR353" s="430"/>
      <c r="AS353" s="430"/>
      <c r="AT353" s="430"/>
      <c r="AU353" s="430"/>
      <c r="AV353" s="430"/>
      <c r="AW353" s="430"/>
      <c r="AX353" s="430"/>
      <c r="AY353" s="430"/>
      <c r="AZ353" s="430"/>
      <c r="BA353" s="430"/>
      <c r="BB353" s="430"/>
      <c r="BC353" s="430"/>
      <c r="BD353" s="430"/>
      <c r="BE353" s="430"/>
      <c r="BF353" s="430"/>
      <c r="BG353" s="430"/>
      <c r="BH353" s="430"/>
      <c r="BI353" s="430"/>
      <c r="BJ353" s="430"/>
      <c r="BK353" s="430"/>
      <c r="BL353" s="430"/>
      <c r="BM353" s="430"/>
      <c r="BN353" s="430"/>
      <c r="BO353" s="430"/>
      <c r="BP353" s="430"/>
      <c r="BQ353" s="430"/>
      <c r="BR353" s="430"/>
      <c r="BS353" s="430"/>
      <c r="BT353" s="430"/>
      <c r="BU353" s="430"/>
      <c r="BV353" s="430"/>
      <c r="BW353" s="430"/>
      <c r="BX353" s="430"/>
      <c r="BY353" s="430"/>
      <c r="BZ353" s="430"/>
      <c r="CA353" s="430"/>
      <c r="CB353" s="430"/>
      <c r="CC353" s="430"/>
      <c r="CD353" s="430"/>
      <c r="CE353" s="430"/>
      <c r="CF353" s="430"/>
      <c r="CG353" s="430"/>
      <c r="CH353" s="430"/>
      <c r="CI353" s="430"/>
      <c r="CJ353" s="430"/>
      <c r="CK353" s="430"/>
      <c r="CL353" s="430"/>
      <c r="CM353" s="430"/>
      <c r="CN353" s="430"/>
      <c r="CO353" s="430"/>
      <c r="CP353" s="430"/>
      <c r="CQ353" s="430"/>
      <c r="CR353" s="430"/>
      <c r="CS353" s="430"/>
      <c r="CT353" s="430"/>
      <c r="CU353" s="430"/>
      <c r="CV353" s="430"/>
      <c r="CW353" s="430"/>
      <c r="CX353" s="430"/>
      <c r="CY353" s="430"/>
      <c r="CZ353" s="430"/>
      <c r="DA353" s="430"/>
      <c r="DB353" s="430"/>
      <c r="DC353" s="430"/>
      <c r="DD353" s="430"/>
      <c r="DE353" s="430"/>
      <c r="DF353" s="430"/>
      <c r="DG353" s="430"/>
      <c r="DH353" s="430"/>
      <c r="DI353" s="486"/>
      <c r="DJ353" s="486"/>
      <c r="DK353" s="486"/>
      <c r="DL353" s="386"/>
      <c r="DM353" s="386"/>
      <c r="DN353" s="386"/>
      <c r="DO353" s="386"/>
      <c r="DP353" s="386"/>
      <c r="DQ353" s="386"/>
      <c r="DR353" s="386"/>
      <c r="DS353" s="386"/>
      <c r="DT353" s="386"/>
      <c r="DU353" s="386"/>
      <c r="DV353" s="386"/>
      <c r="DW353" s="386"/>
      <c r="DX353" s="386"/>
      <c r="DY353" s="386"/>
      <c r="DZ353" s="386"/>
      <c r="EA353" s="386"/>
      <c r="EB353" s="386"/>
      <c r="EC353" s="386"/>
      <c r="ED353" s="386"/>
      <c r="EE353" s="386"/>
      <c r="EF353" s="386"/>
      <c r="EG353" s="386"/>
      <c r="EH353" s="386"/>
      <c r="EI353" s="386"/>
      <c r="EJ353" s="386"/>
      <c r="EK353" s="386"/>
      <c r="EL353" s="386"/>
      <c r="EM353" s="386"/>
      <c r="EN353" s="386"/>
      <c r="EO353" s="386"/>
      <c r="EP353" s="386"/>
      <c r="EQ353" s="386"/>
      <c r="ER353" s="386"/>
      <c r="ES353" s="386"/>
      <c r="ET353" s="386"/>
      <c r="EU353" s="386"/>
      <c r="EV353" s="386"/>
      <c r="EW353" s="386"/>
      <c r="EX353" s="386"/>
      <c r="EY353" s="386"/>
      <c r="EZ353" s="386"/>
      <c r="FA353" s="386"/>
      <c r="FB353" s="386"/>
      <c r="FC353" s="386"/>
      <c r="FD353" s="386"/>
      <c r="FE353" s="386"/>
      <c r="FF353" s="386"/>
      <c r="FG353" s="386"/>
      <c r="FH353" s="386"/>
      <c r="FI353" s="386"/>
      <c r="FJ353" s="386"/>
      <c r="FK353" s="386"/>
      <c r="FL353" s="386"/>
      <c r="FM353" s="386"/>
      <c r="FN353" s="386"/>
      <c r="FO353" s="386"/>
      <c r="FP353" s="386"/>
      <c r="FQ353" s="386"/>
      <c r="FR353" s="386"/>
      <c r="FS353" s="386"/>
      <c r="FT353" s="386"/>
      <c r="FU353" s="386"/>
      <c r="FV353" s="386"/>
      <c r="FW353" s="386"/>
      <c r="FX353" s="386"/>
      <c r="FY353" s="386"/>
      <c r="FZ353" s="386"/>
      <c r="GA353" s="386"/>
      <c r="GB353" s="386"/>
      <c r="GC353" s="487"/>
      <c r="GD353" s="386"/>
      <c r="GE353" s="386"/>
      <c r="GF353" s="386"/>
      <c r="GG353" s="386"/>
      <c r="GH353" s="386"/>
      <c r="GI353" s="386"/>
      <c r="GJ353" s="386"/>
      <c r="GK353" s="386"/>
      <c r="GL353" s="386"/>
      <c r="GM353" s="386"/>
      <c r="GN353" s="386"/>
      <c r="GO353" s="386"/>
      <c r="GP353" s="386"/>
      <c r="GQ353" s="386"/>
      <c r="GR353" s="386"/>
      <c r="GS353" s="386"/>
      <c r="GT353" s="386"/>
      <c r="GU353" s="488"/>
      <c r="GV353" s="386"/>
      <c r="GW353" s="386"/>
      <c r="GX353" s="386"/>
      <c r="GY353" s="386"/>
      <c r="GZ353" s="386"/>
      <c r="HA353" s="386"/>
      <c r="HB353" s="386"/>
      <c r="HC353" s="386"/>
      <c r="HD353" s="386"/>
      <c r="HE353" s="386"/>
      <c r="HF353" s="386"/>
      <c r="HG353" s="386"/>
      <c r="HH353" s="386"/>
      <c r="HI353" s="386"/>
      <c r="HJ353" s="386"/>
      <c r="HK353" s="386"/>
      <c r="HL353" s="386"/>
      <c r="HM353" s="386"/>
      <c r="HN353" s="386"/>
      <c r="HO353" s="386"/>
      <c r="HP353" s="386"/>
      <c r="HQ353" s="386"/>
      <c r="HR353" s="386"/>
      <c r="HS353" s="386"/>
      <c r="HT353" s="386"/>
      <c r="HU353" s="386"/>
      <c r="HV353" s="386"/>
      <c r="HW353" s="386"/>
      <c r="HX353" s="386"/>
      <c r="HY353" s="386"/>
      <c r="HZ353" s="386"/>
      <c r="IA353" s="386"/>
      <c r="IB353" s="386"/>
      <c r="ID353" s="386"/>
      <c r="IE353" s="386"/>
      <c r="IF353" s="386"/>
      <c r="IG353" s="386"/>
      <c r="IH353" s="386"/>
      <c r="II353" s="386"/>
    </row>
    <row r="354" spans="1:257" x14ac:dyDescent="0.3">
      <c r="A354" s="436" t="s">
        <v>272</v>
      </c>
      <c r="B354" s="436" t="s">
        <v>266</v>
      </c>
      <c r="C354" s="436" t="s">
        <v>266</v>
      </c>
      <c r="D354" s="436" t="s">
        <v>187</v>
      </c>
      <c r="E354" s="436" t="s">
        <v>226</v>
      </c>
      <c r="F354" s="480"/>
      <c r="G354" s="436"/>
      <c r="H354" s="438"/>
      <c r="I354" s="438"/>
      <c r="J354" s="436"/>
      <c r="K354" s="439" t="s">
        <v>1190</v>
      </c>
      <c r="L354" s="439"/>
      <c r="M354" s="440"/>
      <c r="N354" s="439"/>
      <c r="O354" s="439"/>
      <c r="P354" s="439"/>
      <c r="Q354" s="440"/>
      <c r="R354" s="440"/>
      <c r="S354" s="440"/>
      <c r="T354" s="440"/>
      <c r="U354" s="439"/>
      <c r="V354" s="440"/>
      <c r="W354" s="440"/>
      <c r="X354" s="440"/>
      <c r="Y354" s="441"/>
      <c r="Z354" s="440"/>
      <c r="AA354" s="440"/>
      <c r="AB354" s="440"/>
      <c r="AC354" s="440"/>
      <c r="AD354" s="440"/>
      <c r="AE354" s="430">
        <f>AF354</f>
        <v>0</v>
      </c>
      <c r="AF354" s="411"/>
      <c r="AG354" s="411"/>
      <c r="AH354" s="411"/>
      <c r="AI354" s="411"/>
      <c r="AJ354" s="411"/>
      <c r="AK354" s="411"/>
      <c r="AL354" s="411"/>
      <c r="AM354" s="411"/>
      <c r="AN354" s="411"/>
      <c r="AO354" s="411"/>
      <c r="AP354" s="411"/>
      <c r="AQ354" s="411"/>
      <c r="AR354" s="411"/>
      <c r="AS354" s="411"/>
      <c r="AT354" s="411"/>
      <c r="AU354" s="411"/>
      <c r="AV354" s="411"/>
      <c r="AW354" s="411"/>
      <c r="AX354" s="411"/>
      <c r="AY354" s="411"/>
      <c r="AZ354" s="411"/>
      <c r="BA354" s="411"/>
      <c r="BB354" s="411"/>
      <c r="BC354" s="411"/>
      <c r="BD354" s="411"/>
      <c r="BE354" s="411"/>
      <c r="BF354" s="411"/>
      <c r="BG354" s="411"/>
      <c r="BH354" s="411"/>
      <c r="BI354" s="411"/>
      <c r="BJ354" s="411"/>
      <c r="BK354" s="411"/>
      <c r="BL354" s="411"/>
      <c r="BM354" s="411"/>
      <c r="BN354" s="411"/>
      <c r="BO354" s="411"/>
      <c r="BP354" s="411"/>
      <c r="BQ354" s="411"/>
      <c r="BR354" s="411"/>
      <c r="BS354" s="411"/>
      <c r="BT354" s="411"/>
      <c r="BU354" s="411"/>
      <c r="BV354" s="411"/>
      <c r="BW354" s="411"/>
      <c r="BX354" s="411"/>
      <c r="BY354" s="411"/>
      <c r="BZ354" s="411"/>
      <c r="CA354" s="411"/>
      <c r="CB354" s="411"/>
      <c r="CC354" s="411"/>
      <c r="CD354" s="411"/>
      <c r="CE354" s="411"/>
      <c r="CF354" s="411"/>
      <c r="CG354" s="411"/>
      <c r="CH354" s="411"/>
      <c r="CI354" s="411"/>
      <c r="CJ354" s="411"/>
      <c r="CK354" s="411"/>
      <c r="CL354" s="411"/>
      <c r="CM354" s="411"/>
      <c r="CN354" s="411"/>
      <c r="CO354" s="411"/>
      <c r="CP354" s="411"/>
      <c r="CQ354" s="411"/>
      <c r="CR354" s="411"/>
      <c r="CS354" s="411"/>
      <c r="CT354" s="411"/>
      <c r="CU354" s="411"/>
      <c r="CV354" s="411"/>
      <c r="CW354" s="411"/>
      <c r="CX354" s="411"/>
      <c r="CY354" s="411"/>
      <c r="CZ354" s="411"/>
      <c r="DA354" s="411"/>
      <c r="DB354" s="411"/>
      <c r="DC354" s="411"/>
      <c r="DD354" s="411"/>
      <c r="DE354" s="411"/>
      <c r="DF354" s="411"/>
      <c r="DG354" s="411"/>
      <c r="DH354" s="411"/>
      <c r="DI354" s="486"/>
      <c r="DJ354" s="486"/>
      <c r="DK354" s="486"/>
      <c r="DL354" s="386"/>
      <c r="DM354" s="386"/>
      <c r="DN354" s="386"/>
      <c r="DO354" s="386"/>
      <c r="DP354" s="386"/>
      <c r="DQ354" s="386"/>
      <c r="DR354" s="386"/>
      <c r="DS354" s="386"/>
      <c r="DT354" s="386"/>
      <c r="DU354" s="386"/>
      <c r="DV354" s="386"/>
      <c r="DW354" s="386"/>
      <c r="DX354" s="386"/>
      <c r="DY354" s="386"/>
      <c r="DZ354" s="386"/>
      <c r="EA354" s="386"/>
      <c r="EB354" s="386"/>
      <c r="EC354" s="386"/>
      <c r="ED354" s="386"/>
      <c r="EE354" s="386"/>
      <c r="EF354" s="386"/>
      <c r="EG354" s="386"/>
      <c r="EH354" s="386"/>
      <c r="EI354" s="386"/>
      <c r="EJ354" s="386"/>
      <c r="EK354" s="386"/>
      <c r="EL354" s="386"/>
      <c r="EM354" s="386"/>
      <c r="EN354" s="386"/>
      <c r="EO354" s="386"/>
      <c r="EP354" s="386"/>
      <c r="EQ354" s="386"/>
      <c r="ER354" s="386"/>
      <c r="ES354" s="386"/>
      <c r="ET354" s="386"/>
      <c r="EU354" s="386"/>
      <c r="EV354" s="386"/>
      <c r="EW354" s="386"/>
      <c r="EX354" s="386"/>
      <c r="EY354" s="386"/>
      <c r="EZ354" s="386"/>
      <c r="FA354" s="386"/>
      <c r="FB354" s="386"/>
      <c r="FC354" s="386"/>
      <c r="FD354" s="386"/>
      <c r="FE354" s="386"/>
      <c r="FF354" s="386"/>
      <c r="FG354" s="386"/>
      <c r="FH354" s="386"/>
      <c r="FI354" s="386"/>
      <c r="FJ354" s="386"/>
      <c r="FK354" s="386"/>
      <c r="FL354" s="386"/>
      <c r="FM354" s="386"/>
      <c r="FN354" s="386"/>
      <c r="FO354" s="386"/>
      <c r="FP354" s="386"/>
      <c r="FQ354" s="386"/>
      <c r="FR354" s="386"/>
      <c r="FS354" s="386"/>
      <c r="FT354" s="386"/>
      <c r="FU354" s="386"/>
      <c r="FV354" s="386"/>
      <c r="FW354" s="386"/>
      <c r="FX354" s="386"/>
      <c r="FY354" s="386"/>
      <c r="FZ354" s="386"/>
      <c r="GA354" s="386"/>
      <c r="GB354" s="386"/>
      <c r="GC354" s="487"/>
      <c r="GD354" s="386"/>
      <c r="GE354" s="386"/>
      <c r="GF354" s="386"/>
      <c r="GG354" s="386"/>
      <c r="GH354" s="386"/>
      <c r="GI354" s="543"/>
      <c r="GJ354" s="543"/>
      <c r="GK354" s="543"/>
      <c r="GL354" s="543"/>
      <c r="GM354" s="543"/>
      <c r="GN354" s="543"/>
      <c r="GO354" s="543"/>
      <c r="GP354" s="543"/>
      <c r="GQ354" s="543"/>
      <c r="GR354" s="543"/>
      <c r="GS354" s="543"/>
      <c r="GT354" s="543"/>
      <c r="GU354" s="544"/>
      <c r="GV354" s="543"/>
      <c r="GW354" s="543"/>
      <c r="GX354" s="543"/>
      <c r="GY354" s="543"/>
      <c r="GZ354" s="543"/>
      <c r="HA354" s="543"/>
      <c r="HB354" s="543"/>
      <c r="HC354" s="543"/>
      <c r="HD354" s="543"/>
      <c r="HE354" s="543"/>
      <c r="HF354" s="543"/>
      <c r="HG354" s="543"/>
      <c r="HH354" s="543"/>
      <c r="HI354" s="543"/>
      <c r="HJ354" s="543"/>
      <c r="HK354" s="543"/>
      <c r="HL354" s="543"/>
      <c r="HM354" s="543"/>
      <c r="HN354" s="543"/>
      <c r="HO354" s="543"/>
      <c r="HP354" s="543"/>
      <c r="HQ354" s="543"/>
      <c r="HR354" s="543"/>
      <c r="HS354" s="543"/>
      <c r="HT354" s="543"/>
      <c r="HU354" s="543"/>
      <c r="HV354" s="543"/>
      <c r="HW354" s="543"/>
      <c r="HX354" s="543"/>
      <c r="HY354" s="543"/>
      <c r="HZ354" s="543"/>
      <c r="IA354" s="543"/>
      <c r="IB354" s="543"/>
      <c r="IC354" s="414"/>
      <c r="ID354" s="543"/>
      <c r="IE354" s="543"/>
      <c r="IF354" s="543"/>
      <c r="IG354" s="543"/>
      <c r="IH354" s="543"/>
      <c r="II354" s="543"/>
      <c r="IJ354" s="414"/>
      <c r="IK354" s="414"/>
      <c r="IL354" s="414"/>
      <c r="IM354" s="414"/>
      <c r="IN354" s="414"/>
      <c r="IO354" s="414"/>
      <c r="IP354" s="414"/>
    </row>
    <row r="355" spans="1:257" ht="81.599999999999994" x14ac:dyDescent="0.3">
      <c r="A355" s="380" t="s">
        <v>272</v>
      </c>
      <c r="B355" s="380" t="s">
        <v>266</v>
      </c>
      <c r="C355" s="380" t="s">
        <v>266</v>
      </c>
      <c r="D355" s="380" t="s">
        <v>187</v>
      </c>
      <c r="E355" s="380" t="s">
        <v>226</v>
      </c>
      <c r="F355" s="448">
        <v>2017005810443</v>
      </c>
      <c r="G355" s="449"/>
      <c r="H355" s="449" t="s">
        <v>1401</v>
      </c>
      <c r="I355" s="380" t="s">
        <v>208</v>
      </c>
      <c r="J355" s="407" t="s">
        <v>1262</v>
      </c>
      <c r="K355" s="373" t="s">
        <v>1045</v>
      </c>
      <c r="L355" s="636" t="s">
        <v>2503</v>
      </c>
      <c r="M355" s="579" t="s">
        <v>2504</v>
      </c>
      <c r="N355" s="574" t="s">
        <v>2505</v>
      </c>
      <c r="O355" s="574" t="s">
        <v>2506</v>
      </c>
      <c r="P355" s="574" t="s">
        <v>2507</v>
      </c>
      <c r="R355" s="505" t="s">
        <v>2508</v>
      </c>
      <c r="S355" s="637">
        <v>0.2</v>
      </c>
      <c r="T355" s="637">
        <v>0.1</v>
      </c>
      <c r="U355" s="574" t="s">
        <v>2509</v>
      </c>
      <c r="V355" s="575" t="s">
        <v>2510</v>
      </c>
      <c r="W355" s="638">
        <v>43115</v>
      </c>
      <c r="X355" s="638">
        <v>43326</v>
      </c>
      <c r="Y355" s="409">
        <v>231000000</v>
      </c>
      <c r="Z355" s="639" t="s">
        <v>2511</v>
      </c>
      <c r="AA355" s="639" t="s">
        <v>2512</v>
      </c>
      <c r="AB355" s="639" t="s">
        <v>2513</v>
      </c>
      <c r="AC355" s="639" t="s">
        <v>2514</v>
      </c>
      <c r="AD355" s="374"/>
      <c r="AE355" s="430">
        <f>AF355</f>
        <v>231000000</v>
      </c>
      <c r="AF355" s="411">
        <f>AG355</f>
        <v>231000000</v>
      </c>
      <c r="AG355" s="411">
        <f>SUM(AH355:DK355)</f>
        <v>231000000</v>
      </c>
      <c r="AH355" s="411">
        <v>231000000</v>
      </c>
      <c r="AI355" s="411"/>
      <c r="AJ355" s="411"/>
      <c r="AK355" s="411"/>
      <c r="AL355" s="411"/>
      <c r="AM355" s="411"/>
      <c r="AN355" s="411"/>
      <c r="AO355" s="411"/>
      <c r="AP355" s="411"/>
      <c r="AQ355" s="411"/>
      <c r="AR355" s="411"/>
      <c r="AS355" s="411"/>
      <c r="AT355" s="411"/>
      <c r="AU355" s="411"/>
      <c r="AV355" s="411"/>
      <c r="AW355" s="411"/>
      <c r="AX355" s="411"/>
      <c r="AY355" s="411"/>
      <c r="AZ355" s="411"/>
      <c r="BA355" s="411"/>
      <c r="BB355" s="411"/>
      <c r="BC355" s="411"/>
      <c r="BD355" s="411"/>
      <c r="BE355" s="411"/>
      <c r="BF355" s="411"/>
      <c r="BG355" s="411"/>
      <c r="BH355" s="411"/>
      <c r="BI355" s="411"/>
      <c r="BJ355" s="411"/>
      <c r="BK355" s="411"/>
      <c r="BL355" s="411"/>
      <c r="BM355" s="411"/>
      <c r="BN355" s="411"/>
      <c r="BO355" s="411"/>
      <c r="BP355" s="411"/>
      <c r="BQ355" s="411"/>
      <c r="BR355" s="411"/>
      <c r="BS355" s="411"/>
      <c r="BT355" s="411"/>
      <c r="BU355" s="411"/>
      <c r="BV355" s="411"/>
      <c r="BW355" s="411"/>
      <c r="BX355" s="411"/>
      <c r="BY355" s="411"/>
      <c r="BZ355" s="411"/>
      <c r="CA355" s="411"/>
      <c r="CB355" s="411"/>
      <c r="CC355" s="411"/>
      <c r="CD355" s="411"/>
      <c r="CE355" s="411"/>
      <c r="CF355" s="411"/>
      <c r="CG355" s="411"/>
      <c r="CH355" s="411"/>
      <c r="CI355" s="411"/>
      <c r="CJ355" s="411"/>
      <c r="CK355" s="411"/>
      <c r="CL355" s="411"/>
      <c r="CM355" s="411"/>
      <c r="CN355" s="411"/>
      <c r="CO355" s="411"/>
      <c r="CP355" s="411"/>
      <c r="CQ355" s="411"/>
      <c r="CR355" s="411"/>
      <c r="CS355" s="411"/>
      <c r="CT355" s="411"/>
      <c r="CU355" s="411"/>
      <c r="CV355" s="411"/>
      <c r="CW355" s="411"/>
      <c r="CX355" s="411"/>
      <c r="CY355" s="411"/>
      <c r="CZ355" s="411"/>
      <c r="DA355" s="411"/>
      <c r="DB355" s="411"/>
      <c r="DC355" s="411"/>
      <c r="DD355" s="411"/>
      <c r="DE355" s="411"/>
      <c r="DF355" s="411"/>
      <c r="DG355" s="411"/>
      <c r="DH355" s="411"/>
      <c r="DI355" s="411"/>
      <c r="DJ355" s="411"/>
      <c r="DK355" s="411"/>
      <c r="DL355" s="414"/>
      <c r="DM355" s="414"/>
      <c r="DN355" s="414"/>
      <c r="DO355" s="414"/>
      <c r="DP355" s="414"/>
      <c r="DQ355" s="414"/>
      <c r="DR355" s="414"/>
      <c r="DS355" s="414"/>
      <c r="DT355" s="414"/>
      <c r="DU355" s="414"/>
      <c r="DV355" s="414"/>
      <c r="DW355" s="414"/>
      <c r="DX355" s="414"/>
      <c r="DY355" s="414"/>
      <c r="DZ355" s="414"/>
      <c r="EA355" s="414"/>
      <c r="EB355" s="414"/>
      <c r="EC355" s="414"/>
      <c r="ED355" s="414"/>
      <c r="EE355" s="414"/>
      <c r="EF355" s="414"/>
      <c r="EG355" s="414"/>
      <c r="EH355" s="414"/>
      <c r="EI355" s="414"/>
      <c r="EJ355" s="414"/>
      <c r="EK355" s="414"/>
      <c r="EL355" s="414"/>
      <c r="EM355" s="414"/>
      <c r="EN355" s="414"/>
      <c r="EO355" s="414"/>
      <c r="EP355" s="414"/>
      <c r="EQ355" s="414"/>
      <c r="ER355" s="414"/>
      <c r="ES355" s="414"/>
      <c r="ET355" s="414"/>
      <c r="EU355" s="414"/>
      <c r="EV355" s="414"/>
      <c r="EW355" s="414"/>
      <c r="EX355" s="414"/>
      <c r="EY355" s="414"/>
      <c r="EZ355" s="414"/>
      <c r="FA355" s="414"/>
      <c r="FB355" s="414"/>
      <c r="FC355" s="414"/>
      <c r="FD355" s="414"/>
      <c r="FE355" s="414"/>
      <c r="FF355" s="414"/>
      <c r="FG355" s="414"/>
      <c r="FH355" s="414"/>
      <c r="FI355" s="414"/>
      <c r="FJ355" s="414"/>
      <c r="FK355" s="414"/>
      <c r="FL355" s="414"/>
      <c r="FM355" s="414"/>
      <c r="FN355" s="414"/>
      <c r="FO355" s="414"/>
      <c r="FP355" s="414"/>
      <c r="FQ355" s="414"/>
      <c r="FR355" s="414"/>
      <c r="FS355" s="414"/>
      <c r="FT355" s="414"/>
      <c r="FU355" s="414"/>
      <c r="FV355" s="414"/>
      <c r="FW355" s="414"/>
      <c r="FX355" s="414"/>
      <c r="FY355" s="414"/>
      <c r="FZ355" s="414"/>
      <c r="GA355" s="414"/>
      <c r="GB355" s="414"/>
      <c r="GC355" s="414"/>
      <c r="GD355" s="414"/>
      <c r="GE355" s="414"/>
      <c r="GF355" s="414"/>
      <c r="GG355" s="414"/>
      <c r="GH355" s="414"/>
      <c r="GI355" s="414"/>
      <c r="GJ355" s="414"/>
      <c r="GK355" s="414"/>
      <c r="GL355" s="414"/>
      <c r="GM355" s="414"/>
      <c r="GN355" s="414"/>
      <c r="GO355" s="414"/>
      <c r="GP355" s="414"/>
      <c r="GQ355" s="414"/>
      <c r="GR355" s="414"/>
      <c r="GS355" s="414"/>
      <c r="GT355" s="414"/>
      <c r="GU355" s="414"/>
      <c r="GV355" s="414"/>
      <c r="GW355" s="414"/>
      <c r="GX355" s="414"/>
      <c r="GY355" s="414"/>
      <c r="GZ355" s="414"/>
      <c r="HA355" s="414"/>
      <c r="HB355" s="414"/>
      <c r="HC355" s="414"/>
      <c r="HD355" s="414"/>
      <c r="HE355" s="414"/>
      <c r="HF355" s="414"/>
      <c r="HG355" s="414"/>
      <c r="HH355" s="414"/>
      <c r="HI355" s="414"/>
      <c r="HJ355" s="414"/>
      <c r="HK355" s="414"/>
      <c r="HL355" s="414"/>
      <c r="HM355" s="414"/>
      <c r="HN355" s="414"/>
      <c r="HO355" s="414"/>
      <c r="HP355" s="414"/>
      <c r="HQ355" s="414"/>
      <c r="HR355" s="414"/>
      <c r="HS355" s="414"/>
      <c r="HT355" s="414"/>
      <c r="HU355" s="414"/>
      <c r="HV355" s="414"/>
      <c r="HW355" s="414"/>
      <c r="HX355" s="414"/>
      <c r="HY355" s="414"/>
      <c r="HZ355" s="414"/>
      <c r="IA355" s="414"/>
      <c r="IB355" s="414"/>
      <c r="IC355" s="414"/>
      <c r="ID355" s="414"/>
      <c r="IE355" s="414"/>
      <c r="IF355" s="414"/>
      <c r="IG355" s="414"/>
      <c r="IH355" s="414"/>
      <c r="II355" s="414"/>
      <c r="IJ355" s="414"/>
      <c r="IK355" s="414"/>
      <c r="IL355" s="414"/>
      <c r="IM355" s="414"/>
      <c r="IN355" s="414"/>
      <c r="IO355" s="414"/>
      <c r="IP355" s="414"/>
      <c r="IQ355" s="414"/>
      <c r="IR355" s="414"/>
      <c r="IS355" s="414"/>
      <c r="IT355" s="414"/>
      <c r="IU355" s="414"/>
      <c r="IV355" s="414"/>
      <c r="IW355" s="414"/>
    </row>
    <row r="356" spans="1:257" ht="81.599999999999994" x14ac:dyDescent="0.3">
      <c r="A356" s="380" t="s">
        <v>272</v>
      </c>
      <c r="B356" s="380" t="s">
        <v>266</v>
      </c>
      <c r="C356" s="380" t="s">
        <v>266</v>
      </c>
      <c r="D356" s="380" t="s">
        <v>187</v>
      </c>
      <c r="E356" s="380" t="s">
        <v>226</v>
      </c>
      <c r="F356" s="448">
        <v>2017005810432</v>
      </c>
      <c r="G356" s="449"/>
      <c r="H356" s="449" t="s">
        <v>1402</v>
      </c>
      <c r="I356" s="380" t="s">
        <v>208</v>
      </c>
      <c r="J356" s="407" t="s">
        <v>1263</v>
      </c>
      <c r="K356" s="373" t="s">
        <v>1046</v>
      </c>
      <c r="L356" s="636" t="s">
        <v>2503</v>
      </c>
      <c r="M356" s="579" t="s">
        <v>2504</v>
      </c>
      <c r="N356" s="574" t="s">
        <v>2515</v>
      </c>
      <c r="O356" s="574" t="s">
        <v>2506</v>
      </c>
      <c r="P356" s="574" t="s">
        <v>2516</v>
      </c>
      <c r="Q356" s="374"/>
      <c r="R356" s="505" t="s">
        <v>2517</v>
      </c>
      <c r="S356" s="637">
        <v>0.25</v>
      </c>
      <c r="T356" s="637">
        <v>0.15</v>
      </c>
      <c r="U356" s="574" t="s">
        <v>2518</v>
      </c>
      <c r="V356" s="575" t="s">
        <v>2519</v>
      </c>
      <c r="W356" s="638">
        <v>43160</v>
      </c>
      <c r="X356" s="638">
        <v>43221</v>
      </c>
      <c r="Y356" s="409">
        <v>169000000</v>
      </c>
      <c r="Z356" s="639" t="s">
        <v>2511</v>
      </c>
      <c r="AA356" s="639" t="s">
        <v>2512</v>
      </c>
      <c r="AB356" s="639" t="s">
        <v>2513</v>
      </c>
      <c r="AC356" s="639" t="s">
        <v>2514</v>
      </c>
      <c r="AD356" s="374"/>
      <c r="AE356" s="430">
        <f>AF356</f>
        <v>169000000</v>
      </c>
      <c r="AF356" s="411">
        <f>AG356</f>
        <v>169000000</v>
      </c>
      <c r="AG356" s="411">
        <f>SUM(AH356:DK356)</f>
        <v>169000000</v>
      </c>
      <c r="AH356" s="411">
        <v>169000000</v>
      </c>
      <c r="AI356" s="411"/>
      <c r="AJ356" s="411"/>
      <c r="AK356" s="411"/>
      <c r="AL356" s="411"/>
      <c r="AM356" s="411"/>
      <c r="AN356" s="411"/>
      <c r="AO356" s="411"/>
      <c r="AP356" s="411"/>
      <c r="AQ356" s="411"/>
      <c r="AR356" s="411"/>
      <c r="AS356" s="411"/>
      <c r="AT356" s="411"/>
      <c r="AU356" s="411"/>
      <c r="AV356" s="411"/>
      <c r="AW356" s="411"/>
      <c r="AX356" s="411"/>
      <c r="AY356" s="411"/>
      <c r="AZ356" s="411"/>
      <c r="BA356" s="411"/>
      <c r="BB356" s="411"/>
      <c r="BC356" s="411"/>
      <c r="BD356" s="411"/>
      <c r="BE356" s="411"/>
      <c r="BF356" s="411"/>
      <c r="BG356" s="411"/>
      <c r="BH356" s="411"/>
      <c r="BI356" s="411"/>
      <c r="BJ356" s="411"/>
      <c r="BK356" s="411"/>
      <c r="BL356" s="411"/>
      <c r="BM356" s="411"/>
      <c r="BN356" s="411"/>
      <c r="BO356" s="411"/>
      <c r="BP356" s="411"/>
      <c r="BQ356" s="411"/>
      <c r="BR356" s="411"/>
      <c r="BS356" s="411"/>
      <c r="BT356" s="411"/>
      <c r="BU356" s="411"/>
      <c r="BV356" s="411"/>
      <c r="BW356" s="411"/>
      <c r="BX356" s="411"/>
      <c r="BY356" s="411"/>
      <c r="BZ356" s="411"/>
      <c r="CA356" s="411"/>
      <c r="CB356" s="411"/>
      <c r="CC356" s="411"/>
      <c r="CD356" s="411"/>
      <c r="CE356" s="411"/>
      <c r="CF356" s="411"/>
      <c r="CG356" s="411"/>
      <c r="CH356" s="411"/>
      <c r="CI356" s="411"/>
      <c r="CJ356" s="411"/>
      <c r="CK356" s="411"/>
      <c r="CL356" s="411"/>
      <c r="CM356" s="411"/>
      <c r="CN356" s="411"/>
      <c r="CO356" s="411"/>
      <c r="CP356" s="411"/>
      <c r="CQ356" s="411"/>
      <c r="CR356" s="411"/>
      <c r="CS356" s="411"/>
      <c r="CT356" s="411"/>
      <c r="CU356" s="411"/>
      <c r="CV356" s="411"/>
      <c r="CW356" s="411"/>
      <c r="CX356" s="411"/>
      <c r="CY356" s="411"/>
      <c r="CZ356" s="411"/>
      <c r="DA356" s="411"/>
      <c r="DB356" s="411"/>
      <c r="DC356" s="411"/>
      <c r="DD356" s="411"/>
      <c r="DE356" s="411"/>
      <c r="DF356" s="411"/>
      <c r="DG356" s="411"/>
      <c r="DH356" s="411"/>
      <c r="DI356" s="411"/>
      <c r="DJ356" s="411"/>
      <c r="DK356" s="411"/>
      <c r="DL356" s="414"/>
      <c r="DM356" s="414"/>
      <c r="DN356" s="414"/>
      <c r="DO356" s="414"/>
      <c r="DP356" s="414"/>
      <c r="DQ356" s="414"/>
      <c r="DR356" s="414"/>
      <c r="DS356" s="414"/>
      <c r="DT356" s="414"/>
      <c r="DU356" s="414"/>
      <c r="DV356" s="414"/>
      <c r="DW356" s="414"/>
      <c r="DX356" s="414"/>
      <c r="DY356" s="414"/>
      <c r="DZ356" s="414"/>
      <c r="EA356" s="414"/>
      <c r="EB356" s="414"/>
      <c r="EC356" s="414"/>
      <c r="ED356" s="414"/>
      <c r="EE356" s="414"/>
      <c r="EF356" s="414"/>
      <c r="EG356" s="414"/>
      <c r="EH356" s="414"/>
      <c r="EI356" s="414"/>
      <c r="EJ356" s="414"/>
      <c r="EK356" s="414"/>
      <c r="EL356" s="414"/>
      <c r="EM356" s="414"/>
      <c r="EN356" s="414"/>
      <c r="EO356" s="414"/>
      <c r="EP356" s="414"/>
      <c r="EQ356" s="414"/>
      <c r="ER356" s="414"/>
      <c r="ES356" s="414"/>
      <c r="ET356" s="414"/>
      <c r="EU356" s="414"/>
      <c r="EV356" s="414"/>
      <c r="EW356" s="414"/>
      <c r="EX356" s="414"/>
      <c r="EY356" s="414"/>
      <c r="EZ356" s="414"/>
      <c r="FA356" s="414"/>
      <c r="FB356" s="414"/>
      <c r="FC356" s="414"/>
      <c r="FD356" s="414"/>
      <c r="FE356" s="414"/>
      <c r="FF356" s="414"/>
      <c r="FG356" s="414"/>
      <c r="FH356" s="414"/>
      <c r="FI356" s="414"/>
      <c r="FJ356" s="414"/>
      <c r="FK356" s="414"/>
      <c r="FL356" s="414"/>
      <c r="FM356" s="414"/>
      <c r="FN356" s="414"/>
      <c r="FO356" s="414"/>
      <c r="FP356" s="414"/>
      <c r="FQ356" s="414"/>
      <c r="FR356" s="414"/>
      <c r="FS356" s="414"/>
      <c r="FT356" s="414"/>
      <c r="FU356" s="414"/>
      <c r="FV356" s="414"/>
      <c r="FW356" s="414"/>
      <c r="FX356" s="414"/>
      <c r="FY356" s="414"/>
      <c r="FZ356" s="414"/>
      <c r="GA356" s="414"/>
      <c r="GB356" s="414"/>
      <c r="GC356" s="414"/>
      <c r="GD356" s="414"/>
      <c r="GE356" s="414"/>
      <c r="GF356" s="414"/>
      <c r="GG356" s="414"/>
      <c r="GH356" s="414"/>
      <c r="GI356" s="414"/>
      <c r="GJ356" s="414"/>
      <c r="GK356" s="414"/>
      <c r="GL356" s="414"/>
      <c r="GM356" s="414"/>
      <c r="GN356" s="414"/>
      <c r="GO356" s="414"/>
      <c r="GP356" s="414"/>
      <c r="GQ356" s="414"/>
      <c r="GR356" s="414"/>
      <c r="GS356" s="414"/>
      <c r="GT356" s="414"/>
      <c r="GU356" s="414"/>
      <c r="GV356" s="414"/>
      <c r="GW356" s="414"/>
      <c r="GX356" s="414"/>
      <c r="GY356" s="414"/>
      <c r="GZ356" s="414"/>
      <c r="HA356" s="414"/>
      <c r="HB356" s="414"/>
      <c r="HC356" s="414"/>
      <c r="HD356" s="414"/>
      <c r="HE356" s="414"/>
      <c r="HF356" s="414"/>
      <c r="HG356" s="414"/>
      <c r="HH356" s="414"/>
      <c r="HI356" s="414"/>
      <c r="HJ356" s="414"/>
      <c r="HK356" s="414"/>
      <c r="HL356" s="414"/>
      <c r="HM356" s="414"/>
      <c r="HN356" s="414"/>
      <c r="HO356" s="414"/>
      <c r="HP356" s="414"/>
      <c r="HQ356" s="414"/>
      <c r="HR356" s="414"/>
      <c r="HS356" s="414"/>
      <c r="HT356" s="414"/>
      <c r="HU356" s="414"/>
      <c r="HV356" s="414"/>
      <c r="HW356" s="414"/>
      <c r="HX356" s="414"/>
      <c r="HY356" s="414"/>
      <c r="HZ356" s="414"/>
      <c r="IA356" s="414"/>
      <c r="IB356" s="414"/>
      <c r="IC356" s="414"/>
      <c r="ID356" s="414"/>
      <c r="IE356" s="414"/>
      <c r="IF356" s="414"/>
      <c r="IG356" s="414"/>
      <c r="IH356" s="414"/>
      <c r="II356" s="414"/>
      <c r="IJ356" s="414"/>
      <c r="IK356" s="414"/>
      <c r="IL356" s="414"/>
      <c r="IM356" s="414"/>
      <c r="IN356" s="414"/>
      <c r="IO356" s="414"/>
      <c r="IP356" s="414"/>
      <c r="IQ356" s="414"/>
      <c r="IR356" s="414"/>
      <c r="IS356" s="414"/>
      <c r="IT356" s="414"/>
      <c r="IU356" s="414"/>
      <c r="IV356" s="414"/>
      <c r="IW356" s="414"/>
    </row>
    <row r="357" spans="1:257" x14ac:dyDescent="0.3">
      <c r="A357" s="436" t="s">
        <v>272</v>
      </c>
      <c r="B357" s="436" t="s">
        <v>266</v>
      </c>
      <c r="C357" s="436" t="s">
        <v>266</v>
      </c>
      <c r="D357" s="436" t="s">
        <v>187</v>
      </c>
      <c r="E357" s="436" t="s">
        <v>282</v>
      </c>
      <c r="F357" s="480"/>
      <c r="G357" s="436"/>
      <c r="H357" s="438"/>
      <c r="I357" s="438"/>
      <c r="J357" s="436"/>
      <c r="K357" s="439" t="s">
        <v>846</v>
      </c>
      <c r="L357" s="439"/>
      <c r="M357" s="440"/>
      <c r="N357" s="439"/>
      <c r="O357" s="439"/>
      <c r="P357" s="439"/>
      <c r="Q357" s="440"/>
      <c r="R357" s="440"/>
      <c r="S357" s="440"/>
      <c r="T357" s="440"/>
      <c r="U357" s="439"/>
      <c r="V357" s="440"/>
      <c r="W357" s="440"/>
      <c r="X357" s="440"/>
      <c r="Y357" s="441"/>
      <c r="Z357" s="440"/>
      <c r="AA357" s="440"/>
      <c r="AB357" s="440"/>
      <c r="AC357" s="440"/>
      <c r="AD357" s="440"/>
      <c r="AE357" s="430">
        <f t="shared" si="46"/>
        <v>0</v>
      </c>
      <c r="AF357" s="411"/>
      <c r="AG357" s="411"/>
      <c r="AH357" s="411"/>
      <c r="AI357" s="411"/>
      <c r="AJ357" s="411"/>
      <c r="AK357" s="411"/>
      <c r="AL357" s="411"/>
      <c r="AM357" s="411"/>
      <c r="AN357" s="411"/>
      <c r="AO357" s="411"/>
      <c r="AP357" s="411"/>
      <c r="AQ357" s="411"/>
      <c r="AR357" s="411"/>
      <c r="AS357" s="411"/>
      <c r="AT357" s="411"/>
      <c r="AU357" s="411"/>
      <c r="AV357" s="411"/>
      <c r="AW357" s="411"/>
      <c r="AX357" s="411"/>
      <c r="AY357" s="411"/>
      <c r="AZ357" s="411"/>
      <c r="BA357" s="411"/>
      <c r="BB357" s="411"/>
      <c r="BC357" s="411"/>
      <c r="BD357" s="411"/>
      <c r="BE357" s="411"/>
      <c r="BF357" s="411"/>
      <c r="BG357" s="411"/>
      <c r="BH357" s="411"/>
      <c r="BI357" s="411"/>
      <c r="BJ357" s="411"/>
      <c r="BK357" s="411"/>
      <c r="BL357" s="411"/>
      <c r="BM357" s="411"/>
      <c r="BN357" s="411"/>
      <c r="BO357" s="411"/>
      <c r="BP357" s="411"/>
      <c r="BQ357" s="411"/>
      <c r="BR357" s="411"/>
      <c r="BS357" s="411"/>
      <c r="BT357" s="411"/>
      <c r="BU357" s="411"/>
      <c r="BV357" s="411"/>
      <c r="BW357" s="411"/>
      <c r="BX357" s="411"/>
      <c r="BY357" s="411"/>
      <c r="BZ357" s="411"/>
      <c r="CA357" s="411"/>
      <c r="CB357" s="411"/>
      <c r="CC357" s="411"/>
      <c r="CD357" s="411"/>
      <c r="CE357" s="411"/>
      <c r="CF357" s="411"/>
      <c r="CG357" s="411"/>
      <c r="CH357" s="411"/>
      <c r="CI357" s="411"/>
      <c r="CJ357" s="411"/>
      <c r="CK357" s="411"/>
      <c r="CL357" s="411"/>
      <c r="CM357" s="411"/>
      <c r="CN357" s="411"/>
      <c r="CO357" s="411"/>
      <c r="CP357" s="411"/>
      <c r="CQ357" s="411"/>
      <c r="CR357" s="411"/>
      <c r="CS357" s="411"/>
      <c r="CT357" s="411"/>
      <c r="CU357" s="411"/>
      <c r="CV357" s="411"/>
      <c r="CW357" s="411"/>
      <c r="CX357" s="411"/>
      <c r="CY357" s="411"/>
      <c r="CZ357" s="411"/>
      <c r="DA357" s="411"/>
      <c r="DB357" s="411"/>
      <c r="DC357" s="411"/>
      <c r="DD357" s="411"/>
      <c r="DE357" s="411"/>
      <c r="DF357" s="411"/>
      <c r="DG357" s="411"/>
      <c r="DH357" s="411"/>
      <c r="DI357" s="486"/>
      <c r="DJ357" s="486"/>
      <c r="DK357" s="486"/>
      <c r="DL357" s="386"/>
      <c r="DM357" s="386"/>
      <c r="DN357" s="386"/>
      <c r="DO357" s="386"/>
      <c r="DP357" s="386"/>
      <c r="DQ357" s="386"/>
      <c r="DR357" s="386"/>
      <c r="DS357" s="386"/>
      <c r="DT357" s="386"/>
      <c r="DU357" s="386"/>
      <c r="DV357" s="386"/>
      <c r="DW357" s="386"/>
      <c r="DX357" s="386"/>
      <c r="DY357" s="386"/>
      <c r="DZ357" s="386"/>
      <c r="EA357" s="386"/>
      <c r="EB357" s="386"/>
      <c r="EC357" s="386"/>
      <c r="ED357" s="386"/>
      <c r="EE357" s="386"/>
      <c r="EF357" s="386"/>
      <c r="EG357" s="386"/>
      <c r="EH357" s="386"/>
      <c r="EI357" s="386"/>
      <c r="EJ357" s="386"/>
      <c r="EK357" s="386"/>
      <c r="EL357" s="386"/>
      <c r="EM357" s="386"/>
      <c r="EN357" s="386"/>
      <c r="EO357" s="386"/>
      <c r="EP357" s="386"/>
      <c r="EQ357" s="386"/>
      <c r="ER357" s="386"/>
      <c r="ES357" s="386"/>
      <c r="ET357" s="386"/>
      <c r="EU357" s="386"/>
      <c r="EV357" s="386"/>
      <c r="EW357" s="386"/>
      <c r="EX357" s="386"/>
      <c r="EY357" s="386"/>
      <c r="EZ357" s="386"/>
      <c r="FA357" s="386"/>
      <c r="FB357" s="386"/>
      <c r="FC357" s="386"/>
      <c r="FD357" s="386"/>
      <c r="FE357" s="386"/>
      <c r="FF357" s="386"/>
      <c r="FG357" s="386"/>
      <c r="FH357" s="386"/>
      <c r="FI357" s="386"/>
      <c r="FJ357" s="386"/>
      <c r="FK357" s="386"/>
      <c r="FL357" s="386"/>
      <c r="FM357" s="386"/>
      <c r="FN357" s="386"/>
      <c r="FO357" s="386"/>
      <c r="FP357" s="386"/>
      <c r="FQ357" s="386"/>
      <c r="FR357" s="386"/>
      <c r="FS357" s="386"/>
      <c r="FT357" s="386"/>
      <c r="FU357" s="386"/>
      <c r="FV357" s="386"/>
      <c r="FW357" s="386"/>
      <c r="FX357" s="386"/>
      <c r="FY357" s="386"/>
      <c r="FZ357" s="386"/>
      <c r="GA357" s="386"/>
      <c r="GB357" s="386"/>
      <c r="GC357" s="487"/>
      <c r="GD357" s="386"/>
      <c r="GE357" s="386"/>
      <c r="GF357" s="386"/>
      <c r="GG357" s="386"/>
      <c r="GH357" s="386"/>
      <c r="GI357" s="543"/>
      <c r="GJ357" s="543"/>
      <c r="GK357" s="543"/>
      <c r="GL357" s="543"/>
      <c r="GM357" s="543"/>
      <c r="GN357" s="543"/>
      <c r="GO357" s="543"/>
      <c r="GP357" s="543"/>
      <c r="GQ357" s="543"/>
      <c r="GR357" s="543"/>
      <c r="GS357" s="543"/>
      <c r="GT357" s="543"/>
      <c r="GU357" s="544"/>
      <c r="GV357" s="543"/>
      <c r="GW357" s="543"/>
      <c r="GX357" s="543"/>
      <c r="GY357" s="543"/>
      <c r="GZ357" s="543"/>
      <c r="HA357" s="543"/>
      <c r="HB357" s="543"/>
      <c r="HC357" s="543"/>
      <c r="HD357" s="543"/>
      <c r="HE357" s="543"/>
      <c r="HF357" s="543"/>
      <c r="HG357" s="543"/>
      <c r="HH357" s="543"/>
      <c r="HI357" s="543"/>
      <c r="HJ357" s="543"/>
      <c r="HK357" s="543"/>
      <c r="HL357" s="543"/>
      <c r="HM357" s="543"/>
      <c r="HN357" s="543"/>
      <c r="HO357" s="543"/>
      <c r="HP357" s="543"/>
      <c r="HQ357" s="543"/>
      <c r="HR357" s="543"/>
      <c r="HS357" s="543"/>
      <c r="HT357" s="543"/>
      <c r="HU357" s="543"/>
      <c r="HV357" s="543"/>
      <c r="HW357" s="543"/>
      <c r="HX357" s="543"/>
      <c r="HY357" s="543"/>
      <c r="HZ357" s="543"/>
      <c r="IA357" s="543"/>
      <c r="IB357" s="543"/>
      <c r="IC357" s="414"/>
      <c r="ID357" s="543"/>
      <c r="IE357" s="543"/>
      <c r="IF357" s="543"/>
      <c r="IG357" s="543"/>
      <c r="IH357" s="543"/>
      <c r="II357" s="543"/>
      <c r="IJ357" s="414"/>
      <c r="IK357" s="414"/>
      <c r="IL357" s="414"/>
      <c r="IM357" s="414"/>
      <c r="IN357" s="414"/>
      <c r="IO357" s="414"/>
      <c r="IP357" s="414"/>
    </row>
    <row r="358" spans="1:257" ht="173.4" x14ac:dyDescent="0.3">
      <c r="A358" s="449" t="s">
        <v>272</v>
      </c>
      <c r="B358" s="449" t="s">
        <v>266</v>
      </c>
      <c r="C358" s="449" t="s">
        <v>266</v>
      </c>
      <c r="D358" s="449" t="s">
        <v>187</v>
      </c>
      <c r="E358" s="449" t="s">
        <v>282</v>
      </c>
      <c r="F358" s="448" t="s">
        <v>848</v>
      </c>
      <c r="G358" s="380" t="s">
        <v>246</v>
      </c>
      <c r="H358" s="514" t="s">
        <v>850</v>
      </c>
      <c r="I358" s="514" t="s">
        <v>208</v>
      </c>
      <c r="J358" s="515" t="s">
        <v>851</v>
      </c>
      <c r="K358" s="516" t="s">
        <v>1007</v>
      </c>
      <c r="L358" s="636" t="s">
        <v>2520</v>
      </c>
      <c r="M358" s="579" t="s">
        <v>2521</v>
      </c>
      <c r="N358" s="574" t="s">
        <v>2526</v>
      </c>
      <c r="O358" s="574" t="s">
        <v>2527</v>
      </c>
      <c r="P358" s="574" t="s">
        <v>2528</v>
      </c>
      <c r="Q358" s="517"/>
      <c r="R358" s="505" t="s">
        <v>2533</v>
      </c>
      <c r="S358" s="525">
        <v>500</v>
      </c>
      <c r="T358" s="525">
        <v>500</v>
      </c>
      <c r="U358" s="574" t="s">
        <v>2536</v>
      </c>
      <c r="V358" s="575" t="s">
        <v>2537</v>
      </c>
      <c r="W358" s="638">
        <v>43070</v>
      </c>
      <c r="X358" s="638">
        <v>43282</v>
      </c>
      <c r="Y358" s="640">
        <v>188870000</v>
      </c>
      <c r="Z358" s="639" t="s">
        <v>2511</v>
      </c>
      <c r="AA358" s="639" t="s">
        <v>2512</v>
      </c>
      <c r="AB358" s="639" t="s">
        <v>2513</v>
      </c>
      <c r="AC358" s="639" t="s">
        <v>2514</v>
      </c>
      <c r="AD358" s="575" t="s">
        <v>2541</v>
      </c>
      <c r="AE358" s="430">
        <f t="shared" si="46"/>
        <v>935000000</v>
      </c>
      <c r="AF358" s="430">
        <f t="shared" ref="AF358:AF412" si="49">AG358</f>
        <v>935000000</v>
      </c>
      <c r="AG358" s="430">
        <f t="shared" ref="AG358:AG412" si="50">SUM(AH358:DK358)</f>
        <v>935000000</v>
      </c>
      <c r="AH358" s="430">
        <v>935000000</v>
      </c>
      <c r="AI358" s="430"/>
      <c r="AJ358" s="430"/>
      <c r="AK358" s="430"/>
      <c r="AL358" s="430"/>
      <c r="AM358" s="430"/>
      <c r="AN358" s="430"/>
      <c r="AO358" s="430"/>
      <c r="AP358" s="430"/>
      <c r="AQ358" s="430"/>
      <c r="AR358" s="430"/>
      <c r="AS358" s="430"/>
      <c r="AT358" s="430"/>
      <c r="AU358" s="430"/>
      <c r="AV358" s="430"/>
      <c r="AW358" s="430"/>
      <c r="AX358" s="430"/>
      <c r="AY358" s="430"/>
      <c r="AZ358" s="430"/>
      <c r="BA358" s="430"/>
      <c r="BB358" s="430"/>
      <c r="BC358" s="430"/>
      <c r="BD358" s="430"/>
      <c r="BE358" s="430"/>
      <c r="BF358" s="430"/>
      <c r="BG358" s="430"/>
      <c r="BH358" s="430"/>
      <c r="BI358" s="430"/>
      <c r="BJ358" s="430"/>
      <c r="BK358" s="430"/>
      <c r="BL358" s="430"/>
      <c r="BM358" s="430"/>
      <c r="BN358" s="430"/>
      <c r="BO358" s="430"/>
      <c r="BP358" s="430"/>
      <c r="BQ358" s="430"/>
      <c r="BR358" s="430"/>
      <c r="BS358" s="430"/>
      <c r="BT358" s="430"/>
      <c r="BU358" s="430"/>
      <c r="BV358" s="430"/>
      <c r="BW358" s="430"/>
      <c r="BX358" s="430"/>
      <c r="BY358" s="430"/>
      <c r="BZ358" s="430"/>
      <c r="CA358" s="430"/>
      <c r="CB358" s="430"/>
      <c r="CC358" s="430"/>
      <c r="CD358" s="430"/>
      <c r="CE358" s="430"/>
      <c r="CF358" s="430"/>
      <c r="CG358" s="430"/>
      <c r="CH358" s="430"/>
      <c r="CI358" s="430"/>
      <c r="CJ358" s="430"/>
      <c r="CK358" s="430"/>
      <c r="CL358" s="430"/>
      <c r="CM358" s="430"/>
      <c r="CN358" s="430"/>
      <c r="CO358" s="430"/>
      <c r="CP358" s="430"/>
      <c r="CQ358" s="430"/>
      <c r="CR358" s="430"/>
      <c r="CS358" s="430"/>
      <c r="CT358" s="430"/>
      <c r="CU358" s="430"/>
      <c r="CV358" s="430"/>
      <c r="CW358" s="430"/>
      <c r="CX358" s="430"/>
      <c r="CY358" s="430"/>
      <c r="CZ358" s="430"/>
      <c r="DA358" s="430"/>
      <c r="DB358" s="430"/>
      <c r="DC358" s="430"/>
      <c r="DD358" s="430"/>
      <c r="DE358" s="430"/>
      <c r="DF358" s="430"/>
      <c r="DG358" s="430"/>
      <c r="DH358" s="430"/>
      <c r="DI358" s="430"/>
      <c r="DJ358" s="430"/>
      <c r="DK358" s="430"/>
      <c r="DL358" s="386"/>
      <c r="DM358" s="386"/>
      <c r="DN358" s="386"/>
      <c r="DO358" s="386"/>
      <c r="DP358" s="386"/>
      <c r="DQ358" s="386"/>
      <c r="DR358" s="386"/>
      <c r="DS358" s="386"/>
      <c r="DT358" s="386"/>
      <c r="DU358" s="386"/>
      <c r="DV358" s="386"/>
      <c r="DW358" s="386"/>
      <c r="DX358" s="386"/>
      <c r="DY358" s="386"/>
      <c r="DZ358" s="386"/>
      <c r="EA358" s="386"/>
      <c r="EB358" s="386"/>
      <c r="EC358" s="386"/>
      <c r="ED358" s="386"/>
      <c r="EE358" s="386"/>
      <c r="EF358" s="386"/>
      <c r="EG358" s="386"/>
      <c r="EH358" s="386"/>
      <c r="EI358" s="386"/>
      <c r="EJ358" s="386"/>
      <c r="EK358" s="386"/>
      <c r="EL358" s="386"/>
      <c r="EM358" s="386"/>
      <c r="EN358" s="386"/>
      <c r="EO358" s="386"/>
      <c r="EP358" s="386"/>
      <c r="EQ358" s="386"/>
      <c r="ER358" s="386"/>
      <c r="ES358" s="386"/>
      <c r="ET358" s="386"/>
      <c r="EU358" s="386"/>
      <c r="EV358" s="386"/>
      <c r="EW358" s="386"/>
      <c r="EX358" s="386"/>
      <c r="EY358" s="386"/>
      <c r="EZ358" s="386"/>
      <c r="FA358" s="386"/>
      <c r="FB358" s="386"/>
      <c r="FC358" s="386"/>
      <c r="FD358" s="386"/>
      <c r="FE358" s="386"/>
      <c r="FF358" s="386"/>
      <c r="FG358" s="386"/>
      <c r="FH358" s="386"/>
      <c r="FI358" s="386"/>
      <c r="FJ358" s="386"/>
      <c r="FK358" s="386"/>
      <c r="FL358" s="386"/>
      <c r="FM358" s="386"/>
      <c r="FN358" s="386"/>
      <c r="FO358" s="386"/>
      <c r="FP358" s="386"/>
      <c r="FQ358" s="386"/>
      <c r="FR358" s="386"/>
      <c r="FS358" s="386"/>
      <c r="FT358" s="386"/>
      <c r="FU358" s="386"/>
      <c r="FV358" s="386"/>
      <c r="FW358" s="386"/>
      <c r="FX358" s="386"/>
      <c r="FY358" s="386"/>
      <c r="FZ358" s="386"/>
      <c r="GA358" s="386"/>
      <c r="GB358" s="386"/>
      <c r="GC358" s="386"/>
      <c r="GD358" s="386"/>
      <c r="GE358" s="386"/>
      <c r="GF358" s="386"/>
      <c r="GG358" s="386"/>
      <c r="GH358" s="386"/>
      <c r="GI358" s="386"/>
      <c r="GJ358" s="386"/>
      <c r="GK358" s="386"/>
      <c r="GL358" s="386"/>
      <c r="GM358" s="386"/>
      <c r="GN358" s="386"/>
      <c r="GO358" s="386"/>
      <c r="GP358" s="386"/>
      <c r="GQ358" s="386"/>
      <c r="GR358" s="386"/>
      <c r="GS358" s="386"/>
      <c r="GT358" s="386"/>
      <c r="GU358" s="488"/>
      <c r="GV358" s="386"/>
      <c r="GW358" s="386"/>
      <c r="GX358" s="386"/>
      <c r="GY358" s="386"/>
      <c r="GZ358" s="386"/>
      <c r="HA358" s="386"/>
      <c r="HB358" s="386"/>
      <c r="HC358" s="386"/>
      <c r="HD358" s="386"/>
      <c r="HE358" s="386"/>
      <c r="HF358" s="386"/>
      <c r="HG358" s="386"/>
      <c r="HH358" s="386"/>
      <c r="HI358" s="386"/>
      <c r="HJ358" s="386"/>
      <c r="HK358" s="386"/>
      <c r="HL358" s="386"/>
      <c r="HM358" s="386"/>
      <c r="HN358" s="386"/>
      <c r="HO358" s="386"/>
      <c r="HP358" s="386"/>
      <c r="HQ358" s="386"/>
      <c r="HR358" s="386"/>
      <c r="HS358" s="386"/>
      <c r="HT358" s="386"/>
      <c r="HU358" s="386"/>
      <c r="HV358" s="386"/>
      <c r="HW358" s="386"/>
      <c r="HX358" s="386"/>
      <c r="HY358" s="386"/>
      <c r="HZ358" s="386"/>
      <c r="IA358" s="386"/>
      <c r="IB358" s="386"/>
      <c r="ID358" s="386"/>
      <c r="IE358" s="386"/>
      <c r="IF358" s="386"/>
      <c r="IG358" s="386"/>
      <c r="IH358" s="386"/>
      <c r="II358" s="386"/>
    </row>
    <row r="359" spans="1:257" ht="81.599999999999994" x14ac:dyDescent="0.3">
      <c r="A359" s="449"/>
      <c r="B359" s="449"/>
      <c r="C359" s="449"/>
      <c r="D359" s="449"/>
      <c r="E359" s="449"/>
      <c r="F359" s="448"/>
      <c r="G359" s="380"/>
      <c r="H359" s="514"/>
      <c r="I359" s="514"/>
      <c r="J359" s="515"/>
      <c r="K359" s="516"/>
      <c r="L359" s="636" t="s">
        <v>2522</v>
      </c>
      <c r="M359" s="579" t="s">
        <v>2523</v>
      </c>
      <c r="N359" s="574" t="s">
        <v>2526</v>
      </c>
      <c r="O359" s="574" t="s">
        <v>2529</v>
      </c>
      <c r="P359" s="574" t="s">
        <v>2530</v>
      </c>
      <c r="Q359" s="517"/>
      <c r="R359" s="641" t="s">
        <v>2534</v>
      </c>
      <c r="S359" s="641">
        <v>1</v>
      </c>
      <c r="T359" s="525">
        <v>1</v>
      </c>
      <c r="U359" s="574" t="s">
        <v>2538</v>
      </c>
      <c r="V359" s="575" t="s">
        <v>2539</v>
      </c>
      <c r="W359" s="638">
        <v>43070</v>
      </c>
      <c r="X359" s="638">
        <v>43282</v>
      </c>
      <c r="Y359" s="640">
        <v>47498000</v>
      </c>
      <c r="Z359" s="639" t="s">
        <v>2511</v>
      </c>
      <c r="AA359" s="639" t="s">
        <v>2512</v>
      </c>
      <c r="AB359" s="639" t="s">
        <v>2513</v>
      </c>
      <c r="AC359" s="639" t="s">
        <v>2514</v>
      </c>
      <c r="AD359" s="575" t="s">
        <v>2541</v>
      </c>
      <c r="AE359" s="430"/>
      <c r="AF359" s="430"/>
      <c r="AG359" s="430"/>
      <c r="AH359" s="430"/>
      <c r="AI359" s="430"/>
      <c r="AJ359" s="430"/>
      <c r="AK359" s="430"/>
      <c r="AL359" s="430"/>
      <c r="AM359" s="430"/>
      <c r="AN359" s="430"/>
      <c r="AO359" s="430"/>
      <c r="AP359" s="430"/>
      <c r="AQ359" s="430"/>
      <c r="AR359" s="430"/>
      <c r="AS359" s="430"/>
      <c r="AT359" s="430"/>
      <c r="AU359" s="430"/>
      <c r="AV359" s="430"/>
      <c r="AW359" s="430"/>
      <c r="AX359" s="430"/>
      <c r="AY359" s="430"/>
      <c r="AZ359" s="430"/>
      <c r="BA359" s="430"/>
      <c r="BB359" s="430"/>
      <c r="BC359" s="430"/>
      <c r="BD359" s="430"/>
      <c r="BE359" s="430"/>
      <c r="BF359" s="430"/>
      <c r="BG359" s="430"/>
      <c r="BH359" s="430"/>
      <c r="BI359" s="430"/>
      <c r="BJ359" s="430"/>
      <c r="BK359" s="430"/>
      <c r="BL359" s="430"/>
      <c r="BM359" s="430"/>
      <c r="BN359" s="430"/>
      <c r="BO359" s="430"/>
      <c r="BP359" s="430"/>
      <c r="BQ359" s="430"/>
      <c r="BR359" s="430"/>
      <c r="BS359" s="430"/>
      <c r="BT359" s="430"/>
      <c r="BU359" s="430"/>
      <c r="BV359" s="430"/>
      <c r="BW359" s="430"/>
      <c r="BX359" s="430"/>
      <c r="BY359" s="430"/>
      <c r="BZ359" s="430"/>
      <c r="CA359" s="430"/>
      <c r="CB359" s="430"/>
      <c r="CC359" s="430"/>
      <c r="CD359" s="430"/>
      <c r="CE359" s="430"/>
      <c r="CF359" s="430"/>
      <c r="CG359" s="430"/>
      <c r="CH359" s="430"/>
      <c r="CI359" s="430"/>
      <c r="CJ359" s="430"/>
      <c r="CK359" s="430"/>
      <c r="CL359" s="430"/>
      <c r="CM359" s="430"/>
      <c r="CN359" s="430"/>
      <c r="CO359" s="430"/>
      <c r="CP359" s="430"/>
      <c r="CQ359" s="430"/>
      <c r="CR359" s="430"/>
      <c r="CS359" s="430"/>
      <c r="CT359" s="430"/>
      <c r="CU359" s="430"/>
      <c r="CV359" s="430"/>
      <c r="CW359" s="430"/>
      <c r="CX359" s="430"/>
      <c r="CY359" s="430"/>
      <c r="CZ359" s="430"/>
      <c r="DA359" s="430"/>
      <c r="DB359" s="430"/>
      <c r="DC359" s="430"/>
      <c r="DD359" s="430"/>
      <c r="DE359" s="430"/>
      <c r="DF359" s="430"/>
      <c r="DG359" s="430"/>
      <c r="DH359" s="430"/>
      <c r="DI359" s="430"/>
      <c r="DJ359" s="430"/>
      <c r="DK359" s="430"/>
      <c r="DL359" s="386"/>
      <c r="DM359" s="386"/>
      <c r="DN359" s="386"/>
      <c r="DO359" s="386"/>
      <c r="DP359" s="386"/>
      <c r="DQ359" s="386"/>
      <c r="DR359" s="386"/>
      <c r="DS359" s="386"/>
      <c r="DT359" s="386"/>
      <c r="DU359" s="386"/>
      <c r="DV359" s="386"/>
      <c r="DW359" s="386"/>
      <c r="DX359" s="386"/>
      <c r="DY359" s="386"/>
      <c r="DZ359" s="386"/>
      <c r="EA359" s="386"/>
      <c r="EB359" s="386"/>
      <c r="EC359" s="386"/>
      <c r="ED359" s="386"/>
      <c r="EE359" s="386"/>
      <c r="EF359" s="386"/>
      <c r="EG359" s="386"/>
      <c r="EH359" s="386"/>
      <c r="EI359" s="386"/>
      <c r="EJ359" s="386"/>
      <c r="EK359" s="386"/>
      <c r="EL359" s="386"/>
      <c r="EM359" s="386"/>
      <c r="EN359" s="386"/>
      <c r="EO359" s="386"/>
      <c r="EP359" s="386"/>
      <c r="EQ359" s="386"/>
      <c r="ER359" s="386"/>
      <c r="ES359" s="386"/>
      <c r="ET359" s="386"/>
      <c r="EU359" s="386"/>
      <c r="EV359" s="386"/>
      <c r="EW359" s="386"/>
      <c r="EX359" s="386"/>
      <c r="EY359" s="386"/>
      <c r="EZ359" s="386"/>
      <c r="FA359" s="386"/>
      <c r="FB359" s="386"/>
      <c r="FC359" s="386"/>
      <c r="FD359" s="386"/>
      <c r="FE359" s="386"/>
      <c r="FF359" s="386"/>
      <c r="FG359" s="386"/>
      <c r="FH359" s="386"/>
      <c r="FI359" s="386"/>
      <c r="FJ359" s="386"/>
      <c r="FK359" s="386"/>
      <c r="FL359" s="386"/>
      <c r="FM359" s="386"/>
      <c r="FN359" s="386"/>
      <c r="FO359" s="386"/>
      <c r="FP359" s="386"/>
      <c r="FQ359" s="386"/>
      <c r="FR359" s="386"/>
      <c r="FS359" s="386"/>
      <c r="FT359" s="386"/>
      <c r="FU359" s="386"/>
      <c r="FV359" s="386"/>
      <c r="FW359" s="386"/>
      <c r="FX359" s="386"/>
      <c r="FY359" s="386"/>
      <c r="FZ359" s="386"/>
      <c r="GA359" s="386"/>
      <c r="GB359" s="386"/>
      <c r="GC359" s="386"/>
      <c r="GD359" s="386"/>
      <c r="GE359" s="386"/>
      <c r="GF359" s="386"/>
      <c r="GG359" s="386"/>
      <c r="GH359" s="386"/>
      <c r="GI359" s="386"/>
      <c r="GJ359" s="386"/>
      <c r="GK359" s="386"/>
      <c r="GL359" s="386"/>
      <c r="GM359" s="386"/>
      <c r="GN359" s="386"/>
      <c r="GO359" s="386"/>
      <c r="GP359" s="386"/>
      <c r="GQ359" s="386"/>
      <c r="GR359" s="386"/>
      <c r="GS359" s="386"/>
      <c r="GT359" s="386"/>
      <c r="GU359" s="488"/>
      <c r="GV359" s="386"/>
      <c r="GW359" s="386"/>
      <c r="GX359" s="386"/>
      <c r="GY359" s="386"/>
      <c r="GZ359" s="386"/>
      <c r="HA359" s="386"/>
      <c r="HB359" s="386"/>
      <c r="HC359" s="386"/>
      <c r="HD359" s="386"/>
      <c r="HE359" s="386"/>
      <c r="HF359" s="386"/>
      <c r="HG359" s="386"/>
      <c r="HH359" s="386"/>
      <c r="HI359" s="386"/>
      <c r="HJ359" s="386"/>
      <c r="HK359" s="386"/>
      <c r="HL359" s="386"/>
      <c r="HM359" s="386"/>
      <c r="HN359" s="386"/>
      <c r="HO359" s="386"/>
      <c r="HP359" s="386"/>
      <c r="HQ359" s="386"/>
      <c r="HR359" s="386"/>
      <c r="HS359" s="386"/>
      <c r="HT359" s="386"/>
      <c r="HU359" s="386"/>
      <c r="HV359" s="386"/>
      <c r="HW359" s="386"/>
      <c r="HX359" s="386"/>
      <c r="HY359" s="386"/>
      <c r="HZ359" s="386"/>
      <c r="IA359" s="386"/>
      <c r="IB359" s="386"/>
      <c r="ID359" s="386"/>
      <c r="IE359" s="386"/>
      <c r="IF359" s="386"/>
      <c r="IG359" s="386"/>
      <c r="IH359" s="386"/>
      <c r="II359" s="386"/>
    </row>
    <row r="360" spans="1:257" ht="81.599999999999994" x14ac:dyDescent="0.3">
      <c r="A360" s="449"/>
      <c r="B360" s="449"/>
      <c r="C360" s="449"/>
      <c r="D360" s="449"/>
      <c r="E360" s="449"/>
      <c r="F360" s="448"/>
      <c r="G360" s="380"/>
      <c r="H360" s="514"/>
      <c r="I360" s="514"/>
      <c r="J360" s="515"/>
      <c r="K360" s="516"/>
      <c r="L360" s="636" t="s">
        <v>2524</v>
      </c>
      <c r="M360" s="579" t="s">
        <v>2525</v>
      </c>
      <c r="N360" s="574" t="s">
        <v>2526</v>
      </c>
      <c r="O360" s="574" t="s">
        <v>2531</v>
      </c>
      <c r="P360" s="574" t="s">
        <v>2532</v>
      </c>
      <c r="Q360" s="517"/>
      <c r="R360" s="641" t="s">
        <v>2535</v>
      </c>
      <c r="S360" s="641">
        <v>2</v>
      </c>
      <c r="T360" s="525">
        <v>2</v>
      </c>
      <c r="U360" s="642" t="s">
        <v>2540</v>
      </c>
      <c r="V360" s="641" t="s">
        <v>2537</v>
      </c>
      <c r="W360" s="638">
        <v>43070</v>
      </c>
      <c r="X360" s="638">
        <v>43282</v>
      </c>
      <c r="Y360" s="640">
        <v>698632000</v>
      </c>
      <c r="Z360" s="639" t="s">
        <v>2511</v>
      </c>
      <c r="AA360" s="639" t="s">
        <v>2512</v>
      </c>
      <c r="AB360" s="639" t="s">
        <v>2513</v>
      </c>
      <c r="AC360" s="639" t="s">
        <v>2514</v>
      </c>
      <c r="AD360" s="575" t="s">
        <v>2541</v>
      </c>
      <c r="AE360" s="430"/>
      <c r="AF360" s="430"/>
      <c r="AG360" s="430"/>
      <c r="AH360" s="430"/>
      <c r="AI360" s="430"/>
      <c r="AJ360" s="430"/>
      <c r="AK360" s="430"/>
      <c r="AL360" s="430"/>
      <c r="AM360" s="430"/>
      <c r="AN360" s="430"/>
      <c r="AO360" s="430"/>
      <c r="AP360" s="430"/>
      <c r="AQ360" s="430"/>
      <c r="AR360" s="430"/>
      <c r="AS360" s="430"/>
      <c r="AT360" s="430"/>
      <c r="AU360" s="430"/>
      <c r="AV360" s="430"/>
      <c r="AW360" s="430"/>
      <c r="AX360" s="430"/>
      <c r="AY360" s="430"/>
      <c r="AZ360" s="430"/>
      <c r="BA360" s="430"/>
      <c r="BB360" s="430"/>
      <c r="BC360" s="430"/>
      <c r="BD360" s="430"/>
      <c r="BE360" s="430"/>
      <c r="BF360" s="430"/>
      <c r="BG360" s="430"/>
      <c r="BH360" s="430"/>
      <c r="BI360" s="430"/>
      <c r="BJ360" s="430"/>
      <c r="BK360" s="430"/>
      <c r="BL360" s="430"/>
      <c r="BM360" s="430"/>
      <c r="BN360" s="430"/>
      <c r="BO360" s="430"/>
      <c r="BP360" s="430"/>
      <c r="BQ360" s="430"/>
      <c r="BR360" s="430"/>
      <c r="BS360" s="430"/>
      <c r="BT360" s="430"/>
      <c r="BU360" s="430"/>
      <c r="BV360" s="430"/>
      <c r="BW360" s="430"/>
      <c r="BX360" s="430"/>
      <c r="BY360" s="430"/>
      <c r="BZ360" s="430"/>
      <c r="CA360" s="430"/>
      <c r="CB360" s="430"/>
      <c r="CC360" s="430"/>
      <c r="CD360" s="430"/>
      <c r="CE360" s="430"/>
      <c r="CF360" s="430"/>
      <c r="CG360" s="430"/>
      <c r="CH360" s="430"/>
      <c r="CI360" s="430"/>
      <c r="CJ360" s="430"/>
      <c r="CK360" s="430"/>
      <c r="CL360" s="430"/>
      <c r="CM360" s="430"/>
      <c r="CN360" s="430"/>
      <c r="CO360" s="430"/>
      <c r="CP360" s="430"/>
      <c r="CQ360" s="430"/>
      <c r="CR360" s="430"/>
      <c r="CS360" s="430"/>
      <c r="CT360" s="430"/>
      <c r="CU360" s="430"/>
      <c r="CV360" s="430"/>
      <c r="CW360" s="430"/>
      <c r="CX360" s="430"/>
      <c r="CY360" s="430"/>
      <c r="CZ360" s="430"/>
      <c r="DA360" s="430"/>
      <c r="DB360" s="430"/>
      <c r="DC360" s="430"/>
      <c r="DD360" s="430"/>
      <c r="DE360" s="430"/>
      <c r="DF360" s="430"/>
      <c r="DG360" s="430"/>
      <c r="DH360" s="430"/>
      <c r="DI360" s="430"/>
      <c r="DJ360" s="430"/>
      <c r="DK360" s="430"/>
      <c r="DL360" s="386"/>
      <c r="DM360" s="386"/>
      <c r="DN360" s="386"/>
      <c r="DO360" s="386"/>
      <c r="DP360" s="386"/>
      <c r="DQ360" s="386"/>
      <c r="DR360" s="386"/>
      <c r="DS360" s="386"/>
      <c r="DT360" s="386"/>
      <c r="DU360" s="386"/>
      <c r="DV360" s="386"/>
      <c r="DW360" s="386"/>
      <c r="DX360" s="386"/>
      <c r="DY360" s="386"/>
      <c r="DZ360" s="386"/>
      <c r="EA360" s="386"/>
      <c r="EB360" s="386"/>
      <c r="EC360" s="386"/>
      <c r="ED360" s="386"/>
      <c r="EE360" s="386"/>
      <c r="EF360" s="386"/>
      <c r="EG360" s="386"/>
      <c r="EH360" s="386"/>
      <c r="EI360" s="386"/>
      <c r="EJ360" s="386"/>
      <c r="EK360" s="386"/>
      <c r="EL360" s="386"/>
      <c r="EM360" s="386"/>
      <c r="EN360" s="386"/>
      <c r="EO360" s="386"/>
      <c r="EP360" s="386"/>
      <c r="EQ360" s="386"/>
      <c r="ER360" s="386"/>
      <c r="ES360" s="386"/>
      <c r="ET360" s="386"/>
      <c r="EU360" s="386"/>
      <c r="EV360" s="386"/>
      <c r="EW360" s="386"/>
      <c r="EX360" s="386"/>
      <c r="EY360" s="386"/>
      <c r="EZ360" s="386"/>
      <c r="FA360" s="386"/>
      <c r="FB360" s="386"/>
      <c r="FC360" s="386"/>
      <c r="FD360" s="386"/>
      <c r="FE360" s="386"/>
      <c r="FF360" s="386"/>
      <c r="FG360" s="386"/>
      <c r="FH360" s="386"/>
      <c r="FI360" s="386"/>
      <c r="FJ360" s="386"/>
      <c r="FK360" s="386"/>
      <c r="FL360" s="386"/>
      <c r="FM360" s="386"/>
      <c r="FN360" s="386"/>
      <c r="FO360" s="386"/>
      <c r="FP360" s="386"/>
      <c r="FQ360" s="386"/>
      <c r="FR360" s="386"/>
      <c r="FS360" s="386"/>
      <c r="FT360" s="386"/>
      <c r="FU360" s="386"/>
      <c r="FV360" s="386"/>
      <c r="FW360" s="386"/>
      <c r="FX360" s="386"/>
      <c r="FY360" s="386"/>
      <c r="FZ360" s="386"/>
      <c r="GA360" s="386"/>
      <c r="GB360" s="386"/>
      <c r="GC360" s="386"/>
      <c r="GD360" s="386"/>
      <c r="GE360" s="386"/>
      <c r="GF360" s="386"/>
      <c r="GG360" s="386"/>
      <c r="GH360" s="386"/>
      <c r="GI360" s="386"/>
      <c r="GJ360" s="386"/>
      <c r="GK360" s="386"/>
      <c r="GL360" s="386"/>
      <c r="GM360" s="386"/>
      <c r="GN360" s="386"/>
      <c r="GO360" s="386"/>
      <c r="GP360" s="386"/>
      <c r="GQ360" s="386"/>
      <c r="GR360" s="386"/>
      <c r="GS360" s="386"/>
      <c r="GT360" s="386"/>
      <c r="GU360" s="488"/>
      <c r="GV360" s="386"/>
      <c r="GW360" s="386"/>
      <c r="GX360" s="386"/>
      <c r="GY360" s="386"/>
      <c r="GZ360" s="386"/>
      <c r="HA360" s="386"/>
      <c r="HB360" s="386"/>
      <c r="HC360" s="386"/>
      <c r="HD360" s="386"/>
      <c r="HE360" s="386"/>
      <c r="HF360" s="386"/>
      <c r="HG360" s="386"/>
      <c r="HH360" s="386"/>
      <c r="HI360" s="386"/>
      <c r="HJ360" s="386"/>
      <c r="HK360" s="386"/>
      <c r="HL360" s="386"/>
      <c r="HM360" s="386"/>
      <c r="HN360" s="386"/>
      <c r="HO360" s="386"/>
      <c r="HP360" s="386"/>
      <c r="HQ360" s="386"/>
      <c r="HR360" s="386"/>
      <c r="HS360" s="386"/>
      <c r="HT360" s="386"/>
      <c r="HU360" s="386"/>
      <c r="HV360" s="386"/>
      <c r="HW360" s="386"/>
      <c r="HX360" s="386"/>
      <c r="HY360" s="386"/>
      <c r="HZ360" s="386"/>
      <c r="IA360" s="386"/>
      <c r="IB360" s="386"/>
      <c r="ID360" s="386"/>
      <c r="IE360" s="386"/>
      <c r="IF360" s="386"/>
      <c r="IG360" s="386"/>
      <c r="IH360" s="386"/>
      <c r="II360" s="386"/>
    </row>
    <row r="361" spans="1:257" ht="102" x14ac:dyDescent="0.3">
      <c r="A361" s="449" t="s">
        <v>272</v>
      </c>
      <c r="B361" s="449" t="s">
        <v>266</v>
      </c>
      <c r="C361" s="449" t="s">
        <v>266</v>
      </c>
      <c r="D361" s="449" t="s">
        <v>187</v>
      </c>
      <c r="E361" s="449" t="s">
        <v>282</v>
      </c>
      <c r="F361" s="457" t="s">
        <v>1008</v>
      </c>
      <c r="G361" s="449"/>
      <c r="H361" s="514" t="s">
        <v>1403</v>
      </c>
      <c r="I361" s="514" t="s">
        <v>208</v>
      </c>
      <c r="J361" s="515"/>
      <c r="K361" s="458" t="s">
        <v>1009</v>
      </c>
      <c r="L361" s="636" t="s">
        <v>2542</v>
      </c>
      <c r="M361" s="579">
        <v>2.06</v>
      </c>
      <c r="N361" s="574" t="s">
        <v>2543</v>
      </c>
      <c r="O361" s="574" t="s">
        <v>2544</v>
      </c>
      <c r="P361" s="574" t="s">
        <v>2545</v>
      </c>
      <c r="Q361" s="460"/>
      <c r="R361" s="641" t="s">
        <v>2547</v>
      </c>
      <c r="S361" s="643">
        <v>0.9</v>
      </c>
      <c r="T361" s="643">
        <v>0.65</v>
      </c>
      <c r="U361" s="642" t="s">
        <v>2549</v>
      </c>
      <c r="V361" s="641" t="s">
        <v>2550</v>
      </c>
      <c r="W361" s="638">
        <v>43374</v>
      </c>
      <c r="X361" s="638">
        <v>43405</v>
      </c>
      <c r="Y361" s="644">
        <v>163000000</v>
      </c>
      <c r="Z361" s="639" t="s">
        <v>2511</v>
      </c>
      <c r="AA361" s="639" t="s">
        <v>2512</v>
      </c>
      <c r="AB361" s="639" t="s">
        <v>2513</v>
      </c>
      <c r="AC361" s="639" t="s">
        <v>2514</v>
      </c>
      <c r="AD361" s="460"/>
      <c r="AE361" s="430">
        <f t="shared" si="46"/>
        <v>200000000</v>
      </c>
      <c r="AF361" s="430">
        <f t="shared" si="49"/>
        <v>200000000</v>
      </c>
      <c r="AG361" s="430">
        <f t="shared" si="50"/>
        <v>200000000</v>
      </c>
      <c r="AH361" s="430">
        <v>0</v>
      </c>
      <c r="AI361" s="430"/>
      <c r="AJ361" s="430"/>
      <c r="AK361" s="430"/>
      <c r="AL361" s="430"/>
      <c r="AM361" s="430"/>
      <c r="AN361" s="430"/>
      <c r="AO361" s="430"/>
      <c r="AP361" s="430"/>
      <c r="AQ361" s="430"/>
      <c r="AR361" s="430"/>
      <c r="AS361" s="430"/>
      <c r="AT361" s="430"/>
      <c r="AU361" s="430"/>
      <c r="AV361" s="430">
        <v>200000000</v>
      </c>
      <c r="AW361" s="430"/>
      <c r="AX361" s="430">
        <v>0</v>
      </c>
      <c r="AY361" s="430"/>
      <c r="AZ361" s="430"/>
      <c r="BA361" s="430"/>
      <c r="BB361" s="430"/>
      <c r="BC361" s="430"/>
      <c r="BD361" s="430"/>
      <c r="BE361" s="430"/>
      <c r="BF361" s="430"/>
      <c r="BG361" s="430"/>
      <c r="BH361" s="430"/>
      <c r="BI361" s="430"/>
      <c r="BJ361" s="430"/>
      <c r="BK361" s="430"/>
      <c r="BL361" s="430"/>
      <c r="BM361" s="430"/>
      <c r="BN361" s="430"/>
      <c r="BO361" s="430"/>
      <c r="BP361" s="430"/>
      <c r="BQ361" s="430"/>
      <c r="BR361" s="430"/>
      <c r="BS361" s="430"/>
      <c r="BT361" s="430"/>
      <c r="BU361" s="430"/>
      <c r="BV361" s="430"/>
      <c r="BW361" s="430"/>
      <c r="BX361" s="430"/>
      <c r="BY361" s="430"/>
      <c r="BZ361" s="430"/>
      <c r="CA361" s="430"/>
      <c r="CB361" s="430"/>
      <c r="CC361" s="430"/>
      <c r="CD361" s="430"/>
      <c r="CE361" s="430"/>
      <c r="CF361" s="430"/>
      <c r="CG361" s="430"/>
      <c r="CH361" s="430"/>
      <c r="CI361" s="430"/>
      <c r="CJ361" s="430"/>
      <c r="CK361" s="430"/>
      <c r="CL361" s="430"/>
      <c r="CM361" s="430"/>
      <c r="CN361" s="430"/>
      <c r="CO361" s="430"/>
      <c r="CP361" s="430"/>
      <c r="CQ361" s="430"/>
      <c r="CR361" s="430"/>
      <c r="CS361" s="430"/>
      <c r="CT361" s="430"/>
      <c r="CU361" s="430"/>
      <c r="CV361" s="430"/>
      <c r="CW361" s="430"/>
      <c r="CX361" s="430"/>
      <c r="CY361" s="430"/>
      <c r="CZ361" s="430"/>
      <c r="DA361" s="430"/>
      <c r="DB361" s="430"/>
      <c r="DC361" s="430"/>
      <c r="DD361" s="430"/>
      <c r="DE361" s="430"/>
      <c r="DF361" s="430"/>
      <c r="DG361" s="430"/>
      <c r="DH361" s="430"/>
      <c r="DI361" s="430"/>
      <c r="DJ361" s="430"/>
      <c r="DK361" s="430"/>
      <c r="DL361" s="386"/>
      <c r="DM361" s="386"/>
      <c r="DN361" s="386"/>
      <c r="DO361" s="386"/>
      <c r="DP361" s="386"/>
      <c r="DQ361" s="386"/>
      <c r="DR361" s="386"/>
      <c r="DS361" s="386"/>
      <c r="DT361" s="386"/>
      <c r="DU361" s="386"/>
      <c r="DV361" s="386"/>
      <c r="DW361" s="386"/>
      <c r="DX361" s="386"/>
      <c r="DY361" s="386"/>
      <c r="DZ361" s="386"/>
      <c r="EA361" s="386"/>
      <c r="EB361" s="386"/>
      <c r="EC361" s="386"/>
      <c r="ED361" s="386"/>
      <c r="EE361" s="386"/>
      <c r="EF361" s="386"/>
      <c r="EG361" s="386"/>
      <c r="EH361" s="386"/>
      <c r="EI361" s="386"/>
      <c r="EJ361" s="386"/>
      <c r="EK361" s="386"/>
      <c r="EL361" s="386"/>
      <c r="EM361" s="386"/>
      <c r="EN361" s="386"/>
      <c r="EO361" s="386"/>
      <c r="EP361" s="386"/>
      <c r="EQ361" s="386"/>
      <c r="ER361" s="386"/>
      <c r="ES361" s="386"/>
      <c r="ET361" s="386"/>
      <c r="EU361" s="386"/>
      <c r="EV361" s="386"/>
      <c r="EW361" s="386"/>
      <c r="EX361" s="386"/>
      <c r="EY361" s="386"/>
      <c r="EZ361" s="386"/>
      <c r="FA361" s="386"/>
      <c r="FB361" s="386"/>
      <c r="FC361" s="386"/>
      <c r="FD361" s="386"/>
      <c r="FE361" s="386"/>
      <c r="FF361" s="386"/>
      <c r="FG361" s="386"/>
      <c r="FH361" s="386"/>
      <c r="FI361" s="386"/>
      <c r="FJ361" s="386"/>
      <c r="FK361" s="386"/>
      <c r="FL361" s="386"/>
      <c r="FM361" s="386"/>
      <c r="FN361" s="386"/>
      <c r="FO361" s="386"/>
      <c r="FP361" s="386"/>
      <c r="FQ361" s="386"/>
      <c r="FR361" s="386"/>
      <c r="FS361" s="386"/>
      <c r="FT361" s="386"/>
      <c r="FU361" s="386"/>
      <c r="FV361" s="386"/>
      <c r="FW361" s="386"/>
      <c r="FX361" s="386"/>
      <c r="FY361" s="386"/>
      <c r="FZ361" s="386"/>
      <c r="GA361" s="386"/>
      <c r="GB361" s="386"/>
      <c r="GC361" s="386"/>
      <c r="GD361" s="386"/>
      <c r="GE361" s="386"/>
      <c r="GF361" s="386"/>
      <c r="GG361" s="386"/>
      <c r="GH361" s="386"/>
      <c r="GI361" s="386"/>
      <c r="GJ361" s="386"/>
      <c r="GK361" s="386"/>
      <c r="GL361" s="386"/>
      <c r="GM361" s="386"/>
      <c r="GN361" s="386"/>
      <c r="GO361" s="386"/>
      <c r="GP361" s="386"/>
      <c r="GQ361" s="386"/>
      <c r="GR361" s="386"/>
      <c r="GS361" s="386"/>
      <c r="GT361" s="386"/>
      <c r="GU361" s="488"/>
      <c r="GV361" s="386"/>
      <c r="GW361" s="386"/>
      <c r="GX361" s="386"/>
      <c r="GY361" s="386"/>
      <c r="GZ361" s="386"/>
      <c r="HA361" s="386"/>
      <c r="HB361" s="386"/>
      <c r="HC361" s="386"/>
      <c r="HD361" s="386"/>
      <c r="HE361" s="386"/>
      <c r="HF361" s="386"/>
      <c r="HG361" s="386"/>
      <c r="HH361" s="386"/>
      <c r="HI361" s="386"/>
      <c r="HJ361" s="386"/>
      <c r="HK361" s="386"/>
      <c r="HL361" s="386"/>
      <c r="HM361" s="386"/>
      <c r="HN361" s="386"/>
      <c r="HO361" s="386"/>
      <c r="HP361" s="386"/>
      <c r="HQ361" s="386"/>
      <c r="HR361" s="386"/>
      <c r="HS361" s="386"/>
      <c r="HT361" s="386"/>
      <c r="HU361" s="386"/>
      <c r="HV361" s="386"/>
      <c r="HW361" s="386"/>
      <c r="HX361" s="386"/>
      <c r="HY361" s="386"/>
      <c r="HZ361" s="386"/>
      <c r="IA361" s="386"/>
      <c r="IB361" s="386"/>
      <c r="ID361" s="386"/>
      <c r="IE361" s="386"/>
      <c r="IF361" s="386"/>
      <c r="IG361" s="386"/>
      <c r="IH361" s="386"/>
      <c r="II361" s="386"/>
    </row>
    <row r="362" spans="1:257" ht="102" x14ac:dyDescent="0.3">
      <c r="A362" s="449"/>
      <c r="B362" s="449"/>
      <c r="C362" s="449"/>
      <c r="D362" s="449"/>
      <c r="E362" s="449"/>
      <c r="F362" s="457"/>
      <c r="G362" s="449"/>
      <c r="H362" s="514"/>
      <c r="I362" s="514"/>
      <c r="J362" s="515"/>
      <c r="K362" s="458"/>
      <c r="L362" s="636" t="s">
        <v>2542</v>
      </c>
      <c r="M362" s="579">
        <v>2.06</v>
      </c>
      <c r="N362" s="574" t="s">
        <v>2543</v>
      </c>
      <c r="O362" s="574" t="s">
        <v>2544</v>
      </c>
      <c r="P362" s="645" t="s">
        <v>2546</v>
      </c>
      <c r="Q362" s="460"/>
      <c r="R362" s="505" t="s">
        <v>2548</v>
      </c>
      <c r="S362" s="646">
        <v>1</v>
      </c>
      <c r="T362" s="646">
        <v>1</v>
      </c>
      <c r="U362" s="504" t="s">
        <v>2549</v>
      </c>
      <c r="V362" s="641" t="s">
        <v>2546</v>
      </c>
      <c r="W362" s="638">
        <v>43313</v>
      </c>
      <c r="X362" s="638">
        <v>43374</v>
      </c>
      <c r="Y362" s="647">
        <v>37000000</v>
      </c>
      <c r="Z362" s="639" t="s">
        <v>2511</v>
      </c>
      <c r="AA362" s="639" t="s">
        <v>2512</v>
      </c>
      <c r="AB362" s="639" t="s">
        <v>2513</v>
      </c>
      <c r="AC362" s="639" t="s">
        <v>2514</v>
      </c>
      <c r="AD362" s="460"/>
      <c r="AE362" s="430"/>
      <c r="AF362" s="430"/>
      <c r="AG362" s="430"/>
      <c r="AH362" s="430"/>
      <c r="AI362" s="430"/>
      <c r="AJ362" s="430"/>
      <c r="AK362" s="430"/>
      <c r="AL362" s="430"/>
      <c r="AM362" s="430"/>
      <c r="AN362" s="430"/>
      <c r="AO362" s="430"/>
      <c r="AP362" s="430"/>
      <c r="AQ362" s="430"/>
      <c r="AR362" s="430"/>
      <c r="AS362" s="430"/>
      <c r="AT362" s="430"/>
      <c r="AU362" s="430"/>
      <c r="AV362" s="430"/>
      <c r="AW362" s="430"/>
      <c r="AX362" s="430"/>
      <c r="AY362" s="430"/>
      <c r="AZ362" s="430"/>
      <c r="BA362" s="430"/>
      <c r="BB362" s="430"/>
      <c r="BC362" s="430"/>
      <c r="BD362" s="430"/>
      <c r="BE362" s="430"/>
      <c r="BF362" s="430"/>
      <c r="BG362" s="430"/>
      <c r="BH362" s="430"/>
      <c r="BI362" s="430"/>
      <c r="BJ362" s="430"/>
      <c r="BK362" s="430"/>
      <c r="BL362" s="430"/>
      <c r="BM362" s="430"/>
      <c r="BN362" s="430"/>
      <c r="BO362" s="430"/>
      <c r="BP362" s="430"/>
      <c r="BQ362" s="430"/>
      <c r="BR362" s="430"/>
      <c r="BS362" s="430"/>
      <c r="BT362" s="430"/>
      <c r="BU362" s="430"/>
      <c r="BV362" s="430"/>
      <c r="BW362" s="430"/>
      <c r="BX362" s="430"/>
      <c r="BY362" s="430"/>
      <c r="BZ362" s="430"/>
      <c r="CA362" s="430"/>
      <c r="CB362" s="430"/>
      <c r="CC362" s="430"/>
      <c r="CD362" s="430"/>
      <c r="CE362" s="430"/>
      <c r="CF362" s="430"/>
      <c r="CG362" s="430"/>
      <c r="CH362" s="430"/>
      <c r="CI362" s="430"/>
      <c r="CJ362" s="430"/>
      <c r="CK362" s="430"/>
      <c r="CL362" s="430"/>
      <c r="CM362" s="430"/>
      <c r="CN362" s="430"/>
      <c r="CO362" s="430"/>
      <c r="CP362" s="430"/>
      <c r="CQ362" s="430"/>
      <c r="CR362" s="430"/>
      <c r="CS362" s="430"/>
      <c r="CT362" s="430"/>
      <c r="CU362" s="430"/>
      <c r="CV362" s="430"/>
      <c r="CW362" s="430"/>
      <c r="CX362" s="430"/>
      <c r="CY362" s="430"/>
      <c r="CZ362" s="430"/>
      <c r="DA362" s="430"/>
      <c r="DB362" s="430"/>
      <c r="DC362" s="430"/>
      <c r="DD362" s="430"/>
      <c r="DE362" s="430"/>
      <c r="DF362" s="430"/>
      <c r="DG362" s="430"/>
      <c r="DH362" s="430"/>
      <c r="DI362" s="430"/>
      <c r="DJ362" s="430"/>
      <c r="DK362" s="430"/>
      <c r="DL362" s="386"/>
      <c r="DM362" s="386"/>
      <c r="DN362" s="386"/>
      <c r="DO362" s="386"/>
      <c r="DP362" s="386"/>
      <c r="DQ362" s="386"/>
      <c r="DR362" s="386"/>
      <c r="DS362" s="386"/>
      <c r="DT362" s="386"/>
      <c r="DU362" s="386"/>
      <c r="DV362" s="386"/>
      <c r="DW362" s="386"/>
      <c r="DX362" s="386"/>
      <c r="DY362" s="386"/>
      <c r="DZ362" s="386"/>
      <c r="EA362" s="386"/>
      <c r="EB362" s="386"/>
      <c r="EC362" s="386"/>
      <c r="ED362" s="386"/>
      <c r="EE362" s="386"/>
      <c r="EF362" s="386"/>
      <c r="EG362" s="386"/>
      <c r="EH362" s="386"/>
      <c r="EI362" s="386"/>
      <c r="EJ362" s="386"/>
      <c r="EK362" s="386"/>
      <c r="EL362" s="386"/>
      <c r="EM362" s="386"/>
      <c r="EN362" s="386"/>
      <c r="EO362" s="386"/>
      <c r="EP362" s="386"/>
      <c r="EQ362" s="386"/>
      <c r="ER362" s="386"/>
      <c r="ES362" s="386"/>
      <c r="ET362" s="386"/>
      <c r="EU362" s="386"/>
      <c r="EV362" s="386"/>
      <c r="EW362" s="386"/>
      <c r="EX362" s="386"/>
      <c r="EY362" s="386"/>
      <c r="EZ362" s="386"/>
      <c r="FA362" s="386"/>
      <c r="FB362" s="386"/>
      <c r="FC362" s="386"/>
      <c r="FD362" s="386"/>
      <c r="FE362" s="386"/>
      <c r="FF362" s="386"/>
      <c r="FG362" s="386"/>
      <c r="FH362" s="386"/>
      <c r="FI362" s="386"/>
      <c r="FJ362" s="386"/>
      <c r="FK362" s="386"/>
      <c r="FL362" s="386"/>
      <c r="FM362" s="386"/>
      <c r="FN362" s="386"/>
      <c r="FO362" s="386"/>
      <c r="FP362" s="386"/>
      <c r="FQ362" s="386"/>
      <c r="FR362" s="386"/>
      <c r="FS362" s="386"/>
      <c r="FT362" s="386"/>
      <c r="FU362" s="386"/>
      <c r="FV362" s="386"/>
      <c r="FW362" s="386"/>
      <c r="FX362" s="386"/>
      <c r="FY362" s="386"/>
      <c r="FZ362" s="386"/>
      <c r="GA362" s="386"/>
      <c r="GB362" s="386"/>
      <c r="GC362" s="386"/>
      <c r="GD362" s="386"/>
      <c r="GE362" s="386"/>
      <c r="GF362" s="386"/>
      <c r="GG362" s="386"/>
      <c r="GH362" s="386"/>
      <c r="GI362" s="386"/>
      <c r="GJ362" s="386"/>
      <c r="GK362" s="386"/>
      <c r="GL362" s="386"/>
      <c r="GM362" s="386"/>
      <c r="GN362" s="386"/>
      <c r="GO362" s="386"/>
      <c r="GP362" s="386"/>
      <c r="GQ362" s="386"/>
      <c r="GR362" s="386"/>
      <c r="GS362" s="386"/>
      <c r="GT362" s="386"/>
      <c r="GU362" s="488"/>
      <c r="GV362" s="386"/>
      <c r="GW362" s="386"/>
      <c r="GX362" s="386"/>
      <c r="GY362" s="386"/>
      <c r="GZ362" s="386"/>
      <c r="HA362" s="386"/>
      <c r="HB362" s="386"/>
      <c r="HC362" s="386"/>
      <c r="HD362" s="386"/>
      <c r="HE362" s="386"/>
      <c r="HF362" s="386"/>
      <c r="HG362" s="386"/>
      <c r="HH362" s="386"/>
      <c r="HI362" s="386"/>
      <c r="HJ362" s="386"/>
      <c r="HK362" s="386"/>
      <c r="HL362" s="386"/>
      <c r="HM362" s="386"/>
      <c r="HN362" s="386"/>
      <c r="HO362" s="386"/>
      <c r="HP362" s="386"/>
      <c r="HQ362" s="386"/>
      <c r="HR362" s="386"/>
      <c r="HS362" s="386"/>
      <c r="HT362" s="386"/>
      <c r="HU362" s="386"/>
      <c r="HV362" s="386"/>
      <c r="HW362" s="386"/>
      <c r="HX362" s="386"/>
      <c r="HY362" s="386"/>
      <c r="HZ362" s="386"/>
      <c r="IA362" s="386"/>
      <c r="IB362" s="386"/>
      <c r="ID362" s="386"/>
      <c r="IE362" s="386"/>
      <c r="IF362" s="386"/>
      <c r="IG362" s="386"/>
      <c r="IH362" s="386"/>
      <c r="II362" s="386"/>
    </row>
    <row r="363" spans="1:257" ht="173.4" x14ac:dyDescent="0.3">
      <c r="A363" s="449" t="s">
        <v>272</v>
      </c>
      <c r="B363" s="449" t="s">
        <v>266</v>
      </c>
      <c r="C363" s="449" t="s">
        <v>266</v>
      </c>
      <c r="D363" s="449" t="s">
        <v>187</v>
      </c>
      <c r="E363" s="449" t="s">
        <v>282</v>
      </c>
      <c r="F363" s="457" t="s">
        <v>1010</v>
      </c>
      <c r="G363" s="449"/>
      <c r="H363" s="514" t="s">
        <v>1404</v>
      </c>
      <c r="I363" s="514" t="s">
        <v>208</v>
      </c>
      <c r="J363" s="515"/>
      <c r="K363" s="458" t="s">
        <v>1442</v>
      </c>
      <c r="L363" s="636" t="s">
        <v>2551</v>
      </c>
      <c r="M363" s="579" t="s">
        <v>2552</v>
      </c>
      <c r="N363" s="574" t="s">
        <v>2581</v>
      </c>
      <c r="O363" s="574" t="s">
        <v>2582</v>
      </c>
      <c r="P363" s="645" t="s">
        <v>2583</v>
      </c>
      <c r="Q363" s="460"/>
      <c r="R363" s="505" t="s">
        <v>2610</v>
      </c>
      <c r="S363" s="505">
        <v>30</v>
      </c>
      <c r="T363" s="648">
        <v>0.1</v>
      </c>
      <c r="U363" s="504" t="s">
        <v>2630</v>
      </c>
      <c r="V363" s="641" t="s">
        <v>2631</v>
      </c>
      <c r="W363" s="638">
        <v>43181</v>
      </c>
      <c r="X363" s="638">
        <v>43395</v>
      </c>
      <c r="Y363" s="649">
        <v>11221700</v>
      </c>
      <c r="Z363" s="639" t="s">
        <v>2511</v>
      </c>
      <c r="AA363" s="639" t="s">
        <v>2512</v>
      </c>
      <c r="AB363" s="639" t="s">
        <v>2513</v>
      </c>
      <c r="AC363" s="639" t="s">
        <v>2514</v>
      </c>
      <c r="AD363" s="460"/>
      <c r="AE363" s="430">
        <f t="shared" si="46"/>
        <v>600000000</v>
      </c>
      <c r="AF363" s="430">
        <f t="shared" si="49"/>
        <v>600000000</v>
      </c>
      <c r="AG363" s="430">
        <f t="shared" si="50"/>
        <v>600000000</v>
      </c>
      <c r="AH363" s="430">
        <f>600000000-33000000</f>
        <v>567000000</v>
      </c>
      <c r="AI363" s="430"/>
      <c r="AJ363" s="430"/>
      <c r="AK363" s="430"/>
      <c r="AL363" s="430"/>
      <c r="AM363" s="430"/>
      <c r="AN363" s="430"/>
      <c r="AO363" s="430"/>
      <c r="AP363" s="430"/>
      <c r="AQ363" s="430"/>
      <c r="AR363" s="430"/>
      <c r="AS363" s="430"/>
      <c r="AT363" s="430"/>
      <c r="AU363" s="430"/>
      <c r="AV363" s="430">
        <v>33000000</v>
      </c>
      <c r="AW363" s="430"/>
      <c r="AX363" s="430"/>
      <c r="AY363" s="430"/>
      <c r="AZ363" s="430"/>
      <c r="BA363" s="430"/>
      <c r="BB363" s="430"/>
      <c r="BC363" s="430"/>
      <c r="BD363" s="430"/>
      <c r="BE363" s="430"/>
      <c r="BF363" s="430"/>
      <c r="BG363" s="430"/>
      <c r="BH363" s="430"/>
      <c r="BI363" s="430"/>
      <c r="BJ363" s="430"/>
      <c r="BK363" s="430"/>
      <c r="BL363" s="430"/>
      <c r="BM363" s="430"/>
      <c r="BN363" s="430"/>
      <c r="BO363" s="430"/>
      <c r="BP363" s="430"/>
      <c r="BQ363" s="430"/>
      <c r="BR363" s="430"/>
      <c r="BS363" s="430"/>
      <c r="BT363" s="430"/>
      <c r="BU363" s="430"/>
      <c r="BV363" s="430"/>
      <c r="BW363" s="430"/>
      <c r="BX363" s="430"/>
      <c r="BY363" s="430"/>
      <c r="BZ363" s="430"/>
      <c r="CA363" s="430"/>
      <c r="CB363" s="430"/>
      <c r="CC363" s="430"/>
      <c r="CD363" s="430"/>
      <c r="CE363" s="430"/>
      <c r="CF363" s="430"/>
      <c r="CG363" s="430"/>
      <c r="CH363" s="430"/>
      <c r="CI363" s="430"/>
      <c r="CJ363" s="430"/>
      <c r="CK363" s="430"/>
      <c r="CL363" s="430"/>
      <c r="CM363" s="430"/>
      <c r="CN363" s="430"/>
      <c r="CO363" s="430"/>
      <c r="CP363" s="430"/>
      <c r="CQ363" s="430"/>
      <c r="CR363" s="430"/>
      <c r="CS363" s="430"/>
      <c r="CT363" s="430"/>
      <c r="CU363" s="430"/>
      <c r="CV363" s="430"/>
      <c r="CW363" s="430"/>
      <c r="CX363" s="430"/>
      <c r="CY363" s="430"/>
      <c r="CZ363" s="430"/>
      <c r="DA363" s="430"/>
      <c r="DB363" s="430"/>
      <c r="DC363" s="430"/>
      <c r="DD363" s="430"/>
      <c r="DE363" s="430"/>
      <c r="DF363" s="430"/>
      <c r="DG363" s="430"/>
      <c r="DH363" s="430"/>
      <c r="DI363" s="430"/>
      <c r="DJ363" s="430"/>
      <c r="DK363" s="430"/>
      <c r="DL363" s="386"/>
      <c r="DM363" s="386"/>
      <c r="DN363" s="386"/>
      <c r="DO363" s="386"/>
      <c r="DP363" s="386"/>
      <c r="DQ363" s="386"/>
      <c r="DR363" s="386"/>
      <c r="DS363" s="386"/>
      <c r="DT363" s="386"/>
      <c r="DU363" s="386"/>
      <c r="DV363" s="386"/>
      <c r="DW363" s="386"/>
      <c r="DX363" s="386"/>
      <c r="DY363" s="386"/>
      <c r="DZ363" s="386"/>
      <c r="EA363" s="386"/>
      <c r="EB363" s="386"/>
      <c r="EC363" s="386"/>
      <c r="ED363" s="386"/>
      <c r="EE363" s="386"/>
      <c r="EF363" s="386"/>
      <c r="EG363" s="386"/>
      <c r="EH363" s="386"/>
      <c r="EI363" s="386"/>
      <c r="EJ363" s="386"/>
      <c r="EK363" s="386"/>
      <c r="EL363" s="386"/>
      <c r="EM363" s="386"/>
      <c r="EN363" s="386"/>
      <c r="EO363" s="386"/>
      <c r="EP363" s="386"/>
      <c r="EQ363" s="386"/>
      <c r="ER363" s="386"/>
      <c r="ES363" s="386"/>
      <c r="ET363" s="386"/>
      <c r="EU363" s="386"/>
      <c r="EV363" s="386"/>
      <c r="EW363" s="386"/>
      <c r="EX363" s="386"/>
      <c r="EY363" s="386"/>
      <c r="EZ363" s="386"/>
      <c r="FA363" s="386"/>
      <c r="FB363" s="386"/>
      <c r="FC363" s="386"/>
      <c r="FD363" s="386"/>
      <c r="FE363" s="386"/>
      <c r="FF363" s="386"/>
      <c r="FG363" s="386"/>
      <c r="FH363" s="386"/>
      <c r="FI363" s="386"/>
      <c r="FJ363" s="386"/>
      <c r="FK363" s="386"/>
      <c r="FL363" s="386"/>
      <c r="FM363" s="386"/>
      <c r="FN363" s="386"/>
      <c r="FO363" s="386"/>
      <c r="FP363" s="386"/>
      <c r="FQ363" s="386"/>
      <c r="FR363" s="386"/>
      <c r="FS363" s="386"/>
      <c r="FT363" s="386"/>
      <c r="FU363" s="386"/>
      <c r="FV363" s="386"/>
      <c r="FW363" s="386"/>
      <c r="FX363" s="386"/>
      <c r="FY363" s="386"/>
      <c r="FZ363" s="386"/>
      <c r="GA363" s="386"/>
      <c r="GB363" s="386"/>
      <c r="GC363" s="386"/>
      <c r="GD363" s="386"/>
      <c r="GE363" s="386"/>
      <c r="GF363" s="386"/>
      <c r="GG363" s="386"/>
      <c r="GH363" s="386"/>
      <c r="GI363" s="386"/>
      <c r="GJ363" s="386"/>
      <c r="GK363" s="386"/>
      <c r="GL363" s="386"/>
      <c r="GM363" s="386"/>
      <c r="GN363" s="386"/>
      <c r="GO363" s="386"/>
      <c r="GP363" s="386"/>
      <c r="GQ363" s="386"/>
      <c r="GR363" s="386"/>
      <c r="GS363" s="386"/>
      <c r="GT363" s="386"/>
      <c r="GU363" s="488"/>
      <c r="GV363" s="386"/>
      <c r="GW363" s="386"/>
      <c r="GX363" s="386"/>
      <c r="GY363" s="386"/>
      <c r="GZ363" s="386"/>
      <c r="HA363" s="386"/>
      <c r="HB363" s="386"/>
      <c r="HC363" s="386"/>
      <c r="HD363" s="386"/>
      <c r="HE363" s="386"/>
      <c r="HF363" s="386"/>
      <c r="HG363" s="386"/>
      <c r="HH363" s="386"/>
      <c r="HI363" s="386"/>
      <c r="HJ363" s="386"/>
      <c r="HK363" s="386"/>
      <c r="HL363" s="386"/>
      <c r="HM363" s="386"/>
      <c r="HN363" s="386"/>
      <c r="HO363" s="386"/>
      <c r="HP363" s="386"/>
      <c r="HQ363" s="386"/>
      <c r="HR363" s="386"/>
      <c r="HS363" s="386"/>
      <c r="HT363" s="386"/>
      <c r="HU363" s="386"/>
      <c r="HV363" s="386"/>
      <c r="HW363" s="386"/>
      <c r="HX363" s="386"/>
      <c r="HY363" s="386"/>
      <c r="HZ363" s="386"/>
      <c r="IA363" s="386"/>
      <c r="IB363" s="386"/>
      <c r="ID363" s="386"/>
      <c r="IE363" s="386"/>
      <c r="IF363" s="386"/>
      <c r="IG363" s="386"/>
      <c r="IH363" s="386"/>
      <c r="II363" s="386"/>
    </row>
    <row r="364" spans="1:257" ht="173.4" x14ac:dyDescent="0.3">
      <c r="A364" s="449"/>
      <c r="B364" s="449"/>
      <c r="C364" s="449"/>
      <c r="D364" s="449"/>
      <c r="E364" s="449"/>
      <c r="F364" s="457"/>
      <c r="G364" s="449"/>
      <c r="H364" s="514"/>
      <c r="I364" s="514"/>
      <c r="J364" s="515"/>
      <c r="K364" s="458"/>
      <c r="L364" s="636" t="s">
        <v>2553</v>
      </c>
      <c r="M364" s="579" t="s">
        <v>2554</v>
      </c>
      <c r="N364" s="574" t="s">
        <v>2581</v>
      </c>
      <c r="O364" s="574" t="s">
        <v>2582</v>
      </c>
      <c r="P364" s="645" t="s">
        <v>2584</v>
      </c>
      <c r="Q364" s="460"/>
      <c r="R364" s="505" t="s">
        <v>2611</v>
      </c>
      <c r="S364" s="505">
        <v>30</v>
      </c>
      <c r="T364" s="648">
        <v>0.15</v>
      </c>
      <c r="U364" s="504" t="s">
        <v>2630</v>
      </c>
      <c r="V364" s="641" t="s">
        <v>2632</v>
      </c>
      <c r="W364" s="638">
        <v>43181</v>
      </c>
      <c r="X364" s="638">
        <v>43395</v>
      </c>
      <c r="Y364" s="649">
        <v>11221700</v>
      </c>
      <c r="Z364" s="639" t="s">
        <v>2511</v>
      </c>
      <c r="AA364" s="639" t="s">
        <v>2512</v>
      </c>
      <c r="AB364" s="639" t="s">
        <v>2513</v>
      </c>
      <c r="AC364" s="639" t="s">
        <v>2514</v>
      </c>
      <c r="AD364" s="460"/>
      <c r="AE364" s="430"/>
      <c r="AF364" s="430"/>
      <c r="AG364" s="430"/>
      <c r="AH364" s="430"/>
      <c r="AI364" s="430"/>
      <c r="AJ364" s="430"/>
      <c r="AK364" s="430"/>
      <c r="AL364" s="430"/>
      <c r="AM364" s="430"/>
      <c r="AN364" s="430"/>
      <c r="AO364" s="430"/>
      <c r="AP364" s="430"/>
      <c r="AQ364" s="430"/>
      <c r="AR364" s="430"/>
      <c r="AS364" s="430"/>
      <c r="AT364" s="430"/>
      <c r="AU364" s="430"/>
      <c r="AV364" s="430"/>
      <c r="AW364" s="430"/>
      <c r="AX364" s="430"/>
      <c r="AY364" s="430"/>
      <c r="AZ364" s="430"/>
      <c r="BA364" s="430"/>
      <c r="BB364" s="430"/>
      <c r="BC364" s="430"/>
      <c r="BD364" s="430"/>
      <c r="BE364" s="430"/>
      <c r="BF364" s="430"/>
      <c r="BG364" s="430"/>
      <c r="BH364" s="430"/>
      <c r="BI364" s="430"/>
      <c r="BJ364" s="430"/>
      <c r="BK364" s="430"/>
      <c r="BL364" s="430"/>
      <c r="BM364" s="430"/>
      <c r="BN364" s="430"/>
      <c r="BO364" s="430"/>
      <c r="BP364" s="430"/>
      <c r="BQ364" s="430"/>
      <c r="BR364" s="430"/>
      <c r="BS364" s="430"/>
      <c r="BT364" s="430"/>
      <c r="BU364" s="430"/>
      <c r="BV364" s="430"/>
      <c r="BW364" s="430"/>
      <c r="BX364" s="430"/>
      <c r="BY364" s="430"/>
      <c r="BZ364" s="430"/>
      <c r="CA364" s="430"/>
      <c r="CB364" s="430"/>
      <c r="CC364" s="430"/>
      <c r="CD364" s="430"/>
      <c r="CE364" s="430"/>
      <c r="CF364" s="430"/>
      <c r="CG364" s="430"/>
      <c r="CH364" s="430"/>
      <c r="CI364" s="430"/>
      <c r="CJ364" s="430"/>
      <c r="CK364" s="430"/>
      <c r="CL364" s="430"/>
      <c r="CM364" s="430"/>
      <c r="CN364" s="430"/>
      <c r="CO364" s="430"/>
      <c r="CP364" s="430"/>
      <c r="CQ364" s="430"/>
      <c r="CR364" s="430"/>
      <c r="CS364" s="430"/>
      <c r="CT364" s="430"/>
      <c r="CU364" s="430"/>
      <c r="CV364" s="430"/>
      <c r="CW364" s="430"/>
      <c r="CX364" s="430"/>
      <c r="CY364" s="430"/>
      <c r="CZ364" s="430"/>
      <c r="DA364" s="430"/>
      <c r="DB364" s="430"/>
      <c r="DC364" s="430"/>
      <c r="DD364" s="430"/>
      <c r="DE364" s="430"/>
      <c r="DF364" s="430"/>
      <c r="DG364" s="430"/>
      <c r="DH364" s="430"/>
      <c r="DI364" s="430"/>
      <c r="DJ364" s="430"/>
      <c r="DK364" s="430"/>
      <c r="DL364" s="386"/>
      <c r="DM364" s="386"/>
      <c r="DN364" s="386"/>
      <c r="DO364" s="386"/>
      <c r="DP364" s="386"/>
      <c r="DQ364" s="386"/>
      <c r="DR364" s="386"/>
      <c r="DS364" s="386"/>
      <c r="DT364" s="386"/>
      <c r="DU364" s="386"/>
      <c r="DV364" s="386"/>
      <c r="DW364" s="386"/>
      <c r="DX364" s="386"/>
      <c r="DY364" s="386"/>
      <c r="DZ364" s="386"/>
      <c r="EA364" s="386"/>
      <c r="EB364" s="386"/>
      <c r="EC364" s="386"/>
      <c r="ED364" s="386"/>
      <c r="EE364" s="386"/>
      <c r="EF364" s="386"/>
      <c r="EG364" s="386"/>
      <c r="EH364" s="386"/>
      <c r="EI364" s="386"/>
      <c r="EJ364" s="386"/>
      <c r="EK364" s="386"/>
      <c r="EL364" s="386"/>
      <c r="EM364" s="386"/>
      <c r="EN364" s="386"/>
      <c r="EO364" s="386"/>
      <c r="EP364" s="386"/>
      <c r="EQ364" s="386"/>
      <c r="ER364" s="386"/>
      <c r="ES364" s="386"/>
      <c r="ET364" s="386"/>
      <c r="EU364" s="386"/>
      <c r="EV364" s="386"/>
      <c r="EW364" s="386"/>
      <c r="EX364" s="386"/>
      <c r="EY364" s="386"/>
      <c r="EZ364" s="386"/>
      <c r="FA364" s="386"/>
      <c r="FB364" s="386"/>
      <c r="FC364" s="386"/>
      <c r="FD364" s="386"/>
      <c r="FE364" s="386"/>
      <c r="FF364" s="386"/>
      <c r="FG364" s="386"/>
      <c r="FH364" s="386"/>
      <c r="FI364" s="386"/>
      <c r="FJ364" s="386"/>
      <c r="FK364" s="386"/>
      <c r="FL364" s="386"/>
      <c r="FM364" s="386"/>
      <c r="FN364" s="386"/>
      <c r="FO364" s="386"/>
      <c r="FP364" s="386"/>
      <c r="FQ364" s="386"/>
      <c r="FR364" s="386"/>
      <c r="FS364" s="386"/>
      <c r="FT364" s="386"/>
      <c r="FU364" s="386"/>
      <c r="FV364" s="386"/>
      <c r="FW364" s="386"/>
      <c r="FX364" s="386"/>
      <c r="FY364" s="386"/>
      <c r="FZ364" s="386"/>
      <c r="GA364" s="386"/>
      <c r="GB364" s="386"/>
      <c r="GC364" s="386"/>
      <c r="GD364" s="386"/>
      <c r="GE364" s="386"/>
      <c r="GF364" s="386"/>
      <c r="GG364" s="386"/>
      <c r="GH364" s="386"/>
      <c r="GI364" s="386"/>
      <c r="GJ364" s="386"/>
      <c r="GK364" s="386"/>
      <c r="GL364" s="386"/>
      <c r="GM364" s="386"/>
      <c r="GN364" s="386"/>
      <c r="GO364" s="386"/>
      <c r="GP364" s="386"/>
      <c r="GQ364" s="386"/>
      <c r="GR364" s="386"/>
      <c r="GS364" s="386"/>
      <c r="GT364" s="386"/>
      <c r="GU364" s="488"/>
      <c r="GV364" s="386"/>
      <c r="GW364" s="386"/>
      <c r="GX364" s="386"/>
      <c r="GY364" s="386"/>
      <c r="GZ364" s="386"/>
      <c r="HA364" s="386"/>
      <c r="HB364" s="386"/>
      <c r="HC364" s="386"/>
      <c r="HD364" s="386"/>
      <c r="HE364" s="386"/>
      <c r="HF364" s="386"/>
      <c r="HG364" s="386"/>
      <c r="HH364" s="386"/>
      <c r="HI364" s="386"/>
      <c r="HJ364" s="386"/>
      <c r="HK364" s="386"/>
      <c r="HL364" s="386"/>
      <c r="HM364" s="386"/>
      <c r="HN364" s="386"/>
      <c r="HO364" s="386"/>
      <c r="HP364" s="386"/>
      <c r="HQ364" s="386"/>
      <c r="HR364" s="386"/>
      <c r="HS364" s="386"/>
      <c r="HT364" s="386"/>
      <c r="HU364" s="386"/>
      <c r="HV364" s="386"/>
      <c r="HW364" s="386"/>
      <c r="HX364" s="386"/>
      <c r="HY364" s="386"/>
      <c r="HZ364" s="386"/>
      <c r="IA364" s="386"/>
      <c r="IB364" s="386"/>
      <c r="ID364" s="386"/>
      <c r="IE364" s="386"/>
      <c r="IF364" s="386"/>
      <c r="IG364" s="386"/>
      <c r="IH364" s="386"/>
      <c r="II364" s="386"/>
    </row>
    <row r="365" spans="1:257" ht="265.2" x14ac:dyDescent="0.3">
      <c r="A365" s="449"/>
      <c r="B365" s="449"/>
      <c r="C365" s="449"/>
      <c r="D365" s="449"/>
      <c r="E365" s="449"/>
      <c r="F365" s="457"/>
      <c r="G365" s="449"/>
      <c r="H365" s="514"/>
      <c r="I365" s="514"/>
      <c r="J365" s="515"/>
      <c r="K365" s="458"/>
      <c r="L365" s="636" t="s">
        <v>2503</v>
      </c>
      <c r="M365" s="579" t="s">
        <v>2555</v>
      </c>
      <c r="N365" s="574" t="s">
        <v>2581</v>
      </c>
      <c r="O365" s="574" t="s">
        <v>2585</v>
      </c>
      <c r="P365" s="645" t="s">
        <v>2586</v>
      </c>
      <c r="Q365" s="460"/>
      <c r="R365" s="505" t="s">
        <v>2612</v>
      </c>
      <c r="S365" s="505">
        <v>3</v>
      </c>
      <c r="T365" s="648">
        <v>0.03</v>
      </c>
      <c r="U365" s="504" t="s">
        <v>2633</v>
      </c>
      <c r="V365" s="641" t="s">
        <v>2634</v>
      </c>
      <c r="W365" s="638">
        <v>43122</v>
      </c>
      <c r="X365" s="638">
        <v>43425</v>
      </c>
      <c r="Y365" s="649">
        <v>33216700</v>
      </c>
      <c r="Z365" s="639" t="s">
        <v>2511</v>
      </c>
      <c r="AA365" s="639" t="s">
        <v>2512</v>
      </c>
      <c r="AB365" s="639" t="s">
        <v>2513</v>
      </c>
      <c r="AC365" s="639" t="s">
        <v>2514</v>
      </c>
      <c r="AD365" s="460"/>
      <c r="AE365" s="430"/>
      <c r="AF365" s="430"/>
      <c r="AG365" s="430"/>
      <c r="AH365" s="430"/>
      <c r="AI365" s="430"/>
      <c r="AJ365" s="430"/>
      <c r="AK365" s="430"/>
      <c r="AL365" s="430"/>
      <c r="AM365" s="430"/>
      <c r="AN365" s="430"/>
      <c r="AO365" s="430"/>
      <c r="AP365" s="430"/>
      <c r="AQ365" s="430"/>
      <c r="AR365" s="430"/>
      <c r="AS365" s="430"/>
      <c r="AT365" s="430"/>
      <c r="AU365" s="430"/>
      <c r="AV365" s="430"/>
      <c r="AW365" s="430"/>
      <c r="AX365" s="430"/>
      <c r="AY365" s="430"/>
      <c r="AZ365" s="430"/>
      <c r="BA365" s="430"/>
      <c r="BB365" s="430"/>
      <c r="BC365" s="430"/>
      <c r="BD365" s="430"/>
      <c r="BE365" s="430"/>
      <c r="BF365" s="430"/>
      <c r="BG365" s="430"/>
      <c r="BH365" s="430"/>
      <c r="BI365" s="430"/>
      <c r="BJ365" s="430"/>
      <c r="BK365" s="430"/>
      <c r="BL365" s="430"/>
      <c r="BM365" s="430"/>
      <c r="BN365" s="430"/>
      <c r="BO365" s="430"/>
      <c r="BP365" s="430"/>
      <c r="BQ365" s="430"/>
      <c r="BR365" s="430"/>
      <c r="BS365" s="430"/>
      <c r="BT365" s="430"/>
      <c r="BU365" s="430"/>
      <c r="BV365" s="430"/>
      <c r="BW365" s="430"/>
      <c r="BX365" s="430"/>
      <c r="BY365" s="430"/>
      <c r="BZ365" s="430"/>
      <c r="CA365" s="430"/>
      <c r="CB365" s="430"/>
      <c r="CC365" s="430"/>
      <c r="CD365" s="430"/>
      <c r="CE365" s="430"/>
      <c r="CF365" s="430"/>
      <c r="CG365" s="430"/>
      <c r="CH365" s="430"/>
      <c r="CI365" s="430"/>
      <c r="CJ365" s="430"/>
      <c r="CK365" s="430"/>
      <c r="CL365" s="430"/>
      <c r="CM365" s="430"/>
      <c r="CN365" s="430"/>
      <c r="CO365" s="430"/>
      <c r="CP365" s="430"/>
      <c r="CQ365" s="430"/>
      <c r="CR365" s="430"/>
      <c r="CS365" s="430"/>
      <c r="CT365" s="430"/>
      <c r="CU365" s="430"/>
      <c r="CV365" s="430"/>
      <c r="CW365" s="430"/>
      <c r="CX365" s="430"/>
      <c r="CY365" s="430"/>
      <c r="CZ365" s="430"/>
      <c r="DA365" s="430"/>
      <c r="DB365" s="430"/>
      <c r="DC365" s="430"/>
      <c r="DD365" s="430"/>
      <c r="DE365" s="430"/>
      <c r="DF365" s="430"/>
      <c r="DG365" s="430"/>
      <c r="DH365" s="430"/>
      <c r="DI365" s="430"/>
      <c r="DJ365" s="430"/>
      <c r="DK365" s="430"/>
      <c r="DL365" s="386"/>
      <c r="DM365" s="386"/>
      <c r="DN365" s="386"/>
      <c r="DO365" s="386"/>
      <c r="DP365" s="386"/>
      <c r="DQ365" s="386"/>
      <c r="DR365" s="386"/>
      <c r="DS365" s="386"/>
      <c r="DT365" s="386"/>
      <c r="DU365" s="386"/>
      <c r="DV365" s="386"/>
      <c r="DW365" s="386"/>
      <c r="DX365" s="386"/>
      <c r="DY365" s="386"/>
      <c r="DZ365" s="386"/>
      <c r="EA365" s="386"/>
      <c r="EB365" s="386"/>
      <c r="EC365" s="386"/>
      <c r="ED365" s="386"/>
      <c r="EE365" s="386"/>
      <c r="EF365" s="386"/>
      <c r="EG365" s="386"/>
      <c r="EH365" s="386"/>
      <c r="EI365" s="386"/>
      <c r="EJ365" s="386"/>
      <c r="EK365" s="386"/>
      <c r="EL365" s="386"/>
      <c r="EM365" s="386"/>
      <c r="EN365" s="386"/>
      <c r="EO365" s="386"/>
      <c r="EP365" s="386"/>
      <c r="EQ365" s="386"/>
      <c r="ER365" s="386"/>
      <c r="ES365" s="386"/>
      <c r="ET365" s="386"/>
      <c r="EU365" s="386"/>
      <c r="EV365" s="386"/>
      <c r="EW365" s="386"/>
      <c r="EX365" s="386"/>
      <c r="EY365" s="386"/>
      <c r="EZ365" s="386"/>
      <c r="FA365" s="386"/>
      <c r="FB365" s="386"/>
      <c r="FC365" s="386"/>
      <c r="FD365" s="386"/>
      <c r="FE365" s="386"/>
      <c r="FF365" s="386"/>
      <c r="FG365" s="386"/>
      <c r="FH365" s="386"/>
      <c r="FI365" s="386"/>
      <c r="FJ365" s="386"/>
      <c r="FK365" s="386"/>
      <c r="FL365" s="386"/>
      <c r="FM365" s="386"/>
      <c r="FN365" s="386"/>
      <c r="FO365" s="386"/>
      <c r="FP365" s="386"/>
      <c r="FQ365" s="386"/>
      <c r="FR365" s="386"/>
      <c r="FS365" s="386"/>
      <c r="FT365" s="386"/>
      <c r="FU365" s="386"/>
      <c r="FV365" s="386"/>
      <c r="FW365" s="386"/>
      <c r="FX365" s="386"/>
      <c r="FY365" s="386"/>
      <c r="FZ365" s="386"/>
      <c r="GA365" s="386"/>
      <c r="GB365" s="386"/>
      <c r="GC365" s="386"/>
      <c r="GD365" s="386"/>
      <c r="GE365" s="386"/>
      <c r="GF365" s="386"/>
      <c r="GG365" s="386"/>
      <c r="GH365" s="386"/>
      <c r="GI365" s="386"/>
      <c r="GJ365" s="386"/>
      <c r="GK365" s="386"/>
      <c r="GL365" s="386"/>
      <c r="GM365" s="386"/>
      <c r="GN365" s="386"/>
      <c r="GO365" s="386"/>
      <c r="GP365" s="386"/>
      <c r="GQ365" s="386"/>
      <c r="GR365" s="386"/>
      <c r="GS365" s="386"/>
      <c r="GT365" s="386"/>
      <c r="GU365" s="488"/>
      <c r="GV365" s="386"/>
      <c r="GW365" s="386"/>
      <c r="GX365" s="386"/>
      <c r="GY365" s="386"/>
      <c r="GZ365" s="386"/>
      <c r="HA365" s="386"/>
      <c r="HB365" s="386"/>
      <c r="HC365" s="386"/>
      <c r="HD365" s="386"/>
      <c r="HE365" s="386"/>
      <c r="HF365" s="386"/>
      <c r="HG365" s="386"/>
      <c r="HH365" s="386"/>
      <c r="HI365" s="386"/>
      <c r="HJ365" s="386"/>
      <c r="HK365" s="386"/>
      <c r="HL365" s="386"/>
      <c r="HM365" s="386"/>
      <c r="HN365" s="386"/>
      <c r="HO365" s="386"/>
      <c r="HP365" s="386"/>
      <c r="HQ365" s="386"/>
      <c r="HR365" s="386"/>
      <c r="HS365" s="386"/>
      <c r="HT365" s="386"/>
      <c r="HU365" s="386"/>
      <c r="HV365" s="386"/>
      <c r="HW365" s="386"/>
      <c r="HX365" s="386"/>
      <c r="HY365" s="386"/>
      <c r="HZ365" s="386"/>
      <c r="IA365" s="386"/>
      <c r="IB365" s="386"/>
      <c r="ID365" s="386"/>
      <c r="IE365" s="386"/>
      <c r="IF365" s="386"/>
      <c r="IG365" s="386"/>
      <c r="IH365" s="386"/>
      <c r="II365" s="386"/>
    </row>
    <row r="366" spans="1:257" ht="183.6" x14ac:dyDescent="0.3">
      <c r="A366" s="449"/>
      <c r="B366" s="449"/>
      <c r="C366" s="449"/>
      <c r="D366" s="449"/>
      <c r="E366" s="449"/>
      <c r="F366" s="457"/>
      <c r="G366" s="449"/>
      <c r="H366" s="514"/>
      <c r="I366" s="514"/>
      <c r="J366" s="515"/>
      <c r="K366" s="458"/>
      <c r="L366" s="636" t="s">
        <v>2524</v>
      </c>
      <c r="M366" s="579" t="s">
        <v>2556</v>
      </c>
      <c r="N366" s="574" t="s">
        <v>2581</v>
      </c>
      <c r="O366" s="574" t="s">
        <v>2529</v>
      </c>
      <c r="P366" s="645" t="s">
        <v>2587</v>
      </c>
      <c r="Q366" s="460"/>
      <c r="R366" s="505" t="s">
        <v>2613</v>
      </c>
      <c r="S366" s="505">
        <v>25</v>
      </c>
      <c r="T366" s="648">
        <v>0.06</v>
      </c>
      <c r="U366" s="504" t="s">
        <v>2635</v>
      </c>
      <c r="V366" s="641" t="s">
        <v>2636</v>
      </c>
      <c r="W366" s="638">
        <v>43125</v>
      </c>
      <c r="X366" s="638">
        <v>43397</v>
      </c>
      <c r="Y366" s="649">
        <v>28855800</v>
      </c>
      <c r="Z366" s="639" t="s">
        <v>2511</v>
      </c>
      <c r="AA366" s="639" t="s">
        <v>2512</v>
      </c>
      <c r="AB366" s="639" t="s">
        <v>2513</v>
      </c>
      <c r="AC366" s="639" t="s">
        <v>2514</v>
      </c>
      <c r="AD366" s="460"/>
      <c r="AE366" s="430"/>
      <c r="AF366" s="430"/>
      <c r="AG366" s="430"/>
      <c r="AH366" s="430"/>
      <c r="AI366" s="430"/>
      <c r="AJ366" s="430"/>
      <c r="AK366" s="430"/>
      <c r="AL366" s="430"/>
      <c r="AM366" s="430"/>
      <c r="AN366" s="430"/>
      <c r="AO366" s="430"/>
      <c r="AP366" s="430"/>
      <c r="AQ366" s="430"/>
      <c r="AR366" s="430"/>
      <c r="AS366" s="430"/>
      <c r="AT366" s="430"/>
      <c r="AU366" s="430"/>
      <c r="AV366" s="430"/>
      <c r="AW366" s="430"/>
      <c r="AX366" s="430"/>
      <c r="AY366" s="430"/>
      <c r="AZ366" s="430"/>
      <c r="BA366" s="430"/>
      <c r="BB366" s="430"/>
      <c r="BC366" s="430"/>
      <c r="BD366" s="430"/>
      <c r="BE366" s="430"/>
      <c r="BF366" s="430"/>
      <c r="BG366" s="430"/>
      <c r="BH366" s="430"/>
      <c r="BI366" s="430"/>
      <c r="BJ366" s="430"/>
      <c r="BK366" s="430"/>
      <c r="BL366" s="430"/>
      <c r="BM366" s="430"/>
      <c r="BN366" s="430"/>
      <c r="BO366" s="430"/>
      <c r="BP366" s="430"/>
      <c r="BQ366" s="430"/>
      <c r="BR366" s="430"/>
      <c r="BS366" s="430"/>
      <c r="BT366" s="430"/>
      <c r="BU366" s="430"/>
      <c r="BV366" s="430"/>
      <c r="BW366" s="430"/>
      <c r="BX366" s="430"/>
      <c r="BY366" s="430"/>
      <c r="BZ366" s="430"/>
      <c r="CA366" s="430"/>
      <c r="CB366" s="430"/>
      <c r="CC366" s="430"/>
      <c r="CD366" s="430"/>
      <c r="CE366" s="430"/>
      <c r="CF366" s="430"/>
      <c r="CG366" s="430"/>
      <c r="CH366" s="430"/>
      <c r="CI366" s="430"/>
      <c r="CJ366" s="430"/>
      <c r="CK366" s="430"/>
      <c r="CL366" s="430"/>
      <c r="CM366" s="430"/>
      <c r="CN366" s="430"/>
      <c r="CO366" s="430"/>
      <c r="CP366" s="430"/>
      <c r="CQ366" s="430"/>
      <c r="CR366" s="430"/>
      <c r="CS366" s="430"/>
      <c r="CT366" s="430"/>
      <c r="CU366" s="430"/>
      <c r="CV366" s="430"/>
      <c r="CW366" s="430"/>
      <c r="CX366" s="430"/>
      <c r="CY366" s="430"/>
      <c r="CZ366" s="430"/>
      <c r="DA366" s="430"/>
      <c r="DB366" s="430"/>
      <c r="DC366" s="430"/>
      <c r="DD366" s="430"/>
      <c r="DE366" s="430"/>
      <c r="DF366" s="430"/>
      <c r="DG366" s="430"/>
      <c r="DH366" s="430"/>
      <c r="DI366" s="430"/>
      <c r="DJ366" s="430"/>
      <c r="DK366" s="430"/>
      <c r="DL366" s="386"/>
      <c r="DM366" s="386"/>
      <c r="DN366" s="386"/>
      <c r="DO366" s="386"/>
      <c r="DP366" s="386"/>
      <c r="DQ366" s="386"/>
      <c r="DR366" s="386"/>
      <c r="DS366" s="386"/>
      <c r="DT366" s="386"/>
      <c r="DU366" s="386"/>
      <c r="DV366" s="386"/>
      <c r="DW366" s="386"/>
      <c r="DX366" s="386"/>
      <c r="DY366" s="386"/>
      <c r="DZ366" s="386"/>
      <c r="EA366" s="386"/>
      <c r="EB366" s="386"/>
      <c r="EC366" s="386"/>
      <c r="ED366" s="386"/>
      <c r="EE366" s="386"/>
      <c r="EF366" s="386"/>
      <c r="EG366" s="386"/>
      <c r="EH366" s="386"/>
      <c r="EI366" s="386"/>
      <c r="EJ366" s="386"/>
      <c r="EK366" s="386"/>
      <c r="EL366" s="386"/>
      <c r="EM366" s="386"/>
      <c r="EN366" s="386"/>
      <c r="EO366" s="386"/>
      <c r="EP366" s="386"/>
      <c r="EQ366" s="386"/>
      <c r="ER366" s="386"/>
      <c r="ES366" s="386"/>
      <c r="ET366" s="386"/>
      <c r="EU366" s="386"/>
      <c r="EV366" s="386"/>
      <c r="EW366" s="386"/>
      <c r="EX366" s="386"/>
      <c r="EY366" s="386"/>
      <c r="EZ366" s="386"/>
      <c r="FA366" s="386"/>
      <c r="FB366" s="386"/>
      <c r="FC366" s="386"/>
      <c r="FD366" s="386"/>
      <c r="FE366" s="386"/>
      <c r="FF366" s="386"/>
      <c r="FG366" s="386"/>
      <c r="FH366" s="386"/>
      <c r="FI366" s="386"/>
      <c r="FJ366" s="386"/>
      <c r="FK366" s="386"/>
      <c r="FL366" s="386"/>
      <c r="FM366" s="386"/>
      <c r="FN366" s="386"/>
      <c r="FO366" s="386"/>
      <c r="FP366" s="386"/>
      <c r="FQ366" s="386"/>
      <c r="FR366" s="386"/>
      <c r="FS366" s="386"/>
      <c r="FT366" s="386"/>
      <c r="FU366" s="386"/>
      <c r="FV366" s="386"/>
      <c r="FW366" s="386"/>
      <c r="FX366" s="386"/>
      <c r="FY366" s="386"/>
      <c r="FZ366" s="386"/>
      <c r="GA366" s="386"/>
      <c r="GB366" s="386"/>
      <c r="GC366" s="386"/>
      <c r="GD366" s="386"/>
      <c r="GE366" s="386"/>
      <c r="GF366" s="386"/>
      <c r="GG366" s="386"/>
      <c r="GH366" s="386"/>
      <c r="GI366" s="386"/>
      <c r="GJ366" s="386"/>
      <c r="GK366" s="386"/>
      <c r="GL366" s="386"/>
      <c r="GM366" s="386"/>
      <c r="GN366" s="386"/>
      <c r="GO366" s="386"/>
      <c r="GP366" s="386"/>
      <c r="GQ366" s="386"/>
      <c r="GR366" s="386"/>
      <c r="GS366" s="386"/>
      <c r="GT366" s="386"/>
      <c r="GU366" s="488"/>
      <c r="GV366" s="386"/>
      <c r="GW366" s="386"/>
      <c r="GX366" s="386"/>
      <c r="GY366" s="386"/>
      <c r="GZ366" s="386"/>
      <c r="HA366" s="386"/>
      <c r="HB366" s="386"/>
      <c r="HC366" s="386"/>
      <c r="HD366" s="386"/>
      <c r="HE366" s="386"/>
      <c r="HF366" s="386"/>
      <c r="HG366" s="386"/>
      <c r="HH366" s="386"/>
      <c r="HI366" s="386"/>
      <c r="HJ366" s="386"/>
      <c r="HK366" s="386"/>
      <c r="HL366" s="386"/>
      <c r="HM366" s="386"/>
      <c r="HN366" s="386"/>
      <c r="HO366" s="386"/>
      <c r="HP366" s="386"/>
      <c r="HQ366" s="386"/>
      <c r="HR366" s="386"/>
      <c r="HS366" s="386"/>
      <c r="HT366" s="386"/>
      <c r="HU366" s="386"/>
      <c r="HV366" s="386"/>
      <c r="HW366" s="386"/>
      <c r="HX366" s="386"/>
      <c r="HY366" s="386"/>
      <c r="HZ366" s="386"/>
      <c r="IA366" s="386"/>
      <c r="IB366" s="386"/>
      <c r="ID366" s="386"/>
      <c r="IE366" s="386"/>
      <c r="IF366" s="386"/>
      <c r="IG366" s="386"/>
      <c r="IH366" s="386"/>
      <c r="II366" s="386"/>
    </row>
    <row r="367" spans="1:257" ht="153" x14ac:dyDescent="0.3">
      <c r="A367" s="449"/>
      <c r="B367" s="449"/>
      <c r="C367" s="449"/>
      <c r="D367" s="449"/>
      <c r="E367" s="449"/>
      <c r="F367" s="457"/>
      <c r="G367" s="449"/>
      <c r="H367" s="514"/>
      <c r="I367" s="514"/>
      <c r="J367" s="515"/>
      <c r="K367" s="458"/>
      <c r="L367" s="636" t="s">
        <v>2557</v>
      </c>
      <c r="M367" s="579" t="s">
        <v>2558</v>
      </c>
      <c r="N367" s="574" t="s">
        <v>2581</v>
      </c>
      <c r="O367" s="574" t="s">
        <v>2588</v>
      </c>
      <c r="P367" s="645" t="s">
        <v>2589</v>
      </c>
      <c r="Q367" s="460"/>
      <c r="R367" s="505" t="s">
        <v>2614</v>
      </c>
      <c r="S367" s="505">
        <v>95</v>
      </c>
      <c r="T367" s="648">
        <v>0.95</v>
      </c>
      <c r="U367" s="504" t="s">
        <v>2637</v>
      </c>
      <c r="V367" s="641" t="s">
        <v>2638</v>
      </c>
      <c r="W367" s="638">
        <v>43125</v>
      </c>
      <c r="X367" s="638">
        <v>43397</v>
      </c>
      <c r="Y367" s="649">
        <v>57711600</v>
      </c>
      <c r="Z367" s="639" t="s">
        <v>2511</v>
      </c>
      <c r="AA367" s="639" t="s">
        <v>2512</v>
      </c>
      <c r="AB367" s="639" t="s">
        <v>2513</v>
      </c>
      <c r="AC367" s="639" t="s">
        <v>2514</v>
      </c>
      <c r="AD367" s="460"/>
      <c r="AE367" s="430"/>
      <c r="AF367" s="430"/>
      <c r="AG367" s="430"/>
      <c r="AH367" s="430"/>
      <c r="AI367" s="430"/>
      <c r="AJ367" s="430"/>
      <c r="AK367" s="430"/>
      <c r="AL367" s="430"/>
      <c r="AM367" s="430"/>
      <c r="AN367" s="430"/>
      <c r="AO367" s="430"/>
      <c r="AP367" s="430"/>
      <c r="AQ367" s="430"/>
      <c r="AR367" s="430"/>
      <c r="AS367" s="430"/>
      <c r="AT367" s="430"/>
      <c r="AU367" s="430"/>
      <c r="AV367" s="430"/>
      <c r="AW367" s="430"/>
      <c r="AX367" s="430"/>
      <c r="AY367" s="430"/>
      <c r="AZ367" s="430"/>
      <c r="BA367" s="430"/>
      <c r="BB367" s="430"/>
      <c r="BC367" s="430"/>
      <c r="BD367" s="430"/>
      <c r="BE367" s="430"/>
      <c r="BF367" s="430"/>
      <c r="BG367" s="430"/>
      <c r="BH367" s="430"/>
      <c r="BI367" s="430"/>
      <c r="BJ367" s="430"/>
      <c r="BK367" s="430"/>
      <c r="BL367" s="430"/>
      <c r="BM367" s="430"/>
      <c r="BN367" s="430"/>
      <c r="BO367" s="430"/>
      <c r="BP367" s="430"/>
      <c r="BQ367" s="430"/>
      <c r="BR367" s="430"/>
      <c r="BS367" s="430"/>
      <c r="BT367" s="430"/>
      <c r="BU367" s="430"/>
      <c r="BV367" s="430"/>
      <c r="BW367" s="430"/>
      <c r="BX367" s="430"/>
      <c r="BY367" s="430"/>
      <c r="BZ367" s="430"/>
      <c r="CA367" s="430"/>
      <c r="CB367" s="430"/>
      <c r="CC367" s="430"/>
      <c r="CD367" s="430"/>
      <c r="CE367" s="430"/>
      <c r="CF367" s="430"/>
      <c r="CG367" s="430"/>
      <c r="CH367" s="430"/>
      <c r="CI367" s="430"/>
      <c r="CJ367" s="430"/>
      <c r="CK367" s="430"/>
      <c r="CL367" s="430"/>
      <c r="CM367" s="430"/>
      <c r="CN367" s="430"/>
      <c r="CO367" s="430"/>
      <c r="CP367" s="430"/>
      <c r="CQ367" s="430"/>
      <c r="CR367" s="430"/>
      <c r="CS367" s="430"/>
      <c r="CT367" s="430"/>
      <c r="CU367" s="430"/>
      <c r="CV367" s="430"/>
      <c r="CW367" s="430"/>
      <c r="CX367" s="430"/>
      <c r="CY367" s="430"/>
      <c r="CZ367" s="430"/>
      <c r="DA367" s="430"/>
      <c r="DB367" s="430"/>
      <c r="DC367" s="430"/>
      <c r="DD367" s="430"/>
      <c r="DE367" s="430"/>
      <c r="DF367" s="430"/>
      <c r="DG367" s="430"/>
      <c r="DH367" s="430"/>
      <c r="DI367" s="430"/>
      <c r="DJ367" s="430"/>
      <c r="DK367" s="430"/>
      <c r="DL367" s="386"/>
      <c r="DM367" s="386"/>
      <c r="DN367" s="386"/>
      <c r="DO367" s="386"/>
      <c r="DP367" s="386"/>
      <c r="DQ367" s="386"/>
      <c r="DR367" s="386"/>
      <c r="DS367" s="386"/>
      <c r="DT367" s="386"/>
      <c r="DU367" s="386"/>
      <c r="DV367" s="386"/>
      <c r="DW367" s="386"/>
      <c r="DX367" s="386"/>
      <c r="DY367" s="386"/>
      <c r="DZ367" s="386"/>
      <c r="EA367" s="386"/>
      <c r="EB367" s="386"/>
      <c r="EC367" s="386"/>
      <c r="ED367" s="386"/>
      <c r="EE367" s="386"/>
      <c r="EF367" s="386"/>
      <c r="EG367" s="386"/>
      <c r="EH367" s="386"/>
      <c r="EI367" s="386"/>
      <c r="EJ367" s="386"/>
      <c r="EK367" s="386"/>
      <c r="EL367" s="386"/>
      <c r="EM367" s="386"/>
      <c r="EN367" s="386"/>
      <c r="EO367" s="386"/>
      <c r="EP367" s="386"/>
      <c r="EQ367" s="386"/>
      <c r="ER367" s="386"/>
      <c r="ES367" s="386"/>
      <c r="ET367" s="386"/>
      <c r="EU367" s="386"/>
      <c r="EV367" s="386"/>
      <c r="EW367" s="386"/>
      <c r="EX367" s="386"/>
      <c r="EY367" s="386"/>
      <c r="EZ367" s="386"/>
      <c r="FA367" s="386"/>
      <c r="FB367" s="386"/>
      <c r="FC367" s="386"/>
      <c r="FD367" s="386"/>
      <c r="FE367" s="386"/>
      <c r="FF367" s="386"/>
      <c r="FG367" s="386"/>
      <c r="FH367" s="386"/>
      <c r="FI367" s="386"/>
      <c r="FJ367" s="386"/>
      <c r="FK367" s="386"/>
      <c r="FL367" s="386"/>
      <c r="FM367" s="386"/>
      <c r="FN367" s="386"/>
      <c r="FO367" s="386"/>
      <c r="FP367" s="386"/>
      <c r="FQ367" s="386"/>
      <c r="FR367" s="386"/>
      <c r="FS367" s="386"/>
      <c r="FT367" s="386"/>
      <c r="FU367" s="386"/>
      <c r="FV367" s="386"/>
      <c r="FW367" s="386"/>
      <c r="FX367" s="386"/>
      <c r="FY367" s="386"/>
      <c r="FZ367" s="386"/>
      <c r="GA367" s="386"/>
      <c r="GB367" s="386"/>
      <c r="GC367" s="386"/>
      <c r="GD367" s="386"/>
      <c r="GE367" s="386"/>
      <c r="GF367" s="386"/>
      <c r="GG367" s="386"/>
      <c r="GH367" s="386"/>
      <c r="GI367" s="386"/>
      <c r="GJ367" s="386"/>
      <c r="GK367" s="386"/>
      <c r="GL367" s="386"/>
      <c r="GM367" s="386"/>
      <c r="GN367" s="386"/>
      <c r="GO367" s="386"/>
      <c r="GP367" s="386"/>
      <c r="GQ367" s="386"/>
      <c r="GR367" s="386"/>
      <c r="GS367" s="386"/>
      <c r="GT367" s="386"/>
      <c r="GU367" s="488"/>
      <c r="GV367" s="386"/>
      <c r="GW367" s="386"/>
      <c r="GX367" s="386"/>
      <c r="GY367" s="386"/>
      <c r="GZ367" s="386"/>
      <c r="HA367" s="386"/>
      <c r="HB367" s="386"/>
      <c r="HC367" s="386"/>
      <c r="HD367" s="386"/>
      <c r="HE367" s="386"/>
      <c r="HF367" s="386"/>
      <c r="HG367" s="386"/>
      <c r="HH367" s="386"/>
      <c r="HI367" s="386"/>
      <c r="HJ367" s="386"/>
      <c r="HK367" s="386"/>
      <c r="HL367" s="386"/>
      <c r="HM367" s="386"/>
      <c r="HN367" s="386"/>
      <c r="HO367" s="386"/>
      <c r="HP367" s="386"/>
      <c r="HQ367" s="386"/>
      <c r="HR367" s="386"/>
      <c r="HS367" s="386"/>
      <c r="HT367" s="386"/>
      <c r="HU367" s="386"/>
      <c r="HV367" s="386"/>
      <c r="HW367" s="386"/>
      <c r="HX367" s="386"/>
      <c r="HY367" s="386"/>
      <c r="HZ367" s="386"/>
      <c r="IA367" s="386"/>
      <c r="IB367" s="386"/>
      <c r="ID367" s="386"/>
      <c r="IE367" s="386"/>
      <c r="IF367" s="386"/>
      <c r="IG367" s="386"/>
      <c r="IH367" s="386"/>
      <c r="II367" s="386"/>
    </row>
    <row r="368" spans="1:257" ht="81.599999999999994" x14ac:dyDescent="0.3">
      <c r="A368" s="449"/>
      <c r="B368" s="449"/>
      <c r="C368" s="449"/>
      <c r="D368" s="449"/>
      <c r="E368" s="449"/>
      <c r="F368" s="457"/>
      <c r="G368" s="449"/>
      <c r="H368" s="514"/>
      <c r="I368" s="514"/>
      <c r="J368" s="515"/>
      <c r="K368" s="458"/>
      <c r="L368" s="636" t="s">
        <v>2524</v>
      </c>
      <c r="M368" s="579" t="s">
        <v>2559</v>
      </c>
      <c r="N368" s="574" t="s">
        <v>2581</v>
      </c>
      <c r="O368" s="574" t="s">
        <v>2531</v>
      </c>
      <c r="P368" s="645" t="s">
        <v>2590</v>
      </c>
      <c r="Q368" s="460"/>
      <c r="R368" s="505" t="s">
        <v>2615</v>
      </c>
      <c r="S368" s="505">
        <v>10</v>
      </c>
      <c r="T368" s="650">
        <v>10</v>
      </c>
      <c r="U368" s="504" t="s">
        <v>2639</v>
      </c>
      <c r="V368" s="641" t="s">
        <v>2640</v>
      </c>
      <c r="W368" s="638">
        <v>43101</v>
      </c>
      <c r="X368" s="638">
        <v>43344</v>
      </c>
      <c r="Y368" s="649">
        <v>28855800</v>
      </c>
      <c r="Z368" s="639" t="s">
        <v>2511</v>
      </c>
      <c r="AA368" s="639" t="s">
        <v>2512</v>
      </c>
      <c r="AB368" s="639" t="s">
        <v>2513</v>
      </c>
      <c r="AC368" s="639" t="s">
        <v>2514</v>
      </c>
      <c r="AD368" s="460"/>
      <c r="AE368" s="430"/>
      <c r="AF368" s="430"/>
      <c r="AG368" s="430"/>
      <c r="AH368" s="430"/>
      <c r="AI368" s="430"/>
      <c r="AJ368" s="430"/>
      <c r="AK368" s="430"/>
      <c r="AL368" s="430"/>
      <c r="AM368" s="430"/>
      <c r="AN368" s="430"/>
      <c r="AO368" s="430"/>
      <c r="AP368" s="430"/>
      <c r="AQ368" s="430"/>
      <c r="AR368" s="430"/>
      <c r="AS368" s="430"/>
      <c r="AT368" s="430"/>
      <c r="AU368" s="430"/>
      <c r="AV368" s="430"/>
      <c r="AW368" s="430"/>
      <c r="AX368" s="430"/>
      <c r="AY368" s="430"/>
      <c r="AZ368" s="430"/>
      <c r="BA368" s="430"/>
      <c r="BB368" s="430"/>
      <c r="BC368" s="430"/>
      <c r="BD368" s="430"/>
      <c r="BE368" s="430"/>
      <c r="BF368" s="430"/>
      <c r="BG368" s="430"/>
      <c r="BH368" s="430"/>
      <c r="BI368" s="430"/>
      <c r="BJ368" s="430"/>
      <c r="BK368" s="430"/>
      <c r="BL368" s="430"/>
      <c r="BM368" s="430"/>
      <c r="BN368" s="430"/>
      <c r="BO368" s="430"/>
      <c r="BP368" s="430"/>
      <c r="BQ368" s="430"/>
      <c r="BR368" s="430"/>
      <c r="BS368" s="430"/>
      <c r="BT368" s="430"/>
      <c r="BU368" s="430"/>
      <c r="BV368" s="430"/>
      <c r="BW368" s="430"/>
      <c r="BX368" s="430"/>
      <c r="BY368" s="430"/>
      <c r="BZ368" s="430"/>
      <c r="CA368" s="430"/>
      <c r="CB368" s="430"/>
      <c r="CC368" s="430"/>
      <c r="CD368" s="430"/>
      <c r="CE368" s="430"/>
      <c r="CF368" s="430"/>
      <c r="CG368" s="430"/>
      <c r="CH368" s="430"/>
      <c r="CI368" s="430"/>
      <c r="CJ368" s="430"/>
      <c r="CK368" s="430"/>
      <c r="CL368" s="430"/>
      <c r="CM368" s="430"/>
      <c r="CN368" s="430"/>
      <c r="CO368" s="430"/>
      <c r="CP368" s="430"/>
      <c r="CQ368" s="430"/>
      <c r="CR368" s="430"/>
      <c r="CS368" s="430"/>
      <c r="CT368" s="430"/>
      <c r="CU368" s="430"/>
      <c r="CV368" s="430"/>
      <c r="CW368" s="430"/>
      <c r="CX368" s="430"/>
      <c r="CY368" s="430"/>
      <c r="CZ368" s="430"/>
      <c r="DA368" s="430"/>
      <c r="DB368" s="430"/>
      <c r="DC368" s="430"/>
      <c r="DD368" s="430"/>
      <c r="DE368" s="430"/>
      <c r="DF368" s="430"/>
      <c r="DG368" s="430"/>
      <c r="DH368" s="430"/>
      <c r="DI368" s="430"/>
      <c r="DJ368" s="430"/>
      <c r="DK368" s="430"/>
      <c r="DL368" s="386"/>
      <c r="DM368" s="386"/>
      <c r="DN368" s="386"/>
      <c r="DO368" s="386"/>
      <c r="DP368" s="386"/>
      <c r="DQ368" s="386"/>
      <c r="DR368" s="386"/>
      <c r="DS368" s="386"/>
      <c r="DT368" s="386"/>
      <c r="DU368" s="386"/>
      <c r="DV368" s="386"/>
      <c r="DW368" s="386"/>
      <c r="DX368" s="386"/>
      <c r="DY368" s="386"/>
      <c r="DZ368" s="386"/>
      <c r="EA368" s="386"/>
      <c r="EB368" s="386"/>
      <c r="EC368" s="386"/>
      <c r="ED368" s="386"/>
      <c r="EE368" s="386"/>
      <c r="EF368" s="386"/>
      <c r="EG368" s="386"/>
      <c r="EH368" s="386"/>
      <c r="EI368" s="386"/>
      <c r="EJ368" s="386"/>
      <c r="EK368" s="386"/>
      <c r="EL368" s="386"/>
      <c r="EM368" s="386"/>
      <c r="EN368" s="386"/>
      <c r="EO368" s="386"/>
      <c r="EP368" s="386"/>
      <c r="EQ368" s="386"/>
      <c r="ER368" s="386"/>
      <c r="ES368" s="386"/>
      <c r="ET368" s="386"/>
      <c r="EU368" s="386"/>
      <c r="EV368" s="386"/>
      <c r="EW368" s="386"/>
      <c r="EX368" s="386"/>
      <c r="EY368" s="386"/>
      <c r="EZ368" s="386"/>
      <c r="FA368" s="386"/>
      <c r="FB368" s="386"/>
      <c r="FC368" s="386"/>
      <c r="FD368" s="386"/>
      <c r="FE368" s="386"/>
      <c r="FF368" s="386"/>
      <c r="FG368" s="386"/>
      <c r="FH368" s="386"/>
      <c r="FI368" s="386"/>
      <c r="FJ368" s="386"/>
      <c r="FK368" s="386"/>
      <c r="FL368" s="386"/>
      <c r="FM368" s="386"/>
      <c r="FN368" s="386"/>
      <c r="FO368" s="386"/>
      <c r="FP368" s="386"/>
      <c r="FQ368" s="386"/>
      <c r="FR368" s="386"/>
      <c r="FS368" s="386"/>
      <c r="FT368" s="386"/>
      <c r="FU368" s="386"/>
      <c r="FV368" s="386"/>
      <c r="FW368" s="386"/>
      <c r="FX368" s="386"/>
      <c r="FY368" s="386"/>
      <c r="FZ368" s="386"/>
      <c r="GA368" s="386"/>
      <c r="GB368" s="386"/>
      <c r="GC368" s="386"/>
      <c r="GD368" s="386"/>
      <c r="GE368" s="386"/>
      <c r="GF368" s="386"/>
      <c r="GG368" s="386"/>
      <c r="GH368" s="386"/>
      <c r="GI368" s="386"/>
      <c r="GJ368" s="386"/>
      <c r="GK368" s="386"/>
      <c r="GL368" s="386"/>
      <c r="GM368" s="386"/>
      <c r="GN368" s="386"/>
      <c r="GO368" s="386"/>
      <c r="GP368" s="386"/>
      <c r="GQ368" s="386"/>
      <c r="GR368" s="386"/>
      <c r="GS368" s="386"/>
      <c r="GT368" s="386"/>
      <c r="GU368" s="488"/>
      <c r="GV368" s="386"/>
      <c r="GW368" s="386"/>
      <c r="GX368" s="386"/>
      <c r="GY368" s="386"/>
      <c r="GZ368" s="386"/>
      <c r="HA368" s="386"/>
      <c r="HB368" s="386"/>
      <c r="HC368" s="386"/>
      <c r="HD368" s="386"/>
      <c r="HE368" s="386"/>
      <c r="HF368" s="386"/>
      <c r="HG368" s="386"/>
      <c r="HH368" s="386"/>
      <c r="HI368" s="386"/>
      <c r="HJ368" s="386"/>
      <c r="HK368" s="386"/>
      <c r="HL368" s="386"/>
      <c r="HM368" s="386"/>
      <c r="HN368" s="386"/>
      <c r="HO368" s="386"/>
      <c r="HP368" s="386"/>
      <c r="HQ368" s="386"/>
      <c r="HR368" s="386"/>
      <c r="HS368" s="386"/>
      <c r="HT368" s="386"/>
      <c r="HU368" s="386"/>
      <c r="HV368" s="386"/>
      <c r="HW368" s="386"/>
      <c r="HX368" s="386"/>
      <c r="HY368" s="386"/>
      <c r="HZ368" s="386"/>
      <c r="IA368" s="386"/>
      <c r="IB368" s="386"/>
      <c r="ID368" s="386"/>
      <c r="IE368" s="386"/>
      <c r="IF368" s="386"/>
      <c r="IG368" s="386"/>
      <c r="IH368" s="386"/>
      <c r="II368" s="386"/>
    </row>
    <row r="369" spans="1:243" ht="173.4" x14ac:dyDescent="0.3">
      <c r="A369" s="449"/>
      <c r="B369" s="449"/>
      <c r="C369" s="449"/>
      <c r="D369" s="449"/>
      <c r="E369" s="449"/>
      <c r="F369" s="457"/>
      <c r="G369" s="449"/>
      <c r="H369" s="514"/>
      <c r="I369" s="514"/>
      <c r="J369" s="515"/>
      <c r="K369" s="458"/>
      <c r="L369" s="636" t="s">
        <v>2560</v>
      </c>
      <c r="M369" s="579" t="s">
        <v>2561</v>
      </c>
      <c r="N369" s="574" t="s">
        <v>2581</v>
      </c>
      <c r="O369" s="574" t="s">
        <v>2591</v>
      </c>
      <c r="P369" s="645" t="s">
        <v>2592</v>
      </c>
      <c r="Q369" s="460"/>
      <c r="R369" s="505" t="s">
        <v>2616</v>
      </c>
      <c r="S369" s="505">
        <v>35</v>
      </c>
      <c r="T369" s="648">
        <v>0.1</v>
      </c>
      <c r="U369" s="504" t="s">
        <v>2641</v>
      </c>
      <c r="V369" s="641"/>
      <c r="W369" s="638">
        <v>43125</v>
      </c>
      <c r="X369" s="638">
        <v>43397</v>
      </c>
      <c r="Y369" s="649">
        <v>28855800</v>
      </c>
      <c r="Z369" s="639" t="s">
        <v>2511</v>
      </c>
      <c r="AA369" s="639" t="s">
        <v>2512</v>
      </c>
      <c r="AB369" s="639" t="s">
        <v>2513</v>
      </c>
      <c r="AC369" s="639" t="s">
        <v>2514</v>
      </c>
      <c r="AD369" s="460"/>
      <c r="AE369" s="430"/>
      <c r="AF369" s="430"/>
      <c r="AG369" s="430"/>
      <c r="AH369" s="430"/>
      <c r="AI369" s="430"/>
      <c r="AJ369" s="430"/>
      <c r="AK369" s="430"/>
      <c r="AL369" s="430"/>
      <c r="AM369" s="430"/>
      <c r="AN369" s="430"/>
      <c r="AO369" s="430"/>
      <c r="AP369" s="430"/>
      <c r="AQ369" s="430"/>
      <c r="AR369" s="430"/>
      <c r="AS369" s="430"/>
      <c r="AT369" s="430"/>
      <c r="AU369" s="430"/>
      <c r="AV369" s="430"/>
      <c r="AW369" s="430"/>
      <c r="AX369" s="430"/>
      <c r="AY369" s="430"/>
      <c r="AZ369" s="430"/>
      <c r="BA369" s="430"/>
      <c r="BB369" s="430"/>
      <c r="BC369" s="430"/>
      <c r="BD369" s="430"/>
      <c r="BE369" s="430"/>
      <c r="BF369" s="430"/>
      <c r="BG369" s="430"/>
      <c r="BH369" s="430"/>
      <c r="BI369" s="430"/>
      <c r="BJ369" s="430"/>
      <c r="BK369" s="430"/>
      <c r="BL369" s="430"/>
      <c r="BM369" s="430"/>
      <c r="BN369" s="430"/>
      <c r="BO369" s="430"/>
      <c r="BP369" s="430"/>
      <c r="BQ369" s="430"/>
      <c r="BR369" s="430"/>
      <c r="BS369" s="430"/>
      <c r="BT369" s="430"/>
      <c r="BU369" s="430"/>
      <c r="BV369" s="430"/>
      <c r="BW369" s="430"/>
      <c r="BX369" s="430"/>
      <c r="BY369" s="430"/>
      <c r="BZ369" s="430"/>
      <c r="CA369" s="430"/>
      <c r="CB369" s="430"/>
      <c r="CC369" s="430"/>
      <c r="CD369" s="430"/>
      <c r="CE369" s="430"/>
      <c r="CF369" s="430"/>
      <c r="CG369" s="430"/>
      <c r="CH369" s="430"/>
      <c r="CI369" s="430"/>
      <c r="CJ369" s="430"/>
      <c r="CK369" s="430"/>
      <c r="CL369" s="430"/>
      <c r="CM369" s="430"/>
      <c r="CN369" s="430"/>
      <c r="CO369" s="430"/>
      <c r="CP369" s="430"/>
      <c r="CQ369" s="430"/>
      <c r="CR369" s="430"/>
      <c r="CS369" s="430"/>
      <c r="CT369" s="430"/>
      <c r="CU369" s="430"/>
      <c r="CV369" s="430"/>
      <c r="CW369" s="430"/>
      <c r="CX369" s="430"/>
      <c r="CY369" s="430"/>
      <c r="CZ369" s="430"/>
      <c r="DA369" s="430"/>
      <c r="DB369" s="430"/>
      <c r="DC369" s="430"/>
      <c r="DD369" s="430"/>
      <c r="DE369" s="430"/>
      <c r="DF369" s="430"/>
      <c r="DG369" s="430"/>
      <c r="DH369" s="430"/>
      <c r="DI369" s="430"/>
      <c r="DJ369" s="430"/>
      <c r="DK369" s="430"/>
      <c r="DL369" s="386"/>
      <c r="DM369" s="386"/>
      <c r="DN369" s="386"/>
      <c r="DO369" s="386"/>
      <c r="DP369" s="386"/>
      <c r="DQ369" s="386"/>
      <c r="DR369" s="386"/>
      <c r="DS369" s="386"/>
      <c r="DT369" s="386"/>
      <c r="DU369" s="386"/>
      <c r="DV369" s="386"/>
      <c r="DW369" s="386"/>
      <c r="DX369" s="386"/>
      <c r="DY369" s="386"/>
      <c r="DZ369" s="386"/>
      <c r="EA369" s="386"/>
      <c r="EB369" s="386"/>
      <c r="EC369" s="386"/>
      <c r="ED369" s="386"/>
      <c r="EE369" s="386"/>
      <c r="EF369" s="386"/>
      <c r="EG369" s="386"/>
      <c r="EH369" s="386"/>
      <c r="EI369" s="386"/>
      <c r="EJ369" s="386"/>
      <c r="EK369" s="386"/>
      <c r="EL369" s="386"/>
      <c r="EM369" s="386"/>
      <c r="EN369" s="386"/>
      <c r="EO369" s="386"/>
      <c r="EP369" s="386"/>
      <c r="EQ369" s="386"/>
      <c r="ER369" s="386"/>
      <c r="ES369" s="386"/>
      <c r="ET369" s="386"/>
      <c r="EU369" s="386"/>
      <c r="EV369" s="386"/>
      <c r="EW369" s="386"/>
      <c r="EX369" s="386"/>
      <c r="EY369" s="386"/>
      <c r="EZ369" s="386"/>
      <c r="FA369" s="386"/>
      <c r="FB369" s="386"/>
      <c r="FC369" s="386"/>
      <c r="FD369" s="386"/>
      <c r="FE369" s="386"/>
      <c r="FF369" s="386"/>
      <c r="FG369" s="386"/>
      <c r="FH369" s="386"/>
      <c r="FI369" s="386"/>
      <c r="FJ369" s="386"/>
      <c r="FK369" s="386"/>
      <c r="FL369" s="386"/>
      <c r="FM369" s="386"/>
      <c r="FN369" s="386"/>
      <c r="FO369" s="386"/>
      <c r="FP369" s="386"/>
      <c r="FQ369" s="386"/>
      <c r="FR369" s="386"/>
      <c r="FS369" s="386"/>
      <c r="FT369" s="386"/>
      <c r="FU369" s="386"/>
      <c r="FV369" s="386"/>
      <c r="FW369" s="386"/>
      <c r="FX369" s="386"/>
      <c r="FY369" s="386"/>
      <c r="FZ369" s="386"/>
      <c r="GA369" s="386"/>
      <c r="GB369" s="386"/>
      <c r="GC369" s="386"/>
      <c r="GD369" s="386"/>
      <c r="GE369" s="386"/>
      <c r="GF369" s="386"/>
      <c r="GG369" s="386"/>
      <c r="GH369" s="386"/>
      <c r="GI369" s="386"/>
      <c r="GJ369" s="386"/>
      <c r="GK369" s="386"/>
      <c r="GL369" s="386"/>
      <c r="GM369" s="386"/>
      <c r="GN369" s="386"/>
      <c r="GO369" s="386"/>
      <c r="GP369" s="386"/>
      <c r="GQ369" s="386"/>
      <c r="GR369" s="386"/>
      <c r="GS369" s="386"/>
      <c r="GT369" s="386"/>
      <c r="GU369" s="488"/>
      <c r="GV369" s="386"/>
      <c r="GW369" s="386"/>
      <c r="GX369" s="386"/>
      <c r="GY369" s="386"/>
      <c r="GZ369" s="386"/>
      <c r="HA369" s="386"/>
      <c r="HB369" s="386"/>
      <c r="HC369" s="386"/>
      <c r="HD369" s="386"/>
      <c r="HE369" s="386"/>
      <c r="HF369" s="386"/>
      <c r="HG369" s="386"/>
      <c r="HH369" s="386"/>
      <c r="HI369" s="386"/>
      <c r="HJ369" s="386"/>
      <c r="HK369" s="386"/>
      <c r="HL369" s="386"/>
      <c r="HM369" s="386"/>
      <c r="HN369" s="386"/>
      <c r="HO369" s="386"/>
      <c r="HP369" s="386"/>
      <c r="HQ369" s="386"/>
      <c r="HR369" s="386"/>
      <c r="HS369" s="386"/>
      <c r="HT369" s="386"/>
      <c r="HU369" s="386"/>
      <c r="HV369" s="386"/>
      <c r="HW369" s="386"/>
      <c r="HX369" s="386"/>
      <c r="HY369" s="386"/>
      <c r="HZ369" s="386"/>
      <c r="IA369" s="386"/>
      <c r="IB369" s="386"/>
      <c r="ID369" s="386"/>
      <c r="IE369" s="386"/>
      <c r="IF369" s="386"/>
      <c r="IG369" s="386"/>
      <c r="IH369" s="386"/>
      <c r="II369" s="386"/>
    </row>
    <row r="370" spans="1:243" ht="244.8" x14ac:dyDescent="0.3">
      <c r="A370" s="449"/>
      <c r="B370" s="449"/>
      <c r="C370" s="449"/>
      <c r="D370" s="449"/>
      <c r="E370" s="449"/>
      <c r="F370" s="457"/>
      <c r="G370" s="449"/>
      <c r="H370" s="514"/>
      <c r="I370" s="514"/>
      <c r="J370" s="515"/>
      <c r="K370" s="458"/>
      <c r="L370" s="636" t="s">
        <v>2562</v>
      </c>
      <c r="M370" s="579" t="s">
        <v>2563</v>
      </c>
      <c r="N370" s="574" t="s">
        <v>2581</v>
      </c>
      <c r="O370" s="574" t="s">
        <v>2593</v>
      </c>
      <c r="P370" s="645" t="s">
        <v>2594</v>
      </c>
      <c r="Q370" s="460"/>
      <c r="R370" s="505" t="s">
        <v>2617</v>
      </c>
      <c r="S370" s="505">
        <v>100</v>
      </c>
      <c r="T370" s="648">
        <v>0.3</v>
      </c>
      <c r="U370" s="504" t="s">
        <v>2642</v>
      </c>
      <c r="V370" s="641" t="s">
        <v>2643</v>
      </c>
      <c r="W370" s="638">
        <v>43160</v>
      </c>
      <c r="X370" s="638">
        <v>43404</v>
      </c>
      <c r="Y370" s="649">
        <v>25649600</v>
      </c>
      <c r="Z370" s="639" t="s">
        <v>2511</v>
      </c>
      <c r="AA370" s="639" t="s">
        <v>2512</v>
      </c>
      <c r="AB370" s="639" t="s">
        <v>2513</v>
      </c>
      <c r="AC370" s="639" t="s">
        <v>2514</v>
      </c>
      <c r="AD370" s="460"/>
      <c r="AE370" s="430"/>
      <c r="AF370" s="430"/>
      <c r="AG370" s="430"/>
      <c r="AH370" s="430"/>
      <c r="AI370" s="430"/>
      <c r="AJ370" s="430"/>
      <c r="AK370" s="430"/>
      <c r="AL370" s="430"/>
      <c r="AM370" s="430"/>
      <c r="AN370" s="430"/>
      <c r="AO370" s="430"/>
      <c r="AP370" s="430"/>
      <c r="AQ370" s="430"/>
      <c r="AR370" s="430"/>
      <c r="AS370" s="430"/>
      <c r="AT370" s="430"/>
      <c r="AU370" s="430"/>
      <c r="AV370" s="430"/>
      <c r="AW370" s="430"/>
      <c r="AX370" s="430"/>
      <c r="AY370" s="430"/>
      <c r="AZ370" s="430"/>
      <c r="BA370" s="430"/>
      <c r="BB370" s="430"/>
      <c r="BC370" s="430"/>
      <c r="BD370" s="430"/>
      <c r="BE370" s="430"/>
      <c r="BF370" s="430"/>
      <c r="BG370" s="430"/>
      <c r="BH370" s="430"/>
      <c r="BI370" s="430"/>
      <c r="BJ370" s="430"/>
      <c r="BK370" s="430"/>
      <c r="BL370" s="430"/>
      <c r="BM370" s="430"/>
      <c r="BN370" s="430"/>
      <c r="BO370" s="430"/>
      <c r="BP370" s="430"/>
      <c r="BQ370" s="430"/>
      <c r="BR370" s="430"/>
      <c r="BS370" s="430"/>
      <c r="BT370" s="430"/>
      <c r="BU370" s="430"/>
      <c r="BV370" s="430"/>
      <c r="BW370" s="430"/>
      <c r="BX370" s="430"/>
      <c r="BY370" s="430"/>
      <c r="BZ370" s="430"/>
      <c r="CA370" s="430"/>
      <c r="CB370" s="430"/>
      <c r="CC370" s="430"/>
      <c r="CD370" s="430"/>
      <c r="CE370" s="430"/>
      <c r="CF370" s="430"/>
      <c r="CG370" s="430"/>
      <c r="CH370" s="430"/>
      <c r="CI370" s="430"/>
      <c r="CJ370" s="430"/>
      <c r="CK370" s="430"/>
      <c r="CL370" s="430"/>
      <c r="CM370" s="430"/>
      <c r="CN370" s="430"/>
      <c r="CO370" s="430"/>
      <c r="CP370" s="430"/>
      <c r="CQ370" s="430"/>
      <c r="CR370" s="430"/>
      <c r="CS370" s="430"/>
      <c r="CT370" s="430"/>
      <c r="CU370" s="430"/>
      <c r="CV370" s="430"/>
      <c r="CW370" s="430"/>
      <c r="CX370" s="430"/>
      <c r="CY370" s="430"/>
      <c r="CZ370" s="430"/>
      <c r="DA370" s="430"/>
      <c r="DB370" s="430"/>
      <c r="DC370" s="430"/>
      <c r="DD370" s="430"/>
      <c r="DE370" s="430"/>
      <c r="DF370" s="430"/>
      <c r="DG370" s="430"/>
      <c r="DH370" s="430"/>
      <c r="DI370" s="430"/>
      <c r="DJ370" s="430"/>
      <c r="DK370" s="430"/>
      <c r="DL370" s="386"/>
      <c r="DM370" s="386"/>
      <c r="DN370" s="386"/>
      <c r="DO370" s="386"/>
      <c r="DP370" s="386"/>
      <c r="DQ370" s="386"/>
      <c r="DR370" s="386"/>
      <c r="DS370" s="386"/>
      <c r="DT370" s="386"/>
      <c r="DU370" s="386"/>
      <c r="DV370" s="386"/>
      <c r="DW370" s="386"/>
      <c r="DX370" s="386"/>
      <c r="DY370" s="386"/>
      <c r="DZ370" s="386"/>
      <c r="EA370" s="386"/>
      <c r="EB370" s="386"/>
      <c r="EC370" s="386"/>
      <c r="ED370" s="386"/>
      <c r="EE370" s="386"/>
      <c r="EF370" s="386"/>
      <c r="EG370" s="386"/>
      <c r="EH370" s="386"/>
      <c r="EI370" s="386"/>
      <c r="EJ370" s="386"/>
      <c r="EK370" s="386"/>
      <c r="EL370" s="386"/>
      <c r="EM370" s="386"/>
      <c r="EN370" s="386"/>
      <c r="EO370" s="386"/>
      <c r="EP370" s="386"/>
      <c r="EQ370" s="386"/>
      <c r="ER370" s="386"/>
      <c r="ES370" s="386"/>
      <c r="ET370" s="386"/>
      <c r="EU370" s="386"/>
      <c r="EV370" s="386"/>
      <c r="EW370" s="386"/>
      <c r="EX370" s="386"/>
      <c r="EY370" s="386"/>
      <c r="EZ370" s="386"/>
      <c r="FA370" s="386"/>
      <c r="FB370" s="386"/>
      <c r="FC370" s="386"/>
      <c r="FD370" s="386"/>
      <c r="FE370" s="386"/>
      <c r="FF370" s="386"/>
      <c r="FG370" s="386"/>
      <c r="FH370" s="386"/>
      <c r="FI370" s="386"/>
      <c r="FJ370" s="386"/>
      <c r="FK370" s="386"/>
      <c r="FL370" s="386"/>
      <c r="FM370" s="386"/>
      <c r="FN370" s="386"/>
      <c r="FO370" s="386"/>
      <c r="FP370" s="386"/>
      <c r="FQ370" s="386"/>
      <c r="FR370" s="386"/>
      <c r="FS370" s="386"/>
      <c r="FT370" s="386"/>
      <c r="FU370" s="386"/>
      <c r="FV370" s="386"/>
      <c r="FW370" s="386"/>
      <c r="FX370" s="386"/>
      <c r="FY370" s="386"/>
      <c r="FZ370" s="386"/>
      <c r="GA370" s="386"/>
      <c r="GB370" s="386"/>
      <c r="GC370" s="386"/>
      <c r="GD370" s="386"/>
      <c r="GE370" s="386"/>
      <c r="GF370" s="386"/>
      <c r="GG370" s="386"/>
      <c r="GH370" s="386"/>
      <c r="GI370" s="386"/>
      <c r="GJ370" s="386"/>
      <c r="GK370" s="386"/>
      <c r="GL370" s="386"/>
      <c r="GM370" s="386"/>
      <c r="GN370" s="386"/>
      <c r="GO370" s="386"/>
      <c r="GP370" s="386"/>
      <c r="GQ370" s="386"/>
      <c r="GR370" s="386"/>
      <c r="GS370" s="386"/>
      <c r="GT370" s="386"/>
      <c r="GU370" s="488"/>
      <c r="GV370" s="386"/>
      <c r="GW370" s="386"/>
      <c r="GX370" s="386"/>
      <c r="GY370" s="386"/>
      <c r="GZ370" s="386"/>
      <c r="HA370" s="386"/>
      <c r="HB370" s="386"/>
      <c r="HC370" s="386"/>
      <c r="HD370" s="386"/>
      <c r="HE370" s="386"/>
      <c r="HF370" s="386"/>
      <c r="HG370" s="386"/>
      <c r="HH370" s="386"/>
      <c r="HI370" s="386"/>
      <c r="HJ370" s="386"/>
      <c r="HK370" s="386"/>
      <c r="HL370" s="386"/>
      <c r="HM370" s="386"/>
      <c r="HN370" s="386"/>
      <c r="HO370" s="386"/>
      <c r="HP370" s="386"/>
      <c r="HQ370" s="386"/>
      <c r="HR370" s="386"/>
      <c r="HS370" s="386"/>
      <c r="HT370" s="386"/>
      <c r="HU370" s="386"/>
      <c r="HV370" s="386"/>
      <c r="HW370" s="386"/>
      <c r="HX370" s="386"/>
      <c r="HY370" s="386"/>
      <c r="HZ370" s="386"/>
      <c r="IA370" s="386"/>
      <c r="IB370" s="386"/>
      <c r="ID370" s="386"/>
      <c r="IE370" s="386"/>
      <c r="IF370" s="386"/>
      <c r="IG370" s="386"/>
      <c r="IH370" s="386"/>
      <c r="II370" s="386"/>
    </row>
    <row r="371" spans="1:243" ht="275.39999999999998" x14ac:dyDescent="0.3">
      <c r="A371" s="449"/>
      <c r="B371" s="449"/>
      <c r="C371" s="449"/>
      <c r="D371" s="449"/>
      <c r="E371" s="449"/>
      <c r="F371" s="457"/>
      <c r="G371" s="449"/>
      <c r="H371" s="514"/>
      <c r="I371" s="514"/>
      <c r="J371" s="515"/>
      <c r="K371" s="458"/>
      <c r="L371" s="636" t="s">
        <v>2562</v>
      </c>
      <c r="M371" s="579" t="s">
        <v>2563</v>
      </c>
      <c r="N371" s="574" t="s">
        <v>2581</v>
      </c>
      <c r="O371" s="574" t="s">
        <v>2593</v>
      </c>
      <c r="P371" s="645" t="s">
        <v>2595</v>
      </c>
      <c r="Q371" s="460"/>
      <c r="R371" s="505" t="s">
        <v>2618</v>
      </c>
      <c r="S371" s="505">
        <v>100</v>
      </c>
      <c r="T371" s="648">
        <v>0.4</v>
      </c>
      <c r="U371" s="504" t="s">
        <v>2644</v>
      </c>
      <c r="V371" s="641" t="s">
        <v>2645</v>
      </c>
      <c r="W371" s="638">
        <v>43160</v>
      </c>
      <c r="X371" s="638">
        <v>43404</v>
      </c>
      <c r="Y371" s="649">
        <v>12824800</v>
      </c>
      <c r="Z371" s="639" t="s">
        <v>2511</v>
      </c>
      <c r="AA371" s="639" t="s">
        <v>2512</v>
      </c>
      <c r="AB371" s="639" t="s">
        <v>2513</v>
      </c>
      <c r="AC371" s="639" t="s">
        <v>2514</v>
      </c>
      <c r="AD371" s="460"/>
      <c r="AE371" s="430"/>
      <c r="AF371" s="430"/>
      <c r="AG371" s="430"/>
      <c r="AH371" s="430"/>
      <c r="AI371" s="430"/>
      <c r="AJ371" s="430"/>
      <c r="AK371" s="430"/>
      <c r="AL371" s="430"/>
      <c r="AM371" s="430"/>
      <c r="AN371" s="430"/>
      <c r="AO371" s="430"/>
      <c r="AP371" s="430"/>
      <c r="AQ371" s="430"/>
      <c r="AR371" s="430"/>
      <c r="AS371" s="430"/>
      <c r="AT371" s="430"/>
      <c r="AU371" s="430"/>
      <c r="AV371" s="430"/>
      <c r="AW371" s="430"/>
      <c r="AX371" s="430"/>
      <c r="AY371" s="430"/>
      <c r="AZ371" s="430"/>
      <c r="BA371" s="430"/>
      <c r="BB371" s="430"/>
      <c r="BC371" s="430"/>
      <c r="BD371" s="430"/>
      <c r="BE371" s="430"/>
      <c r="BF371" s="430"/>
      <c r="BG371" s="430"/>
      <c r="BH371" s="430"/>
      <c r="BI371" s="430"/>
      <c r="BJ371" s="430"/>
      <c r="BK371" s="430"/>
      <c r="BL371" s="430"/>
      <c r="BM371" s="430"/>
      <c r="BN371" s="430"/>
      <c r="BO371" s="430"/>
      <c r="BP371" s="430"/>
      <c r="BQ371" s="430"/>
      <c r="BR371" s="430"/>
      <c r="BS371" s="430"/>
      <c r="BT371" s="430"/>
      <c r="BU371" s="430"/>
      <c r="BV371" s="430"/>
      <c r="BW371" s="430"/>
      <c r="BX371" s="430"/>
      <c r="BY371" s="430"/>
      <c r="BZ371" s="430"/>
      <c r="CA371" s="430"/>
      <c r="CB371" s="430"/>
      <c r="CC371" s="430"/>
      <c r="CD371" s="430"/>
      <c r="CE371" s="430"/>
      <c r="CF371" s="430"/>
      <c r="CG371" s="430"/>
      <c r="CH371" s="430"/>
      <c r="CI371" s="430"/>
      <c r="CJ371" s="430"/>
      <c r="CK371" s="430"/>
      <c r="CL371" s="430"/>
      <c r="CM371" s="430"/>
      <c r="CN371" s="430"/>
      <c r="CO371" s="430"/>
      <c r="CP371" s="430"/>
      <c r="CQ371" s="430"/>
      <c r="CR371" s="430"/>
      <c r="CS371" s="430"/>
      <c r="CT371" s="430"/>
      <c r="CU371" s="430"/>
      <c r="CV371" s="430"/>
      <c r="CW371" s="430"/>
      <c r="CX371" s="430"/>
      <c r="CY371" s="430"/>
      <c r="CZ371" s="430"/>
      <c r="DA371" s="430"/>
      <c r="DB371" s="430"/>
      <c r="DC371" s="430"/>
      <c r="DD371" s="430"/>
      <c r="DE371" s="430"/>
      <c r="DF371" s="430"/>
      <c r="DG371" s="430"/>
      <c r="DH371" s="430"/>
      <c r="DI371" s="430"/>
      <c r="DJ371" s="430"/>
      <c r="DK371" s="430"/>
      <c r="DL371" s="386"/>
      <c r="DM371" s="386"/>
      <c r="DN371" s="386"/>
      <c r="DO371" s="386"/>
      <c r="DP371" s="386"/>
      <c r="DQ371" s="386"/>
      <c r="DR371" s="386"/>
      <c r="DS371" s="386"/>
      <c r="DT371" s="386"/>
      <c r="DU371" s="386"/>
      <c r="DV371" s="386"/>
      <c r="DW371" s="386"/>
      <c r="DX371" s="386"/>
      <c r="DY371" s="386"/>
      <c r="DZ371" s="386"/>
      <c r="EA371" s="386"/>
      <c r="EB371" s="386"/>
      <c r="EC371" s="386"/>
      <c r="ED371" s="386"/>
      <c r="EE371" s="386"/>
      <c r="EF371" s="386"/>
      <c r="EG371" s="386"/>
      <c r="EH371" s="386"/>
      <c r="EI371" s="386"/>
      <c r="EJ371" s="386"/>
      <c r="EK371" s="386"/>
      <c r="EL371" s="386"/>
      <c r="EM371" s="386"/>
      <c r="EN371" s="386"/>
      <c r="EO371" s="386"/>
      <c r="EP371" s="386"/>
      <c r="EQ371" s="386"/>
      <c r="ER371" s="386"/>
      <c r="ES371" s="386"/>
      <c r="ET371" s="386"/>
      <c r="EU371" s="386"/>
      <c r="EV371" s="386"/>
      <c r="EW371" s="386"/>
      <c r="EX371" s="386"/>
      <c r="EY371" s="386"/>
      <c r="EZ371" s="386"/>
      <c r="FA371" s="386"/>
      <c r="FB371" s="386"/>
      <c r="FC371" s="386"/>
      <c r="FD371" s="386"/>
      <c r="FE371" s="386"/>
      <c r="FF371" s="386"/>
      <c r="FG371" s="386"/>
      <c r="FH371" s="386"/>
      <c r="FI371" s="386"/>
      <c r="FJ371" s="386"/>
      <c r="FK371" s="386"/>
      <c r="FL371" s="386"/>
      <c r="FM371" s="386"/>
      <c r="FN371" s="386"/>
      <c r="FO371" s="386"/>
      <c r="FP371" s="386"/>
      <c r="FQ371" s="386"/>
      <c r="FR371" s="386"/>
      <c r="FS371" s="386"/>
      <c r="FT371" s="386"/>
      <c r="FU371" s="386"/>
      <c r="FV371" s="386"/>
      <c r="FW371" s="386"/>
      <c r="FX371" s="386"/>
      <c r="FY371" s="386"/>
      <c r="FZ371" s="386"/>
      <c r="GA371" s="386"/>
      <c r="GB371" s="386"/>
      <c r="GC371" s="386"/>
      <c r="GD371" s="386"/>
      <c r="GE371" s="386"/>
      <c r="GF371" s="386"/>
      <c r="GG371" s="386"/>
      <c r="GH371" s="386"/>
      <c r="GI371" s="386"/>
      <c r="GJ371" s="386"/>
      <c r="GK371" s="386"/>
      <c r="GL371" s="386"/>
      <c r="GM371" s="386"/>
      <c r="GN371" s="386"/>
      <c r="GO371" s="386"/>
      <c r="GP371" s="386"/>
      <c r="GQ371" s="386"/>
      <c r="GR371" s="386"/>
      <c r="GS371" s="386"/>
      <c r="GT371" s="386"/>
      <c r="GU371" s="488"/>
      <c r="GV371" s="386"/>
      <c r="GW371" s="386"/>
      <c r="GX371" s="386"/>
      <c r="GY371" s="386"/>
      <c r="GZ371" s="386"/>
      <c r="HA371" s="386"/>
      <c r="HB371" s="386"/>
      <c r="HC371" s="386"/>
      <c r="HD371" s="386"/>
      <c r="HE371" s="386"/>
      <c r="HF371" s="386"/>
      <c r="HG371" s="386"/>
      <c r="HH371" s="386"/>
      <c r="HI371" s="386"/>
      <c r="HJ371" s="386"/>
      <c r="HK371" s="386"/>
      <c r="HL371" s="386"/>
      <c r="HM371" s="386"/>
      <c r="HN371" s="386"/>
      <c r="HO371" s="386"/>
      <c r="HP371" s="386"/>
      <c r="HQ371" s="386"/>
      <c r="HR371" s="386"/>
      <c r="HS371" s="386"/>
      <c r="HT371" s="386"/>
      <c r="HU371" s="386"/>
      <c r="HV371" s="386"/>
      <c r="HW371" s="386"/>
      <c r="HX371" s="386"/>
      <c r="HY371" s="386"/>
      <c r="HZ371" s="386"/>
      <c r="IA371" s="386"/>
      <c r="IB371" s="386"/>
      <c r="ID371" s="386"/>
      <c r="IE371" s="386"/>
      <c r="IF371" s="386"/>
      <c r="IG371" s="386"/>
      <c r="IH371" s="386"/>
      <c r="II371" s="386"/>
    </row>
    <row r="372" spans="1:243" ht="308.39999999999998" customHeight="1" x14ac:dyDescent="0.3">
      <c r="A372" s="449"/>
      <c r="B372" s="449"/>
      <c r="C372" s="449"/>
      <c r="D372" s="449"/>
      <c r="E372" s="449"/>
      <c r="F372" s="457"/>
      <c r="G372" s="449"/>
      <c r="H372" s="514"/>
      <c r="I372" s="514"/>
      <c r="J372" s="515"/>
      <c r="K372" s="458"/>
      <c r="L372" s="636" t="s">
        <v>2564</v>
      </c>
      <c r="M372" s="579" t="s">
        <v>2565</v>
      </c>
      <c r="N372" s="574" t="s">
        <v>2581</v>
      </c>
      <c r="O372" s="574" t="s">
        <v>2591</v>
      </c>
      <c r="P372" s="645" t="s">
        <v>2596</v>
      </c>
      <c r="Q372" s="460"/>
      <c r="R372" s="505" t="s">
        <v>2619</v>
      </c>
      <c r="S372" s="505">
        <v>100</v>
      </c>
      <c r="T372" s="648">
        <v>0.4</v>
      </c>
      <c r="U372" s="504" t="s">
        <v>2644</v>
      </c>
      <c r="V372" s="641" t="s">
        <v>2645</v>
      </c>
      <c r="W372" s="638">
        <v>43160</v>
      </c>
      <c r="X372" s="638">
        <v>43404</v>
      </c>
      <c r="Y372" s="649">
        <v>12824800</v>
      </c>
      <c r="Z372" s="639" t="s">
        <v>2511</v>
      </c>
      <c r="AA372" s="639" t="s">
        <v>2512</v>
      </c>
      <c r="AB372" s="639" t="s">
        <v>2513</v>
      </c>
      <c r="AC372" s="639" t="s">
        <v>2514</v>
      </c>
      <c r="AD372" s="460"/>
      <c r="AE372" s="430"/>
      <c r="AF372" s="430"/>
      <c r="AG372" s="430"/>
      <c r="AH372" s="430"/>
      <c r="AI372" s="430"/>
      <c r="AJ372" s="430"/>
      <c r="AK372" s="430"/>
      <c r="AL372" s="430"/>
      <c r="AM372" s="430"/>
      <c r="AN372" s="430"/>
      <c r="AO372" s="430"/>
      <c r="AP372" s="430"/>
      <c r="AQ372" s="430"/>
      <c r="AR372" s="430"/>
      <c r="AS372" s="430"/>
      <c r="AT372" s="430"/>
      <c r="AU372" s="430"/>
      <c r="AV372" s="430"/>
      <c r="AW372" s="430"/>
      <c r="AX372" s="430"/>
      <c r="AY372" s="430"/>
      <c r="AZ372" s="430"/>
      <c r="BA372" s="430"/>
      <c r="BB372" s="430"/>
      <c r="BC372" s="430"/>
      <c r="BD372" s="430"/>
      <c r="BE372" s="430"/>
      <c r="BF372" s="430"/>
      <c r="BG372" s="430"/>
      <c r="BH372" s="430"/>
      <c r="BI372" s="430"/>
      <c r="BJ372" s="430"/>
      <c r="BK372" s="430"/>
      <c r="BL372" s="430"/>
      <c r="BM372" s="430"/>
      <c r="BN372" s="430"/>
      <c r="BO372" s="430"/>
      <c r="BP372" s="430"/>
      <c r="BQ372" s="430"/>
      <c r="BR372" s="430"/>
      <c r="BS372" s="430"/>
      <c r="BT372" s="430"/>
      <c r="BU372" s="430"/>
      <c r="BV372" s="430"/>
      <c r="BW372" s="430"/>
      <c r="BX372" s="430"/>
      <c r="BY372" s="430"/>
      <c r="BZ372" s="430"/>
      <c r="CA372" s="430"/>
      <c r="CB372" s="430"/>
      <c r="CC372" s="430"/>
      <c r="CD372" s="430"/>
      <c r="CE372" s="430"/>
      <c r="CF372" s="430"/>
      <c r="CG372" s="430"/>
      <c r="CH372" s="430"/>
      <c r="CI372" s="430"/>
      <c r="CJ372" s="430"/>
      <c r="CK372" s="430"/>
      <c r="CL372" s="430"/>
      <c r="CM372" s="430"/>
      <c r="CN372" s="430"/>
      <c r="CO372" s="430"/>
      <c r="CP372" s="430"/>
      <c r="CQ372" s="430"/>
      <c r="CR372" s="430"/>
      <c r="CS372" s="430"/>
      <c r="CT372" s="430"/>
      <c r="CU372" s="430"/>
      <c r="CV372" s="430"/>
      <c r="CW372" s="430"/>
      <c r="CX372" s="430"/>
      <c r="CY372" s="430"/>
      <c r="CZ372" s="430"/>
      <c r="DA372" s="430"/>
      <c r="DB372" s="430"/>
      <c r="DC372" s="430"/>
      <c r="DD372" s="430"/>
      <c r="DE372" s="430"/>
      <c r="DF372" s="430"/>
      <c r="DG372" s="430"/>
      <c r="DH372" s="430"/>
      <c r="DI372" s="430"/>
      <c r="DJ372" s="430"/>
      <c r="DK372" s="430"/>
      <c r="DL372" s="386"/>
      <c r="DM372" s="386"/>
      <c r="DN372" s="386"/>
      <c r="DO372" s="386"/>
      <c r="DP372" s="386"/>
      <c r="DQ372" s="386"/>
      <c r="DR372" s="386"/>
      <c r="DS372" s="386"/>
      <c r="DT372" s="386"/>
      <c r="DU372" s="386"/>
      <c r="DV372" s="386"/>
      <c r="DW372" s="386"/>
      <c r="DX372" s="386"/>
      <c r="DY372" s="386"/>
      <c r="DZ372" s="386"/>
      <c r="EA372" s="386"/>
      <c r="EB372" s="386"/>
      <c r="EC372" s="386"/>
      <c r="ED372" s="386"/>
      <c r="EE372" s="386"/>
      <c r="EF372" s="386"/>
      <c r="EG372" s="386"/>
      <c r="EH372" s="386"/>
      <c r="EI372" s="386"/>
      <c r="EJ372" s="386"/>
      <c r="EK372" s="386"/>
      <c r="EL372" s="386"/>
      <c r="EM372" s="386"/>
      <c r="EN372" s="386"/>
      <c r="EO372" s="386"/>
      <c r="EP372" s="386"/>
      <c r="EQ372" s="386"/>
      <c r="ER372" s="386"/>
      <c r="ES372" s="386"/>
      <c r="ET372" s="386"/>
      <c r="EU372" s="386"/>
      <c r="EV372" s="386"/>
      <c r="EW372" s="386"/>
      <c r="EX372" s="386"/>
      <c r="EY372" s="386"/>
      <c r="EZ372" s="386"/>
      <c r="FA372" s="386"/>
      <c r="FB372" s="386"/>
      <c r="FC372" s="386"/>
      <c r="FD372" s="386"/>
      <c r="FE372" s="386"/>
      <c r="FF372" s="386"/>
      <c r="FG372" s="386"/>
      <c r="FH372" s="386"/>
      <c r="FI372" s="386"/>
      <c r="FJ372" s="386"/>
      <c r="FK372" s="386"/>
      <c r="FL372" s="386"/>
      <c r="FM372" s="386"/>
      <c r="FN372" s="386"/>
      <c r="FO372" s="386"/>
      <c r="FP372" s="386"/>
      <c r="FQ372" s="386"/>
      <c r="FR372" s="386"/>
      <c r="FS372" s="386"/>
      <c r="FT372" s="386"/>
      <c r="FU372" s="386"/>
      <c r="FV372" s="386"/>
      <c r="FW372" s="386"/>
      <c r="FX372" s="386"/>
      <c r="FY372" s="386"/>
      <c r="FZ372" s="386"/>
      <c r="GA372" s="386"/>
      <c r="GB372" s="386"/>
      <c r="GC372" s="386"/>
      <c r="GD372" s="386"/>
      <c r="GE372" s="386"/>
      <c r="GF372" s="386"/>
      <c r="GG372" s="386"/>
      <c r="GH372" s="386"/>
      <c r="GI372" s="386"/>
      <c r="GJ372" s="386"/>
      <c r="GK372" s="386"/>
      <c r="GL372" s="386"/>
      <c r="GM372" s="386"/>
      <c r="GN372" s="386"/>
      <c r="GO372" s="386"/>
      <c r="GP372" s="386"/>
      <c r="GQ372" s="386"/>
      <c r="GR372" s="386"/>
      <c r="GS372" s="386"/>
      <c r="GT372" s="386"/>
      <c r="GU372" s="488"/>
      <c r="GV372" s="386"/>
      <c r="GW372" s="386"/>
      <c r="GX372" s="386"/>
      <c r="GY372" s="386"/>
      <c r="GZ372" s="386"/>
      <c r="HA372" s="386"/>
      <c r="HB372" s="386"/>
      <c r="HC372" s="386"/>
      <c r="HD372" s="386"/>
      <c r="HE372" s="386"/>
      <c r="HF372" s="386"/>
      <c r="HG372" s="386"/>
      <c r="HH372" s="386"/>
      <c r="HI372" s="386"/>
      <c r="HJ372" s="386"/>
      <c r="HK372" s="386"/>
      <c r="HL372" s="386"/>
      <c r="HM372" s="386"/>
      <c r="HN372" s="386"/>
      <c r="HO372" s="386"/>
      <c r="HP372" s="386"/>
      <c r="HQ372" s="386"/>
      <c r="HR372" s="386"/>
      <c r="HS372" s="386"/>
      <c r="HT372" s="386"/>
      <c r="HU372" s="386"/>
      <c r="HV372" s="386"/>
      <c r="HW372" s="386"/>
      <c r="HX372" s="386"/>
      <c r="HY372" s="386"/>
      <c r="HZ372" s="386"/>
      <c r="IA372" s="386"/>
      <c r="IB372" s="386"/>
      <c r="ID372" s="386"/>
      <c r="IE372" s="386"/>
      <c r="IF372" s="386"/>
      <c r="IG372" s="386"/>
      <c r="IH372" s="386"/>
      <c r="II372" s="386"/>
    </row>
    <row r="373" spans="1:243" ht="173.4" x14ac:dyDescent="0.3">
      <c r="A373" s="449"/>
      <c r="B373" s="449"/>
      <c r="C373" s="449"/>
      <c r="D373" s="449"/>
      <c r="E373" s="449"/>
      <c r="F373" s="457"/>
      <c r="G373" s="449"/>
      <c r="H373" s="514"/>
      <c r="I373" s="514"/>
      <c r="J373" s="515"/>
      <c r="K373" s="458"/>
      <c r="L373" s="636" t="s">
        <v>2566</v>
      </c>
      <c r="M373" s="579" t="s">
        <v>2567</v>
      </c>
      <c r="N373" s="574" t="s">
        <v>2581</v>
      </c>
      <c r="O373" s="574" t="s">
        <v>2527</v>
      </c>
      <c r="P373" s="645" t="s">
        <v>2597</v>
      </c>
      <c r="Q373" s="460"/>
      <c r="R373" s="505" t="s">
        <v>2620</v>
      </c>
      <c r="S373" s="505">
        <v>1</v>
      </c>
      <c r="T373" s="650">
        <v>1</v>
      </c>
      <c r="U373" s="504" t="s">
        <v>2646</v>
      </c>
      <c r="V373" s="641" t="s">
        <v>2647</v>
      </c>
      <c r="W373" s="638">
        <v>43125</v>
      </c>
      <c r="X373" s="638">
        <v>43428</v>
      </c>
      <c r="Y373" s="649">
        <v>32062000</v>
      </c>
      <c r="Z373" s="639" t="s">
        <v>2511</v>
      </c>
      <c r="AA373" s="639" t="s">
        <v>2512</v>
      </c>
      <c r="AB373" s="639" t="s">
        <v>2513</v>
      </c>
      <c r="AC373" s="639" t="s">
        <v>2514</v>
      </c>
      <c r="AD373" s="460"/>
      <c r="AE373" s="430"/>
      <c r="AF373" s="430"/>
      <c r="AG373" s="430"/>
      <c r="AH373" s="430"/>
      <c r="AI373" s="430"/>
      <c r="AJ373" s="430"/>
      <c r="AK373" s="430"/>
      <c r="AL373" s="430"/>
      <c r="AM373" s="430"/>
      <c r="AN373" s="430"/>
      <c r="AO373" s="430"/>
      <c r="AP373" s="430"/>
      <c r="AQ373" s="430"/>
      <c r="AR373" s="430"/>
      <c r="AS373" s="430"/>
      <c r="AT373" s="430"/>
      <c r="AU373" s="430"/>
      <c r="AV373" s="430"/>
      <c r="AW373" s="430"/>
      <c r="AX373" s="430"/>
      <c r="AY373" s="430"/>
      <c r="AZ373" s="430"/>
      <c r="BA373" s="430"/>
      <c r="BB373" s="430"/>
      <c r="BC373" s="430"/>
      <c r="BD373" s="430"/>
      <c r="BE373" s="430"/>
      <c r="BF373" s="430"/>
      <c r="BG373" s="430"/>
      <c r="BH373" s="430"/>
      <c r="BI373" s="430"/>
      <c r="BJ373" s="430"/>
      <c r="BK373" s="430"/>
      <c r="BL373" s="430"/>
      <c r="BM373" s="430"/>
      <c r="BN373" s="430"/>
      <c r="BO373" s="430"/>
      <c r="BP373" s="430"/>
      <c r="BQ373" s="430"/>
      <c r="BR373" s="430"/>
      <c r="BS373" s="430"/>
      <c r="BT373" s="430"/>
      <c r="BU373" s="430"/>
      <c r="BV373" s="430"/>
      <c r="BW373" s="430"/>
      <c r="BX373" s="430"/>
      <c r="BY373" s="430"/>
      <c r="BZ373" s="430"/>
      <c r="CA373" s="430"/>
      <c r="CB373" s="430"/>
      <c r="CC373" s="430"/>
      <c r="CD373" s="430"/>
      <c r="CE373" s="430"/>
      <c r="CF373" s="430"/>
      <c r="CG373" s="430"/>
      <c r="CH373" s="430"/>
      <c r="CI373" s="430"/>
      <c r="CJ373" s="430"/>
      <c r="CK373" s="430"/>
      <c r="CL373" s="430"/>
      <c r="CM373" s="430"/>
      <c r="CN373" s="430"/>
      <c r="CO373" s="430"/>
      <c r="CP373" s="430"/>
      <c r="CQ373" s="430"/>
      <c r="CR373" s="430"/>
      <c r="CS373" s="430"/>
      <c r="CT373" s="430"/>
      <c r="CU373" s="430"/>
      <c r="CV373" s="430"/>
      <c r="CW373" s="430"/>
      <c r="CX373" s="430"/>
      <c r="CY373" s="430"/>
      <c r="CZ373" s="430"/>
      <c r="DA373" s="430"/>
      <c r="DB373" s="430"/>
      <c r="DC373" s="430"/>
      <c r="DD373" s="430"/>
      <c r="DE373" s="430"/>
      <c r="DF373" s="430"/>
      <c r="DG373" s="430"/>
      <c r="DH373" s="430"/>
      <c r="DI373" s="430"/>
      <c r="DJ373" s="430"/>
      <c r="DK373" s="430"/>
      <c r="DL373" s="386"/>
      <c r="DM373" s="386"/>
      <c r="DN373" s="386"/>
      <c r="DO373" s="386"/>
      <c r="DP373" s="386"/>
      <c r="DQ373" s="386"/>
      <c r="DR373" s="386"/>
      <c r="DS373" s="386"/>
      <c r="DT373" s="386"/>
      <c r="DU373" s="386"/>
      <c r="DV373" s="386"/>
      <c r="DW373" s="386"/>
      <c r="DX373" s="386"/>
      <c r="DY373" s="386"/>
      <c r="DZ373" s="386"/>
      <c r="EA373" s="386"/>
      <c r="EB373" s="386"/>
      <c r="EC373" s="386"/>
      <c r="ED373" s="386"/>
      <c r="EE373" s="386"/>
      <c r="EF373" s="386"/>
      <c r="EG373" s="386"/>
      <c r="EH373" s="386"/>
      <c r="EI373" s="386"/>
      <c r="EJ373" s="386"/>
      <c r="EK373" s="386"/>
      <c r="EL373" s="386"/>
      <c r="EM373" s="386"/>
      <c r="EN373" s="386"/>
      <c r="EO373" s="386"/>
      <c r="EP373" s="386"/>
      <c r="EQ373" s="386"/>
      <c r="ER373" s="386"/>
      <c r="ES373" s="386"/>
      <c r="ET373" s="386"/>
      <c r="EU373" s="386"/>
      <c r="EV373" s="386"/>
      <c r="EW373" s="386"/>
      <c r="EX373" s="386"/>
      <c r="EY373" s="386"/>
      <c r="EZ373" s="386"/>
      <c r="FA373" s="386"/>
      <c r="FB373" s="386"/>
      <c r="FC373" s="386"/>
      <c r="FD373" s="386"/>
      <c r="FE373" s="386"/>
      <c r="FF373" s="386"/>
      <c r="FG373" s="386"/>
      <c r="FH373" s="386"/>
      <c r="FI373" s="386"/>
      <c r="FJ373" s="386"/>
      <c r="FK373" s="386"/>
      <c r="FL373" s="386"/>
      <c r="FM373" s="386"/>
      <c r="FN373" s="386"/>
      <c r="FO373" s="386"/>
      <c r="FP373" s="386"/>
      <c r="FQ373" s="386"/>
      <c r="FR373" s="386"/>
      <c r="FS373" s="386"/>
      <c r="FT373" s="386"/>
      <c r="FU373" s="386"/>
      <c r="FV373" s="386"/>
      <c r="FW373" s="386"/>
      <c r="FX373" s="386"/>
      <c r="FY373" s="386"/>
      <c r="FZ373" s="386"/>
      <c r="GA373" s="386"/>
      <c r="GB373" s="386"/>
      <c r="GC373" s="386"/>
      <c r="GD373" s="386"/>
      <c r="GE373" s="386"/>
      <c r="GF373" s="386"/>
      <c r="GG373" s="386"/>
      <c r="GH373" s="386"/>
      <c r="GI373" s="386"/>
      <c r="GJ373" s="386"/>
      <c r="GK373" s="386"/>
      <c r="GL373" s="386"/>
      <c r="GM373" s="386"/>
      <c r="GN373" s="386"/>
      <c r="GO373" s="386"/>
      <c r="GP373" s="386"/>
      <c r="GQ373" s="386"/>
      <c r="GR373" s="386"/>
      <c r="GS373" s="386"/>
      <c r="GT373" s="386"/>
      <c r="GU373" s="488"/>
      <c r="GV373" s="386"/>
      <c r="GW373" s="386"/>
      <c r="GX373" s="386"/>
      <c r="GY373" s="386"/>
      <c r="GZ373" s="386"/>
      <c r="HA373" s="386"/>
      <c r="HB373" s="386"/>
      <c r="HC373" s="386"/>
      <c r="HD373" s="386"/>
      <c r="HE373" s="386"/>
      <c r="HF373" s="386"/>
      <c r="HG373" s="386"/>
      <c r="HH373" s="386"/>
      <c r="HI373" s="386"/>
      <c r="HJ373" s="386"/>
      <c r="HK373" s="386"/>
      <c r="HL373" s="386"/>
      <c r="HM373" s="386"/>
      <c r="HN373" s="386"/>
      <c r="HO373" s="386"/>
      <c r="HP373" s="386"/>
      <c r="HQ373" s="386"/>
      <c r="HR373" s="386"/>
      <c r="HS373" s="386"/>
      <c r="HT373" s="386"/>
      <c r="HU373" s="386"/>
      <c r="HV373" s="386"/>
      <c r="HW373" s="386"/>
      <c r="HX373" s="386"/>
      <c r="HY373" s="386"/>
      <c r="HZ373" s="386"/>
      <c r="IA373" s="386"/>
      <c r="IB373" s="386"/>
      <c r="ID373" s="386"/>
      <c r="IE373" s="386"/>
      <c r="IF373" s="386"/>
      <c r="IG373" s="386"/>
      <c r="IH373" s="386"/>
      <c r="II373" s="386"/>
    </row>
    <row r="374" spans="1:243" ht="173.4" x14ac:dyDescent="0.3">
      <c r="A374" s="449"/>
      <c r="B374" s="449"/>
      <c r="C374" s="449"/>
      <c r="D374" s="449"/>
      <c r="E374" s="449"/>
      <c r="F374" s="457"/>
      <c r="G374" s="449"/>
      <c r="H374" s="514"/>
      <c r="I374" s="514"/>
      <c r="J374" s="515"/>
      <c r="K374" s="458"/>
      <c r="L374" s="636" t="s">
        <v>2568</v>
      </c>
      <c r="M374" s="579" t="s">
        <v>2504</v>
      </c>
      <c r="N374" s="574" t="s">
        <v>2581</v>
      </c>
      <c r="O374" s="574" t="s">
        <v>2506</v>
      </c>
      <c r="P374" s="645" t="s">
        <v>2507</v>
      </c>
      <c r="Q374" s="460"/>
      <c r="R374" s="505" t="s">
        <v>2508</v>
      </c>
      <c r="S374" s="505">
        <v>20</v>
      </c>
      <c r="T374" s="648">
        <v>0.2</v>
      </c>
      <c r="U374" s="504" t="s">
        <v>2641</v>
      </c>
      <c r="V374" s="641" t="s">
        <v>2648</v>
      </c>
      <c r="W374" s="638">
        <v>43117</v>
      </c>
      <c r="X374" s="638">
        <v>43389</v>
      </c>
      <c r="Y374" s="649">
        <v>28855800</v>
      </c>
      <c r="Z374" s="639" t="s">
        <v>2511</v>
      </c>
      <c r="AA374" s="639" t="s">
        <v>2512</v>
      </c>
      <c r="AB374" s="639" t="s">
        <v>2513</v>
      </c>
      <c r="AC374" s="639" t="s">
        <v>2514</v>
      </c>
      <c r="AD374" s="460"/>
      <c r="AE374" s="430"/>
      <c r="AF374" s="430"/>
      <c r="AG374" s="430"/>
      <c r="AH374" s="430"/>
      <c r="AI374" s="430"/>
      <c r="AJ374" s="430"/>
      <c r="AK374" s="430"/>
      <c r="AL374" s="430"/>
      <c r="AM374" s="430"/>
      <c r="AN374" s="430"/>
      <c r="AO374" s="430"/>
      <c r="AP374" s="430"/>
      <c r="AQ374" s="430"/>
      <c r="AR374" s="430"/>
      <c r="AS374" s="430"/>
      <c r="AT374" s="430"/>
      <c r="AU374" s="430"/>
      <c r="AV374" s="430"/>
      <c r="AW374" s="430"/>
      <c r="AX374" s="430"/>
      <c r="AY374" s="430"/>
      <c r="AZ374" s="430"/>
      <c r="BA374" s="430"/>
      <c r="BB374" s="430"/>
      <c r="BC374" s="430"/>
      <c r="BD374" s="430"/>
      <c r="BE374" s="430"/>
      <c r="BF374" s="430"/>
      <c r="BG374" s="430"/>
      <c r="BH374" s="430"/>
      <c r="BI374" s="430"/>
      <c r="BJ374" s="430"/>
      <c r="BK374" s="430"/>
      <c r="BL374" s="430"/>
      <c r="BM374" s="430"/>
      <c r="BN374" s="430"/>
      <c r="BO374" s="430"/>
      <c r="BP374" s="430"/>
      <c r="BQ374" s="430"/>
      <c r="BR374" s="430"/>
      <c r="BS374" s="430"/>
      <c r="BT374" s="430"/>
      <c r="BU374" s="430"/>
      <c r="BV374" s="430"/>
      <c r="BW374" s="430"/>
      <c r="BX374" s="430"/>
      <c r="BY374" s="430"/>
      <c r="BZ374" s="430"/>
      <c r="CA374" s="430"/>
      <c r="CB374" s="430"/>
      <c r="CC374" s="430"/>
      <c r="CD374" s="430"/>
      <c r="CE374" s="430"/>
      <c r="CF374" s="430"/>
      <c r="CG374" s="430"/>
      <c r="CH374" s="430"/>
      <c r="CI374" s="430"/>
      <c r="CJ374" s="430"/>
      <c r="CK374" s="430"/>
      <c r="CL374" s="430"/>
      <c r="CM374" s="430"/>
      <c r="CN374" s="430"/>
      <c r="CO374" s="430"/>
      <c r="CP374" s="430"/>
      <c r="CQ374" s="430"/>
      <c r="CR374" s="430"/>
      <c r="CS374" s="430"/>
      <c r="CT374" s="430"/>
      <c r="CU374" s="430"/>
      <c r="CV374" s="430"/>
      <c r="CW374" s="430"/>
      <c r="CX374" s="430"/>
      <c r="CY374" s="430"/>
      <c r="CZ374" s="430"/>
      <c r="DA374" s="430"/>
      <c r="DB374" s="430"/>
      <c r="DC374" s="430"/>
      <c r="DD374" s="430"/>
      <c r="DE374" s="430"/>
      <c r="DF374" s="430"/>
      <c r="DG374" s="430"/>
      <c r="DH374" s="430"/>
      <c r="DI374" s="430"/>
      <c r="DJ374" s="430"/>
      <c r="DK374" s="430"/>
      <c r="DL374" s="386"/>
      <c r="DM374" s="386"/>
      <c r="DN374" s="386"/>
      <c r="DO374" s="386"/>
      <c r="DP374" s="386"/>
      <c r="DQ374" s="386"/>
      <c r="DR374" s="386"/>
      <c r="DS374" s="386"/>
      <c r="DT374" s="386"/>
      <c r="DU374" s="386"/>
      <c r="DV374" s="386"/>
      <c r="DW374" s="386"/>
      <c r="DX374" s="386"/>
      <c r="DY374" s="386"/>
      <c r="DZ374" s="386"/>
      <c r="EA374" s="386"/>
      <c r="EB374" s="386"/>
      <c r="EC374" s="386"/>
      <c r="ED374" s="386"/>
      <c r="EE374" s="386"/>
      <c r="EF374" s="386"/>
      <c r="EG374" s="386"/>
      <c r="EH374" s="386"/>
      <c r="EI374" s="386"/>
      <c r="EJ374" s="386"/>
      <c r="EK374" s="386"/>
      <c r="EL374" s="386"/>
      <c r="EM374" s="386"/>
      <c r="EN374" s="386"/>
      <c r="EO374" s="386"/>
      <c r="EP374" s="386"/>
      <c r="EQ374" s="386"/>
      <c r="ER374" s="386"/>
      <c r="ES374" s="386"/>
      <c r="ET374" s="386"/>
      <c r="EU374" s="386"/>
      <c r="EV374" s="386"/>
      <c r="EW374" s="386"/>
      <c r="EX374" s="386"/>
      <c r="EY374" s="386"/>
      <c r="EZ374" s="386"/>
      <c r="FA374" s="386"/>
      <c r="FB374" s="386"/>
      <c r="FC374" s="386"/>
      <c r="FD374" s="386"/>
      <c r="FE374" s="386"/>
      <c r="FF374" s="386"/>
      <c r="FG374" s="386"/>
      <c r="FH374" s="386"/>
      <c r="FI374" s="386"/>
      <c r="FJ374" s="386"/>
      <c r="FK374" s="386"/>
      <c r="FL374" s="386"/>
      <c r="FM374" s="386"/>
      <c r="FN374" s="386"/>
      <c r="FO374" s="386"/>
      <c r="FP374" s="386"/>
      <c r="FQ374" s="386"/>
      <c r="FR374" s="386"/>
      <c r="FS374" s="386"/>
      <c r="FT374" s="386"/>
      <c r="FU374" s="386"/>
      <c r="FV374" s="386"/>
      <c r="FW374" s="386"/>
      <c r="FX374" s="386"/>
      <c r="FY374" s="386"/>
      <c r="FZ374" s="386"/>
      <c r="GA374" s="386"/>
      <c r="GB374" s="386"/>
      <c r="GC374" s="386"/>
      <c r="GD374" s="386"/>
      <c r="GE374" s="386"/>
      <c r="GF374" s="386"/>
      <c r="GG374" s="386"/>
      <c r="GH374" s="386"/>
      <c r="GI374" s="386"/>
      <c r="GJ374" s="386"/>
      <c r="GK374" s="386"/>
      <c r="GL374" s="386"/>
      <c r="GM374" s="386"/>
      <c r="GN374" s="386"/>
      <c r="GO374" s="386"/>
      <c r="GP374" s="386"/>
      <c r="GQ374" s="386"/>
      <c r="GR374" s="386"/>
      <c r="GS374" s="386"/>
      <c r="GT374" s="386"/>
      <c r="GU374" s="488"/>
      <c r="GV374" s="386"/>
      <c r="GW374" s="386"/>
      <c r="GX374" s="386"/>
      <c r="GY374" s="386"/>
      <c r="GZ374" s="386"/>
      <c r="HA374" s="386"/>
      <c r="HB374" s="386"/>
      <c r="HC374" s="386"/>
      <c r="HD374" s="386"/>
      <c r="HE374" s="386"/>
      <c r="HF374" s="386"/>
      <c r="HG374" s="386"/>
      <c r="HH374" s="386"/>
      <c r="HI374" s="386"/>
      <c r="HJ374" s="386"/>
      <c r="HK374" s="386"/>
      <c r="HL374" s="386"/>
      <c r="HM374" s="386"/>
      <c r="HN374" s="386"/>
      <c r="HO374" s="386"/>
      <c r="HP374" s="386"/>
      <c r="HQ374" s="386"/>
      <c r="HR374" s="386"/>
      <c r="HS374" s="386"/>
      <c r="HT374" s="386"/>
      <c r="HU374" s="386"/>
      <c r="HV374" s="386"/>
      <c r="HW374" s="386"/>
      <c r="HX374" s="386"/>
      <c r="HY374" s="386"/>
      <c r="HZ374" s="386"/>
      <c r="IA374" s="386"/>
      <c r="IB374" s="386"/>
      <c r="ID374" s="386"/>
      <c r="IE374" s="386"/>
      <c r="IF374" s="386"/>
      <c r="IG374" s="386"/>
      <c r="IH374" s="386"/>
      <c r="II374" s="386"/>
    </row>
    <row r="375" spans="1:243" ht="219" customHeight="1" x14ac:dyDescent="0.3">
      <c r="A375" s="449"/>
      <c r="B375" s="449"/>
      <c r="C375" s="449"/>
      <c r="D375" s="449"/>
      <c r="E375" s="449"/>
      <c r="F375" s="457"/>
      <c r="G375" s="449"/>
      <c r="H375" s="514"/>
      <c r="I375" s="514"/>
      <c r="J375" s="515"/>
      <c r="K375" s="458"/>
      <c r="L375" s="636" t="s">
        <v>2503</v>
      </c>
      <c r="M375" s="579" t="s">
        <v>2569</v>
      </c>
      <c r="N375" s="574" t="s">
        <v>2581</v>
      </c>
      <c r="O375" s="574" t="s">
        <v>2598</v>
      </c>
      <c r="P375" s="645" t="s">
        <v>2599</v>
      </c>
      <c r="Q375" s="460"/>
      <c r="R375" s="505" t="s">
        <v>2621</v>
      </c>
      <c r="S375" s="505">
        <v>12</v>
      </c>
      <c r="T375" s="648">
        <v>0.06</v>
      </c>
      <c r="U375" s="504" t="s">
        <v>2649</v>
      </c>
      <c r="V375" s="641" t="s">
        <v>2650</v>
      </c>
      <c r="W375" s="638">
        <v>43160</v>
      </c>
      <c r="X375" s="638">
        <v>43404</v>
      </c>
      <c r="Y375" s="649">
        <v>25649600</v>
      </c>
      <c r="Z375" s="639" t="s">
        <v>2511</v>
      </c>
      <c r="AA375" s="639" t="s">
        <v>2512</v>
      </c>
      <c r="AB375" s="639" t="s">
        <v>2513</v>
      </c>
      <c r="AC375" s="639" t="s">
        <v>2514</v>
      </c>
      <c r="AD375" s="460"/>
      <c r="AE375" s="430"/>
      <c r="AF375" s="430"/>
      <c r="AG375" s="430"/>
      <c r="AH375" s="430"/>
      <c r="AI375" s="430"/>
      <c r="AJ375" s="430"/>
      <c r="AK375" s="430"/>
      <c r="AL375" s="430"/>
      <c r="AM375" s="430"/>
      <c r="AN375" s="430"/>
      <c r="AO375" s="430"/>
      <c r="AP375" s="430"/>
      <c r="AQ375" s="430"/>
      <c r="AR375" s="430"/>
      <c r="AS375" s="430"/>
      <c r="AT375" s="430"/>
      <c r="AU375" s="430"/>
      <c r="AV375" s="430"/>
      <c r="AW375" s="430"/>
      <c r="AX375" s="430"/>
      <c r="AY375" s="430"/>
      <c r="AZ375" s="430"/>
      <c r="BA375" s="430"/>
      <c r="BB375" s="430"/>
      <c r="BC375" s="430"/>
      <c r="BD375" s="430"/>
      <c r="BE375" s="430"/>
      <c r="BF375" s="430"/>
      <c r="BG375" s="430"/>
      <c r="BH375" s="430"/>
      <c r="BI375" s="430"/>
      <c r="BJ375" s="430"/>
      <c r="BK375" s="430"/>
      <c r="BL375" s="430"/>
      <c r="BM375" s="430"/>
      <c r="BN375" s="430"/>
      <c r="BO375" s="430"/>
      <c r="BP375" s="430"/>
      <c r="BQ375" s="430"/>
      <c r="BR375" s="430"/>
      <c r="BS375" s="430"/>
      <c r="BT375" s="430"/>
      <c r="BU375" s="430"/>
      <c r="BV375" s="430"/>
      <c r="BW375" s="430"/>
      <c r="BX375" s="430"/>
      <c r="BY375" s="430"/>
      <c r="BZ375" s="430"/>
      <c r="CA375" s="430"/>
      <c r="CB375" s="430"/>
      <c r="CC375" s="430"/>
      <c r="CD375" s="430"/>
      <c r="CE375" s="430"/>
      <c r="CF375" s="430"/>
      <c r="CG375" s="430"/>
      <c r="CH375" s="430"/>
      <c r="CI375" s="430"/>
      <c r="CJ375" s="430"/>
      <c r="CK375" s="430"/>
      <c r="CL375" s="430"/>
      <c r="CM375" s="430"/>
      <c r="CN375" s="430"/>
      <c r="CO375" s="430"/>
      <c r="CP375" s="430"/>
      <c r="CQ375" s="430"/>
      <c r="CR375" s="430"/>
      <c r="CS375" s="430"/>
      <c r="CT375" s="430"/>
      <c r="CU375" s="430"/>
      <c r="CV375" s="430"/>
      <c r="CW375" s="430"/>
      <c r="CX375" s="430"/>
      <c r="CY375" s="430"/>
      <c r="CZ375" s="430"/>
      <c r="DA375" s="430"/>
      <c r="DB375" s="430"/>
      <c r="DC375" s="430"/>
      <c r="DD375" s="430"/>
      <c r="DE375" s="430"/>
      <c r="DF375" s="430"/>
      <c r="DG375" s="430"/>
      <c r="DH375" s="430"/>
      <c r="DI375" s="430"/>
      <c r="DJ375" s="430"/>
      <c r="DK375" s="430"/>
      <c r="DL375" s="386"/>
      <c r="DM375" s="386"/>
      <c r="DN375" s="386"/>
      <c r="DO375" s="386"/>
      <c r="DP375" s="386"/>
      <c r="DQ375" s="386"/>
      <c r="DR375" s="386"/>
      <c r="DS375" s="386"/>
      <c r="DT375" s="386"/>
      <c r="DU375" s="386"/>
      <c r="DV375" s="386"/>
      <c r="DW375" s="386"/>
      <c r="DX375" s="386"/>
      <c r="DY375" s="386"/>
      <c r="DZ375" s="386"/>
      <c r="EA375" s="386"/>
      <c r="EB375" s="386"/>
      <c r="EC375" s="386"/>
      <c r="ED375" s="386"/>
      <c r="EE375" s="386"/>
      <c r="EF375" s="386"/>
      <c r="EG375" s="386"/>
      <c r="EH375" s="386"/>
      <c r="EI375" s="386"/>
      <c r="EJ375" s="386"/>
      <c r="EK375" s="386"/>
      <c r="EL375" s="386"/>
      <c r="EM375" s="386"/>
      <c r="EN375" s="386"/>
      <c r="EO375" s="386"/>
      <c r="EP375" s="386"/>
      <c r="EQ375" s="386"/>
      <c r="ER375" s="386"/>
      <c r="ES375" s="386"/>
      <c r="ET375" s="386"/>
      <c r="EU375" s="386"/>
      <c r="EV375" s="386"/>
      <c r="EW375" s="386"/>
      <c r="EX375" s="386"/>
      <c r="EY375" s="386"/>
      <c r="EZ375" s="386"/>
      <c r="FA375" s="386"/>
      <c r="FB375" s="386"/>
      <c r="FC375" s="386"/>
      <c r="FD375" s="386"/>
      <c r="FE375" s="386"/>
      <c r="FF375" s="386"/>
      <c r="FG375" s="386"/>
      <c r="FH375" s="386"/>
      <c r="FI375" s="386"/>
      <c r="FJ375" s="386"/>
      <c r="FK375" s="386"/>
      <c r="FL375" s="386"/>
      <c r="FM375" s="386"/>
      <c r="FN375" s="386"/>
      <c r="FO375" s="386"/>
      <c r="FP375" s="386"/>
      <c r="FQ375" s="386"/>
      <c r="FR375" s="386"/>
      <c r="FS375" s="386"/>
      <c r="FT375" s="386"/>
      <c r="FU375" s="386"/>
      <c r="FV375" s="386"/>
      <c r="FW375" s="386"/>
      <c r="FX375" s="386"/>
      <c r="FY375" s="386"/>
      <c r="FZ375" s="386"/>
      <c r="GA375" s="386"/>
      <c r="GB375" s="386"/>
      <c r="GC375" s="386"/>
      <c r="GD375" s="386"/>
      <c r="GE375" s="386"/>
      <c r="GF375" s="386"/>
      <c r="GG375" s="386"/>
      <c r="GH375" s="386"/>
      <c r="GI375" s="386"/>
      <c r="GJ375" s="386"/>
      <c r="GK375" s="386"/>
      <c r="GL375" s="386"/>
      <c r="GM375" s="386"/>
      <c r="GN375" s="386"/>
      <c r="GO375" s="386"/>
      <c r="GP375" s="386"/>
      <c r="GQ375" s="386"/>
      <c r="GR375" s="386"/>
      <c r="GS375" s="386"/>
      <c r="GT375" s="386"/>
      <c r="GU375" s="488"/>
      <c r="GV375" s="386"/>
      <c r="GW375" s="386"/>
      <c r="GX375" s="386"/>
      <c r="GY375" s="386"/>
      <c r="GZ375" s="386"/>
      <c r="HA375" s="386"/>
      <c r="HB375" s="386"/>
      <c r="HC375" s="386"/>
      <c r="HD375" s="386"/>
      <c r="HE375" s="386"/>
      <c r="HF375" s="386"/>
      <c r="HG375" s="386"/>
      <c r="HH375" s="386"/>
      <c r="HI375" s="386"/>
      <c r="HJ375" s="386"/>
      <c r="HK375" s="386"/>
      <c r="HL375" s="386"/>
      <c r="HM375" s="386"/>
      <c r="HN375" s="386"/>
      <c r="HO375" s="386"/>
      <c r="HP375" s="386"/>
      <c r="HQ375" s="386"/>
      <c r="HR375" s="386"/>
      <c r="HS375" s="386"/>
      <c r="HT375" s="386"/>
      <c r="HU375" s="386"/>
      <c r="HV375" s="386"/>
      <c r="HW375" s="386"/>
      <c r="HX375" s="386"/>
      <c r="HY375" s="386"/>
      <c r="HZ375" s="386"/>
      <c r="IA375" s="386"/>
      <c r="IB375" s="386"/>
      <c r="ID375" s="386"/>
      <c r="IE375" s="386"/>
      <c r="IF375" s="386"/>
      <c r="IG375" s="386"/>
      <c r="IH375" s="386"/>
      <c r="II375" s="386"/>
    </row>
    <row r="376" spans="1:243" ht="92.4" customHeight="1" x14ac:dyDescent="0.3">
      <c r="A376" s="449"/>
      <c r="B376" s="449"/>
      <c r="C376" s="449"/>
      <c r="D376" s="449"/>
      <c r="E376" s="449"/>
      <c r="F376" s="457"/>
      <c r="G376" s="449"/>
      <c r="H376" s="514"/>
      <c r="I376" s="514"/>
      <c r="J376" s="515"/>
      <c r="K376" s="458"/>
      <c r="L376" s="636" t="s">
        <v>2570</v>
      </c>
      <c r="M376" s="579" t="s">
        <v>2571</v>
      </c>
      <c r="N376" s="574" t="s">
        <v>2581</v>
      </c>
      <c r="O376" s="574" t="s">
        <v>2588</v>
      </c>
      <c r="P376" s="645" t="s">
        <v>2600</v>
      </c>
      <c r="Q376" s="460"/>
      <c r="R376" s="505" t="s">
        <v>2622</v>
      </c>
      <c r="S376" s="505">
        <v>500</v>
      </c>
      <c r="T376" s="650">
        <v>110</v>
      </c>
      <c r="U376" s="504" t="s">
        <v>2651</v>
      </c>
      <c r="V376" s="641" t="s">
        <v>2600</v>
      </c>
      <c r="W376" s="638">
        <v>43125</v>
      </c>
      <c r="X376" s="638">
        <v>43428</v>
      </c>
      <c r="Y376" s="649">
        <v>7873000</v>
      </c>
      <c r="Z376" s="639" t="s">
        <v>2511</v>
      </c>
      <c r="AA376" s="639" t="s">
        <v>2512</v>
      </c>
      <c r="AB376" s="639" t="s">
        <v>2513</v>
      </c>
      <c r="AC376" s="639" t="s">
        <v>2514</v>
      </c>
      <c r="AD376" s="460"/>
      <c r="AE376" s="430"/>
      <c r="AF376" s="430"/>
      <c r="AG376" s="430"/>
      <c r="AH376" s="430"/>
      <c r="AI376" s="430"/>
      <c r="AJ376" s="430"/>
      <c r="AK376" s="430"/>
      <c r="AL376" s="430"/>
      <c r="AM376" s="430"/>
      <c r="AN376" s="430"/>
      <c r="AO376" s="430"/>
      <c r="AP376" s="430"/>
      <c r="AQ376" s="430"/>
      <c r="AR376" s="430"/>
      <c r="AS376" s="430"/>
      <c r="AT376" s="430"/>
      <c r="AU376" s="430"/>
      <c r="AV376" s="430"/>
      <c r="AW376" s="430"/>
      <c r="AX376" s="430"/>
      <c r="AY376" s="430"/>
      <c r="AZ376" s="430"/>
      <c r="BA376" s="430"/>
      <c r="BB376" s="430"/>
      <c r="BC376" s="430"/>
      <c r="BD376" s="430"/>
      <c r="BE376" s="430"/>
      <c r="BF376" s="430"/>
      <c r="BG376" s="430"/>
      <c r="BH376" s="430"/>
      <c r="BI376" s="430"/>
      <c r="BJ376" s="430"/>
      <c r="BK376" s="430"/>
      <c r="BL376" s="430"/>
      <c r="BM376" s="430"/>
      <c r="BN376" s="430"/>
      <c r="BO376" s="430"/>
      <c r="BP376" s="430"/>
      <c r="BQ376" s="430"/>
      <c r="BR376" s="430"/>
      <c r="BS376" s="430"/>
      <c r="BT376" s="430"/>
      <c r="BU376" s="430"/>
      <c r="BV376" s="430"/>
      <c r="BW376" s="430"/>
      <c r="BX376" s="430"/>
      <c r="BY376" s="430"/>
      <c r="BZ376" s="430"/>
      <c r="CA376" s="430"/>
      <c r="CB376" s="430"/>
      <c r="CC376" s="430"/>
      <c r="CD376" s="430"/>
      <c r="CE376" s="430"/>
      <c r="CF376" s="430"/>
      <c r="CG376" s="430"/>
      <c r="CH376" s="430"/>
      <c r="CI376" s="430"/>
      <c r="CJ376" s="430"/>
      <c r="CK376" s="430"/>
      <c r="CL376" s="430"/>
      <c r="CM376" s="430"/>
      <c r="CN376" s="430"/>
      <c r="CO376" s="430"/>
      <c r="CP376" s="430"/>
      <c r="CQ376" s="430"/>
      <c r="CR376" s="430"/>
      <c r="CS376" s="430"/>
      <c r="CT376" s="430"/>
      <c r="CU376" s="430"/>
      <c r="CV376" s="430"/>
      <c r="CW376" s="430"/>
      <c r="CX376" s="430"/>
      <c r="CY376" s="430"/>
      <c r="CZ376" s="430"/>
      <c r="DA376" s="430"/>
      <c r="DB376" s="430"/>
      <c r="DC376" s="430"/>
      <c r="DD376" s="430"/>
      <c r="DE376" s="430"/>
      <c r="DF376" s="430"/>
      <c r="DG376" s="430"/>
      <c r="DH376" s="430"/>
      <c r="DI376" s="430"/>
      <c r="DJ376" s="430"/>
      <c r="DK376" s="430"/>
      <c r="DL376" s="386"/>
      <c r="DM376" s="386"/>
      <c r="DN376" s="386"/>
      <c r="DO376" s="386"/>
      <c r="DP376" s="386"/>
      <c r="DQ376" s="386"/>
      <c r="DR376" s="386"/>
      <c r="DS376" s="386"/>
      <c r="DT376" s="386"/>
      <c r="DU376" s="386"/>
      <c r="DV376" s="386"/>
      <c r="DW376" s="386"/>
      <c r="DX376" s="386"/>
      <c r="DY376" s="386"/>
      <c r="DZ376" s="386"/>
      <c r="EA376" s="386"/>
      <c r="EB376" s="386"/>
      <c r="EC376" s="386"/>
      <c r="ED376" s="386"/>
      <c r="EE376" s="386"/>
      <c r="EF376" s="386"/>
      <c r="EG376" s="386"/>
      <c r="EH376" s="386"/>
      <c r="EI376" s="386"/>
      <c r="EJ376" s="386"/>
      <c r="EK376" s="386"/>
      <c r="EL376" s="386"/>
      <c r="EM376" s="386"/>
      <c r="EN376" s="386"/>
      <c r="EO376" s="386"/>
      <c r="EP376" s="386"/>
      <c r="EQ376" s="386"/>
      <c r="ER376" s="386"/>
      <c r="ES376" s="386"/>
      <c r="ET376" s="386"/>
      <c r="EU376" s="386"/>
      <c r="EV376" s="386"/>
      <c r="EW376" s="386"/>
      <c r="EX376" s="386"/>
      <c r="EY376" s="386"/>
      <c r="EZ376" s="386"/>
      <c r="FA376" s="386"/>
      <c r="FB376" s="386"/>
      <c r="FC376" s="386"/>
      <c r="FD376" s="386"/>
      <c r="FE376" s="386"/>
      <c r="FF376" s="386"/>
      <c r="FG376" s="386"/>
      <c r="FH376" s="386"/>
      <c r="FI376" s="386"/>
      <c r="FJ376" s="386"/>
      <c r="FK376" s="386"/>
      <c r="FL376" s="386"/>
      <c r="FM376" s="386"/>
      <c r="FN376" s="386"/>
      <c r="FO376" s="386"/>
      <c r="FP376" s="386"/>
      <c r="FQ376" s="386"/>
      <c r="FR376" s="386"/>
      <c r="FS376" s="386"/>
      <c r="FT376" s="386"/>
      <c r="FU376" s="386"/>
      <c r="FV376" s="386"/>
      <c r="FW376" s="386"/>
      <c r="FX376" s="386"/>
      <c r="FY376" s="386"/>
      <c r="FZ376" s="386"/>
      <c r="GA376" s="386"/>
      <c r="GB376" s="386"/>
      <c r="GC376" s="386"/>
      <c r="GD376" s="386"/>
      <c r="GE376" s="386"/>
      <c r="GF376" s="386"/>
      <c r="GG376" s="386"/>
      <c r="GH376" s="386"/>
      <c r="GI376" s="386"/>
      <c r="GJ376" s="386"/>
      <c r="GK376" s="386"/>
      <c r="GL376" s="386"/>
      <c r="GM376" s="386"/>
      <c r="GN376" s="386"/>
      <c r="GO376" s="386"/>
      <c r="GP376" s="386"/>
      <c r="GQ376" s="386"/>
      <c r="GR376" s="386"/>
      <c r="GS376" s="386"/>
      <c r="GT376" s="386"/>
      <c r="GU376" s="488"/>
      <c r="GV376" s="386"/>
      <c r="GW376" s="386"/>
      <c r="GX376" s="386"/>
      <c r="GY376" s="386"/>
      <c r="GZ376" s="386"/>
      <c r="HA376" s="386"/>
      <c r="HB376" s="386"/>
      <c r="HC376" s="386"/>
      <c r="HD376" s="386"/>
      <c r="HE376" s="386"/>
      <c r="HF376" s="386"/>
      <c r="HG376" s="386"/>
      <c r="HH376" s="386"/>
      <c r="HI376" s="386"/>
      <c r="HJ376" s="386"/>
      <c r="HK376" s="386"/>
      <c r="HL376" s="386"/>
      <c r="HM376" s="386"/>
      <c r="HN376" s="386"/>
      <c r="HO376" s="386"/>
      <c r="HP376" s="386"/>
      <c r="HQ376" s="386"/>
      <c r="HR376" s="386"/>
      <c r="HS376" s="386"/>
      <c r="HT376" s="386"/>
      <c r="HU376" s="386"/>
      <c r="HV376" s="386"/>
      <c r="HW376" s="386"/>
      <c r="HX376" s="386"/>
      <c r="HY376" s="386"/>
      <c r="HZ376" s="386"/>
      <c r="IA376" s="386"/>
      <c r="IB376" s="386"/>
      <c r="ID376" s="386"/>
      <c r="IE376" s="386"/>
      <c r="IF376" s="386"/>
      <c r="IG376" s="386"/>
      <c r="IH376" s="386"/>
      <c r="II376" s="386"/>
    </row>
    <row r="377" spans="1:243" ht="108" customHeight="1" x14ac:dyDescent="0.3">
      <c r="A377" s="449"/>
      <c r="B377" s="449"/>
      <c r="C377" s="449"/>
      <c r="D377" s="449"/>
      <c r="E377" s="449"/>
      <c r="F377" s="457"/>
      <c r="G377" s="449"/>
      <c r="H377" s="514"/>
      <c r="I377" s="514"/>
      <c r="J377" s="515"/>
      <c r="K377" s="458"/>
      <c r="L377" s="636" t="s">
        <v>2572</v>
      </c>
      <c r="M377" s="579" t="s">
        <v>2571</v>
      </c>
      <c r="N377" s="574" t="s">
        <v>2581</v>
      </c>
      <c r="O377" s="574" t="s">
        <v>2588</v>
      </c>
      <c r="P377" s="645" t="s">
        <v>2601</v>
      </c>
      <c r="Q377" s="460"/>
      <c r="R377" s="505" t="s">
        <v>2623</v>
      </c>
      <c r="S377" s="505">
        <v>60</v>
      </c>
      <c r="T377" s="650">
        <v>10</v>
      </c>
      <c r="U377" s="504" t="s">
        <v>2652</v>
      </c>
      <c r="V377" s="641" t="s">
        <v>2601</v>
      </c>
      <c r="W377" s="638">
        <v>43125</v>
      </c>
      <c r="X377" s="638">
        <v>43428</v>
      </c>
      <c r="Y377" s="649">
        <v>7873000</v>
      </c>
      <c r="Z377" s="639" t="s">
        <v>2511</v>
      </c>
      <c r="AA377" s="639" t="s">
        <v>2512</v>
      </c>
      <c r="AB377" s="639" t="s">
        <v>2513</v>
      </c>
      <c r="AC377" s="639" t="s">
        <v>2514</v>
      </c>
      <c r="AD377" s="460"/>
      <c r="AE377" s="430"/>
      <c r="AF377" s="430"/>
      <c r="AG377" s="430"/>
      <c r="AH377" s="430"/>
      <c r="AI377" s="430"/>
      <c r="AJ377" s="430"/>
      <c r="AK377" s="430"/>
      <c r="AL377" s="430"/>
      <c r="AM377" s="430"/>
      <c r="AN377" s="430"/>
      <c r="AO377" s="430"/>
      <c r="AP377" s="430"/>
      <c r="AQ377" s="430"/>
      <c r="AR377" s="430"/>
      <c r="AS377" s="430"/>
      <c r="AT377" s="430"/>
      <c r="AU377" s="430"/>
      <c r="AV377" s="430"/>
      <c r="AW377" s="430"/>
      <c r="AX377" s="430"/>
      <c r="AY377" s="430"/>
      <c r="AZ377" s="430"/>
      <c r="BA377" s="430"/>
      <c r="BB377" s="430"/>
      <c r="BC377" s="430"/>
      <c r="BD377" s="430"/>
      <c r="BE377" s="430"/>
      <c r="BF377" s="430"/>
      <c r="BG377" s="430"/>
      <c r="BH377" s="430"/>
      <c r="BI377" s="430"/>
      <c r="BJ377" s="430"/>
      <c r="BK377" s="430"/>
      <c r="BL377" s="430"/>
      <c r="BM377" s="430"/>
      <c r="BN377" s="430"/>
      <c r="BO377" s="430"/>
      <c r="BP377" s="430"/>
      <c r="BQ377" s="430"/>
      <c r="BR377" s="430"/>
      <c r="BS377" s="430"/>
      <c r="BT377" s="430"/>
      <c r="BU377" s="430"/>
      <c r="BV377" s="430"/>
      <c r="BW377" s="430"/>
      <c r="BX377" s="430"/>
      <c r="BY377" s="430"/>
      <c r="BZ377" s="430"/>
      <c r="CA377" s="430"/>
      <c r="CB377" s="430"/>
      <c r="CC377" s="430"/>
      <c r="CD377" s="430"/>
      <c r="CE377" s="430"/>
      <c r="CF377" s="430"/>
      <c r="CG377" s="430"/>
      <c r="CH377" s="430"/>
      <c r="CI377" s="430"/>
      <c r="CJ377" s="430"/>
      <c r="CK377" s="430"/>
      <c r="CL377" s="430"/>
      <c r="CM377" s="430"/>
      <c r="CN377" s="430"/>
      <c r="CO377" s="430"/>
      <c r="CP377" s="430"/>
      <c r="CQ377" s="430"/>
      <c r="CR377" s="430"/>
      <c r="CS377" s="430"/>
      <c r="CT377" s="430"/>
      <c r="CU377" s="430"/>
      <c r="CV377" s="430"/>
      <c r="CW377" s="430"/>
      <c r="CX377" s="430"/>
      <c r="CY377" s="430"/>
      <c r="CZ377" s="430"/>
      <c r="DA377" s="430"/>
      <c r="DB377" s="430"/>
      <c r="DC377" s="430"/>
      <c r="DD377" s="430"/>
      <c r="DE377" s="430"/>
      <c r="DF377" s="430"/>
      <c r="DG377" s="430"/>
      <c r="DH377" s="430"/>
      <c r="DI377" s="430"/>
      <c r="DJ377" s="430"/>
      <c r="DK377" s="430"/>
      <c r="DL377" s="386"/>
      <c r="DM377" s="386"/>
      <c r="DN377" s="386"/>
      <c r="DO377" s="386"/>
      <c r="DP377" s="386"/>
      <c r="DQ377" s="386"/>
      <c r="DR377" s="386"/>
      <c r="DS377" s="386"/>
      <c r="DT377" s="386"/>
      <c r="DU377" s="386"/>
      <c r="DV377" s="386"/>
      <c r="DW377" s="386"/>
      <c r="DX377" s="386"/>
      <c r="DY377" s="386"/>
      <c r="DZ377" s="386"/>
      <c r="EA377" s="386"/>
      <c r="EB377" s="386"/>
      <c r="EC377" s="386"/>
      <c r="ED377" s="386"/>
      <c r="EE377" s="386"/>
      <c r="EF377" s="386"/>
      <c r="EG377" s="386"/>
      <c r="EH377" s="386"/>
      <c r="EI377" s="386"/>
      <c r="EJ377" s="386"/>
      <c r="EK377" s="386"/>
      <c r="EL377" s="386"/>
      <c r="EM377" s="386"/>
      <c r="EN377" s="386"/>
      <c r="EO377" s="386"/>
      <c r="EP377" s="386"/>
      <c r="EQ377" s="386"/>
      <c r="ER377" s="386"/>
      <c r="ES377" s="386"/>
      <c r="ET377" s="386"/>
      <c r="EU377" s="386"/>
      <c r="EV377" s="386"/>
      <c r="EW377" s="386"/>
      <c r="EX377" s="386"/>
      <c r="EY377" s="386"/>
      <c r="EZ377" s="386"/>
      <c r="FA377" s="386"/>
      <c r="FB377" s="386"/>
      <c r="FC377" s="386"/>
      <c r="FD377" s="386"/>
      <c r="FE377" s="386"/>
      <c r="FF377" s="386"/>
      <c r="FG377" s="386"/>
      <c r="FH377" s="386"/>
      <c r="FI377" s="386"/>
      <c r="FJ377" s="386"/>
      <c r="FK377" s="386"/>
      <c r="FL377" s="386"/>
      <c r="FM377" s="386"/>
      <c r="FN377" s="386"/>
      <c r="FO377" s="386"/>
      <c r="FP377" s="386"/>
      <c r="FQ377" s="386"/>
      <c r="FR377" s="386"/>
      <c r="FS377" s="386"/>
      <c r="FT377" s="386"/>
      <c r="FU377" s="386"/>
      <c r="FV377" s="386"/>
      <c r="FW377" s="386"/>
      <c r="FX377" s="386"/>
      <c r="FY377" s="386"/>
      <c r="FZ377" s="386"/>
      <c r="GA377" s="386"/>
      <c r="GB377" s="386"/>
      <c r="GC377" s="386"/>
      <c r="GD377" s="386"/>
      <c r="GE377" s="386"/>
      <c r="GF377" s="386"/>
      <c r="GG377" s="386"/>
      <c r="GH377" s="386"/>
      <c r="GI377" s="386"/>
      <c r="GJ377" s="386"/>
      <c r="GK377" s="386"/>
      <c r="GL377" s="386"/>
      <c r="GM377" s="386"/>
      <c r="GN377" s="386"/>
      <c r="GO377" s="386"/>
      <c r="GP377" s="386"/>
      <c r="GQ377" s="386"/>
      <c r="GR377" s="386"/>
      <c r="GS377" s="386"/>
      <c r="GT377" s="386"/>
      <c r="GU377" s="488"/>
      <c r="GV377" s="386"/>
      <c r="GW377" s="386"/>
      <c r="GX377" s="386"/>
      <c r="GY377" s="386"/>
      <c r="GZ377" s="386"/>
      <c r="HA377" s="386"/>
      <c r="HB377" s="386"/>
      <c r="HC377" s="386"/>
      <c r="HD377" s="386"/>
      <c r="HE377" s="386"/>
      <c r="HF377" s="386"/>
      <c r="HG377" s="386"/>
      <c r="HH377" s="386"/>
      <c r="HI377" s="386"/>
      <c r="HJ377" s="386"/>
      <c r="HK377" s="386"/>
      <c r="HL377" s="386"/>
      <c r="HM377" s="386"/>
      <c r="HN377" s="386"/>
      <c r="HO377" s="386"/>
      <c r="HP377" s="386"/>
      <c r="HQ377" s="386"/>
      <c r="HR377" s="386"/>
      <c r="HS377" s="386"/>
      <c r="HT377" s="386"/>
      <c r="HU377" s="386"/>
      <c r="HV377" s="386"/>
      <c r="HW377" s="386"/>
      <c r="HX377" s="386"/>
      <c r="HY377" s="386"/>
      <c r="HZ377" s="386"/>
      <c r="IA377" s="386"/>
      <c r="IB377" s="386"/>
      <c r="ID377" s="386"/>
      <c r="IE377" s="386"/>
      <c r="IF377" s="386"/>
      <c r="IG377" s="386"/>
      <c r="IH377" s="386"/>
      <c r="II377" s="386"/>
    </row>
    <row r="378" spans="1:243" ht="61.2" x14ac:dyDescent="0.3">
      <c r="A378" s="449"/>
      <c r="B378" s="449"/>
      <c r="C378" s="449"/>
      <c r="D378" s="449"/>
      <c r="E378" s="449"/>
      <c r="F378" s="457"/>
      <c r="G378" s="449"/>
      <c r="H378" s="514"/>
      <c r="I378" s="514"/>
      <c r="J378" s="515"/>
      <c r="K378" s="458"/>
      <c r="L378" s="636" t="s">
        <v>2572</v>
      </c>
      <c r="M378" s="579" t="s">
        <v>2571</v>
      </c>
      <c r="N378" s="574" t="s">
        <v>2581</v>
      </c>
      <c r="O378" s="574" t="s">
        <v>2588</v>
      </c>
      <c r="P378" s="645" t="s">
        <v>2602</v>
      </c>
      <c r="Q378" s="460"/>
      <c r="R378" s="505" t="s">
        <v>2624</v>
      </c>
      <c r="S378" s="505">
        <v>100</v>
      </c>
      <c r="T378" s="648">
        <v>1</v>
      </c>
      <c r="U378" s="504" t="s">
        <v>2653</v>
      </c>
      <c r="V378" s="641" t="s">
        <v>2654</v>
      </c>
      <c r="W378" s="638">
        <v>43125</v>
      </c>
      <c r="X378" s="638">
        <v>43428</v>
      </c>
      <c r="Y378" s="649">
        <v>42000000</v>
      </c>
      <c r="Z378" s="639" t="s">
        <v>2511</v>
      </c>
      <c r="AA378" s="639" t="s">
        <v>2512</v>
      </c>
      <c r="AB378" s="639" t="s">
        <v>2513</v>
      </c>
      <c r="AC378" s="639" t="s">
        <v>2514</v>
      </c>
      <c r="AD378" s="460"/>
      <c r="AE378" s="430"/>
      <c r="AF378" s="430"/>
      <c r="AG378" s="430"/>
      <c r="AH378" s="430"/>
      <c r="AI378" s="430"/>
      <c r="AJ378" s="430"/>
      <c r="AK378" s="430"/>
      <c r="AL378" s="430"/>
      <c r="AM378" s="430"/>
      <c r="AN378" s="430"/>
      <c r="AO378" s="430"/>
      <c r="AP378" s="430"/>
      <c r="AQ378" s="430"/>
      <c r="AR378" s="430"/>
      <c r="AS378" s="430"/>
      <c r="AT378" s="430"/>
      <c r="AU378" s="430"/>
      <c r="AV378" s="430"/>
      <c r="AW378" s="430"/>
      <c r="AX378" s="430"/>
      <c r="AY378" s="430"/>
      <c r="AZ378" s="430"/>
      <c r="BA378" s="430"/>
      <c r="BB378" s="430"/>
      <c r="BC378" s="430"/>
      <c r="BD378" s="430"/>
      <c r="BE378" s="430"/>
      <c r="BF378" s="430"/>
      <c r="BG378" s="430"/>
      <c r="BH378" s="430"/>
      <c r="BI378" s="430"/>
      <c r="BJ378" s="430"/>
      <c r="BK378" s="430"/>
      <c r="BL378" s="430"/>
      <c r="BM378" s="430"/>
      <c r="BN378" s="430"/>
      <c r="BO378" s="430"/>
      <c r="BP378" s="430"/>
      <c r="BQ378" s="430"/>
      <c r="BR378" s="430"/>
      <c r="BS378" s="430"/>
      <c r="BT378" s="430"/>
      <c r="BU378" s="430"/>
      <c r="BV378" s="430"/>
      <c r="BW378" s="430"/>
      <c r="BX378" s="430"/>
      <c r="BY378" s="430"/>
      <c r="BZ378" s="430"/>
      <c r="CA378" s="430"/>
      <c r="CB378" s="430"/>
      <c r="CC378" s="430"/>
      <c r="CD378" s="430"/>
      <c r="CE378" s="430"/>
      <c r="CF378" s="430"/>
      <c r="CG378" s="430"/>
      <c r="CH378" s="430"/>
      <c r="CI378" s="430"/>
      <c r="CJ378" s="430"/>
      <c r="CK378" s="430"/>
      <c r="CL378" s="430"/>
      <c r="CM378" s="430"/>
      <c r="CN378" s="430"/>
      <c r="CO378" s="430"/>
      <c r="CP378" s="430"/>
      <c r="CQ378" s="430"/>
      <c r="CR378" s="430"/>
      <c r="CS378" s="430"/>
      <c r="CT378" s="430"/>
      <c r="CU378" s="430"/>
      <c r="CV378" s="430"/>
      <c r="CW378" s="430"/>
      <c r="CX378" s="430"/>
      <c r="CY378" s="430"/>
      <c r="CZ378" s="430"/>
      <c r="DA378" s="430"/>
      <c r="DB378" s="430"/>
      <c r="DC378" s="430"/>
      <c r="DD378" s="430"/>
      <c r="DE378" s="430"/>
      <c r="DF378" s="430"/>
      <c r="DG378" s="430"/>
      <c r="DH378" s="430"/>
      <c r="DI378" s="430"/>
      <c r="DJ378" s="430"/>
      <c r="DK378" s="430"/>
      <c r="DL378" s="386"/>
      <c r="DM378" s="386"/>
      <c r="DN378" s="386"/>
      <c r="DO378" s="386"/>
      <c r="DP378" s="386"/>
      <c r="DQ378" s="386"/>
      <c r="DR378" s="386"/>
      <c r="DS378" s="386"/>
      <c r="DT378" s="386"/>
      <c r="DU378" s="386"/>
      <c r="DV378" s="386"/>
      <c r="DW378" s="386"/>
      <c r="DX378" s="386"/>
      <c r="DY378" s="386"/>
      <c r="DZ378" s="386"/>
      <c r="EA378" s="386"/>
      <c r="EB378" s="386"/>
      <c r="EC378" s="386"/>
      <c r="ED378" s="386"/>
      <c r="EE378" s="386"/>
      <c r="EF378" s="386"/>
      <c r="EG378" s="386"/>
      <c r="EH378" s="386"/>
      <c r="EI378" s="386"/>
      <c r="EJ378" s="386"/>
      <c r="EK378" s="386"/>
      <c r="EL378" s="386"/>
      <c r="EM378" s="386"/>
      <c r="EN378" s="386"/>
      <c r="EO378" s="386"/>
      <c r="EP378" s="386"/>
      <c r="EQ378" s="386"/>
      <c r="ER378" s="386"/>
      <c r="ES378" s="386"/>
      <c r="ET378" s="386"/>
      <c r="EU378" s="386"/>
      <c r="EV378" s="386"/>
      <c r="EW378" s="386"/>
      <c r="EX378" s="386"/>
      <c r="EY378" s="386"/>
      <c r="EZ378" s="386"/>
      <c r="FA378" s="386"/>
      <c r="FB378" s="386"/>
      <c r="FC378" s="386"/>
      <c r="FD378" s="386"/>
      <c r="FE378" s="386"/>
      <c r="FF378" s="386"/>
      <c r="FG378" s="386"/>
      <c r="FH378" s="386"/>
      <c r="FI378" s="386"/>
      <c r="FJ378" s="386"/>
      <c r="FK378" s="386"/>
      <c r="FL378" s="386"/>
      <c r="FM378" s="386"/>
      <c r="FN378" s="386"/>
      <c r="FO378" s="386"/>
      <c r="FP378" s="386"/>
      <c r="FQ378" s="386"/>
      <c r="FR378" s="386"/>
      <c r="FS378" s="386"/>
      <c r="FT378" s="386"/>
      <c r="FU378" s="386"/>
      <c r="FV378" s="386"/>
      <c r="FW378" s="386"/>
      <c r="FX378" s="386"/>
      <c r="FY378" s="386"/>
      <c r="FZ378" s="386"/>
      <c r="GA378" s="386"/>
      <c r="GB378" s="386"/>
      <c r="GC378" s="386"/>
      <c r="GD378" s="386"/>
      <c r="GE378" s="386"/>
      <c r="GF378" s="386"/>
      <c r="GG378" s="386"/>
      <c r="GH378" s="386"/>
      <c r="GI378" s="386"/>
      <c r="GJ378" s="386"/>
      <c r="GK378" s="386"/>
      <c r="GL378" s="386"/>
      <c r="GM378" s="386"/>
      <c r="GN378" s="386"/>
      <c r="GO378" s="386"/>
      <c r="GP378" s="386"/>
      <c r="GQ378" s="386"/>
      <c r="GR378" s="386"/>
      <c r="GS378" s="386"/>
      <c r="GT378" s="386"/>
      <c r="GU378" s="488"/>
      <c r="GV378" s="386"/>
      <c r="GW378" s="386"/>
      <c r="GX378" s="386"/>
      <c r="GY378" s="386"/>
      <c r="GZ378" s="386"/>
      <c r="HA378" s="386"/>
      <c r="HB378" s="386"/>
      <c r="HC378" s="386"/>
      <c r="HD378" s="386"/>
      <c r="HE378" s="386"/>
      <c r="HF378" s="386"/>
      <c r="HG378" s="386"/>
      <c r="HH378" s="386"/>
      <c r="HI378" s="386"/>
      <c r="HJ378" s="386"/>
      <c r="HK378" s="386"/>
      <c r="HL378" s="386"/>
      <c r="HM378" s="386"/>
      <c r="HN378" s="386"/>
      <c r="HO378" s="386"/>
      <c r="HP378" s="386"/>
      <c r="HQ378" s="386"/>
      <c r="HR378" s="386"/>
      <c r="HS378" s="386"/>
      <c r="HT378" s="386"/>
      <c r="HU378" s="386"/>
      <c r="HV378" s="386"/>
      <c r="HW378" s="386"/>
      <c r="HX378" s="386"/>
      <c r="HY378" s="386"/>
      <c r="HZ378" s="386"/>
      <c r="IA378" s="386"/>
      <c r="IB378" s="386"/>
      <c r="ID378" s="386"/>
      <c r="IE378" s="386"/>
      <c r="IF378" s="386"/>
      <c r="IG378" s="386"/>
      <c r="IH378" s="386"/>
      <c r="II378" s="386"/>
    </row>
    <row r="379" spans="1:243" ht="173.4" x14ac:dyDescent="0.3">
      <c r="A379" s="449"/>
      <c r="B379" s="449"/>
      <c r="C379" s="449"/>
      <c r="D379" s="449"/>
      <c r="E379" s="449"/>
      <c r="F379" s="457"/>
      <c r="G379" s="449"/>
      <c r="H379" s="514"/>
      <c r="I379" s="514"/>
      <c r="J379" s="515"/>
      <c r="K379" s="458"/>
      <c r="L379" s="636" t="s">
        <v>2572</v>
      </c>
      <c r="M379" s="579" t="s">
        <v>2571</v>
      </c>
      <c r="N379" s="574" t="s">
        <v>2581</v>
      </c>
      <c r="O379" s="574" t="s">
        <v>2588</v>
      </c>
      <c r="P379" s="645" t="s">
        <v>2603</v>
      </c>
      <c r="Q379" s="460"/>
      <c r="R379" s="505" t="s">
        <v>2625</v>
      </c>
      <c r="S379" s="505">
        <v>100</v>
      </c>
      <c r="T379" s="648">
        <v>0.2</v>
      </c>
      <c r="U379" s="504" t="s">
        <v>2655</v>
      </c>
      <c r="V379" s="641" t="s">
        <v>2656</v>
      </c>
      <c r="W379" s="638">
        <v>43146</v>
      </c>
      <c r="X379" s="638">
        <v>43326</v>
      </c>
      <c r="Y379" s="649">
        <v>19237200</v>
      </c>
      <c r="Z379" s="639" t="s">
        <v>2511</v>
      </c>
      <c r="AA379" s="639" t="s">
        <v>2667</v>
      </c>
      <c r="AB379" s="639" t="s">
        <v>2513</v>
      </c>
      <c r="AC379" s="639" t="s">
        <v>2514</v>
      </c>
      <c r="AD379" s="460"/>
      <c r="AE379" s="430"/>
      <c r="AF379" s="430"/>
      <c r="AG379" s="430"/>
      <c r="AH379" s="430"/>
      <c r="AI379" s="430"/>
      <c r="AJ379" s="430"/>
      <c r="AK379" s="430"/>
      <c r="AL379" s="430"/>
      <c r="AM379" s="430"/>
      <c r="AN379" s="430"/>
      <c r="AO379" s="430"/>
      <c r="AP379" s="430"/>
      <c r="AQ379" s="430"/>
      <c r="AR379" s="430"/>
      <c r="AS379" s="430"/>
      <c r="AT379" s="430"/>
      <c r="AU379" s="430"/>
      <c r="AV379" s="430"/>
      <c r="AW379" s="430"/>
      <c r="AX379" s="430"/>
      <c r="AY379" s="430"/>
      <c r="AZ379" s="430"/>
      <c r="BA379" s="430"/>
      <c r="BB379" s="430"/>
      <c r="BC379" s="430"/>
      <c r="BD379" s="430"/>
      <c r="BE379" s="430"/>
      <c r="BF379" s="430"/>
      <c r="BG379" s="430"/>
      <c r="BH379" s="430"/>
      <c r="BI379" s="430"/>
      <c r="BJ379" s="430"/>
      <c r="BK379" s="430"/>
      <c r="BL379" s="430"/>
      <c r="BM379" s="430"/>
      <c r="BN379" s="430"/>
      <c r="BO379" s="430"/>
      <c r="BP379" s="430"/>
      <c r="BQ379" s="430"/>
      <c r="BR379" s="430"/>
      <c r="BS379" s="430"/>
      <c r="BT379" s="430"/>
      <c r="BU379" s="430"/>
      <c r="BV379" s="430"/>
      <c r="BW379" s="430"/>
      <c r="BX379" s="430"/>
      <c r="BY379" s="430"/>
      <c r="BZ379" s="430"/>
      <c r="CA379" s="430"/>
      <c r="CB379" s="430"/>
      <c r="CC379" s="430"/>
      <c r="CD379" s="430"/>
      <c r="CE379" s="430"/>
      <c r="CF379" s="430"/>
      <c r="CG379" s="430"/>
      <c r="CH379" s="430"/>
      <c r="CI379" s="430"/>
      <c r="CJ379" s="430"/>
      <c r="CK379" s="430"/>
      <c r="CL379" s="430"/>
      <c r="CM379" s="430"/>
      <c r="CN379" s="430"/>
      <c r="CO379" s="430"/>
      <c r="CP379" s="430"/>
      <c r="CQ379" s="430"/>
      <c r="CR379" s="430"/>
      <c r="CS379" s="430"/>
      <c r="CT379" s="430"/>
      <c r="CU379" s="430"/>
      <c r="CV379" s="430"/>
      <c r="CW379" s="430"/>
      <c r="CX379" s="430"/>
      <c r="CY379" s="430"/>
      <c r="CZ379" s="430"/>
      <c r="DA379" s="430"/>
      <c r="DB379" s="430"/>
      <c r="DC379" s="430"/>
      <c r="DD379" s="430"/>
      <c r="DE379" s="430"/>
      <c r="DF379" s="430"/>
      <c r="DG379" s="430"/>
      <c r="DH379" s="430"/>
      <c r="DI379" s="430"/>
      <c r="DJ379" s="430"/>
      <c r="DK379" s="430"/>
      <c r="DL379" s="386"/>
      <c r="DM379" s="386"/>
      <c r="DN379" s="386"/>
      <c r="DO379" s="386"/>
      <c r="DP379" s="386"/>
      <c r="DQ379" s="386"/>
      <c r="DR379" s="386"/>
      <c r="DS379" s="386"/>
      <c r="DT379" s="386"/>
      <c r="DU379" s="386"/>
      <c r="DV379" s="386"/>
      <c r="DW379" s="386"/>
      <c r="DX379" s="386"/>
      <c r="DY379" s="386"/>
      <c r="DZ379" s="386"/>
      <c r="EA379" s="386"/>
      <c r="EB379" s="386"/>
      <c r="EC379" s="386"/>
      <c r="ED379" s="386"/>
      <c r="EE379" s="386"/>
      <c r="EF379" s="386"/>
      <c r="EG379" s="386"/>
      <c r="EH379" s="386"/>
      <c r="EI379" s="386"/>
      <c r="EJ379" s="386"/>
      <c r="EK379" s="386"/>
      <c r="EL379" s="386"/>
      <c r="EM379" s="386"/>
      <c r="EN379" s="386"/>
      <c r="EO379" s="386"/>
      <c r="EP379" s="386"/>
      <c r="EQ379" s="386"/>
      <c r="ER379" s="386"/>
      <c r="ES379" s="386"/>
      <c r="ET379" s="386"/>
      <c r="EU379" s="386"/>
      <c r="EV379" s="386"/>
      <c r="EW379" s="386"/>
      <c r="EX379" s="386"/>
      <c r="EY379" s="386"/>
      <c r="EZ379" s="386"/>
      <c r="FA379" s="386"/>
      <c r="FB379" s="386"/>
      <c r="FC379" s="386"/>
      <c r="FD379" s="386"/>
      <c r="FE379" s="386"/>
      <c r="FF379" s="386"/>
      <c r="FG379" s="386"/>
      <c r="FH379" s="386"/>
      <c r="FI379" s="386"/>
      <c r="FJ379" s="386"/>
      <c r="FK379" s="386"/>
      <c r="FL379" s="386"/>
      <c r="FM379" s="386"/>
      <c r="FN379" s="386"/>
      <c r="FO379" s="386"/>
      <c r="FP379" s="386"/>
      <c r="FQ379" s="386"/>
      <c r="FR379" s="386"/>
      <c r="FS379" s="386"/>
      <c r="FT379" s="386"/>
      <c r="FU379" s="386"/>
      <c r="FV379" s="386"/>
      <c r="FW379" s="386"/>
      <c r="FX379" s="386"/>
      <c r="FY379" s="386"/>
      <c r="FZ379" s="386"/>
      <c r="GA379" s="386"/>
      <c r="GB379" s="386"/>
      <c r="GC379" s="386"/>
      <c r="GD379" s="386"/>
      <c r="GE379" s="386"/>
      <c r="GF379" s="386"/>
      <c r="GG379" s="386"/>
      <c r="GH379" s="386"/>
      <c r="GI379" s="386"/>
      <c r="GJ379" s="386"/>
      <c r="GK379" s="386"/>
      <c r="GL379" s="386"/>
      <c r="GM379" s="386"/>
      <c r="GN379" s="386"/>
      <c r="GO379" s="386"/>
      <c r="GP379" s="386"/>
      <c r="GQ379" s="386"/>
      <c r="GR379" s="386"/>
      <c r="GS379" s="386"/>
      <c r="GT379" s="386"/>
      <c r="GU379" s="488"/>
      <c r="GV379" s="386"/>
      <c r="GW379" s="386"/>
      <c r="GX379" s="386"/>
      <c r="GY379" s="386"/>
      <c r="GZ379" s="386"/>
      <c r="HA379" s="386"/>
      <c r="HB379" s="386"/>
      <c r="HC379" s="386"/>
      <c r="HD379" s="386"/>
      <c r="HE379" s="386"/>
      <c r="HF379" s="386"/>
      <c r="HG379" s="386"/>
      <c r="HH379" s="386"/>
      <c r="HI379" s="386"/>
      <c r="HJ379" s="386"/>
      <c r="HK379" s="386"/>
      <c r="HL379" s="386"/>
      <c r="HM379" s="386"/>
      <c r="HN379" s="386"/>
      <c r="HO379" s="386"/>
      <c r="HP379" s="386"/>
      <c r="HQ379" s="386"/>
      <c r="HR379" s="386"/>
      <c r="HS379" s="386"/>
      <c r="HT379" s="386"/>
      <c r="HU379" s="386"/>
      <c r="HV379" s="386"/>
      <c r="HW379" s="386"/>
      <c r="HX379" s="386"/>
      <c r="HY379" s="386"/>
      <c r="HZ379" s="386"/>
      <c r="IA379" s="386"/>
      <c r="IB379" s="386"/>
      <c r="ID379" s="386"/>
      <c r="IE379" s="386"/>
      <c r="IF379" s="386"/>
      <c r="IG379" s="386"/>
      <c r="IH379" s="386"/>
      <c r="II379" s="386"/>
    </row>
    <row r="380" spans="1:243" ht="102" x14ac:dyDescent="0.3">
      <c r="A380" s="449"/>
      <c r="B380" s="449"/>
      <c r="C380" s="449"/>
      <c r="D380" s="449"/>
      <c r="E380" s="449"/>
      <c r="F380" s="457"/>
      <c r="G380" s="449"/>
      <c r="H380" s="514"/>
      <c r="I380" s="514"/>
      <c r="J380" s="515"/>
      <c r="K380" s="458"/>
      <c r="L380" s="636" t="s">
        <v>2573</v>
      </c>
      <c r="M380" s="579" t="s">
        <v>2574</v>
      </c>
      <c r="N380" s="574" t="s">
        <v>2581</v>
      </c>
      <c r="O380" s="574" t="s">
        <v>2604</v>
      </c>
      <c r="P380" s="645" t="s">
        <v>2605</v>
      </c>
      <c r="Q380" s="460"/>
      <c r="R380" s="505" t="s">
        <v>2626</v>
      </c>
      <c r="S380" s="505">
        <v>500</v>
      </c>
      <c r="T380" s="650">
        <v>500</v>
      </c>
      <c r="U380" s="504" t="s">
        <v>2657</v>
      </c>
      <c r="V380" s="505" t="s">
        <v>2658</v>
      </c>
      <c r="W380" s="651">
        <v>42757</v>
      </c>
      <c r="X380" s="651">
        <v>42937</v>
      </c>
      <c r="Y380" s="649">
        <f>9618600+7214550</f>
        <v>16833150</v>
      </c>
      <c r="Z380" s="639" t="s">
        <v>2511</v>
      </c>
      <c r="AA380" s="639" t="s">
        <v>2668</v>
      </c>
      <c r="AB380" s="639" t="s">
        <v>2513</v>
      </c>
      <c r="AC380" s="639" t="s">
        <v>2514</v>
      </c>
      <c r="AD380" s="460"/>
      <c r="AE380" s="430"/>
      <c r="AF380" s="430"/>
      <c r="AG380" s="430"/>
      <c r="AH380" s="430"/>
      <c r="AI380" s="430"/>
      <c r="AJ380" s="430"/>
      <c r="AK380" s="430"/>
      <c r="AL380" s="430"/>
      <c r="AM380" s="430"/>
      <c r="AN380" s="430"/>
      <c r="AO380" s="430"/>
      <c r="AP380" s="430"/>
      <c r="AQ380" s="430"/>
      <c r="AR380" s="430"/>
      <c r="AS380" s="430"/>
      <c r="AT380" s="430"/>
      <c r="AU380" s="430"/>
      <c r="AV380" s="430"/>
      <c r="AW380" s="430"/>
      <c r="AX380" s="430"/>
      <c r="AY380" s="430"/>
      <c r="AZ380" s="430"/>
      <c r="BA380" s="430"/>
      <c r="BB380" s="430"/>
      <c r="BC380" s="430"/>
      <c r="BD380" s="430"/>
      <c r="BE380" s="430"/>
      <c r="BF380" s="430"/>
      <c r="BG380" s="430"/>
      <c r="BH380" s="430"/>
      <c r="BI380" s="430"/>
      <c r="BJ380" s="430"/>
      <c r="BK380" s="430"/>
      <c r="BL380" s="430"/>
      <c r="BM380" s="430"/>
      <c r="BN380" s="430"/>
      <c r="BO380" s="430"/>
      <c r="BP380" s="430"/>
      <c r="BQ380" s="430"/>
      <c r="BR380" s="430"/>
      <c r="BS380" s="430"/>
      <c r="BT380" s="430"/>
      <c r="BU380" s="430"/>
      <c r="BV380" s="430"/>
      <c r="BW380" s="430"/>
      <c r="BX380" s="430"/>
      <c r="BY380" s="430"/>
      <c r="BZ380" s="430"/>
      <c r="CA380" s="430"/>
      <c r="CB380" s="430"/>
      <c r="CC380" s="430"/>
      <c r="CD380" s="430"/>
      <c r="CE380" s="430"/>
      <c r="CF380" s="430"/>
      <c r="CG380" s="430"/>
      <c r="CH380" s="430"/>
      <c r="CI380" s="430"/>
      <c r="CJ380" s="430"/>
      <c r="CK380" s="430"/>
      <c r="CL380" s="430"/>
      <c r="CM380" s="430"/>
      <c r="CN380" s="430"/>
      <c r="CO380" s="430"/>
      <c r="CP380" s="430"/>
      <c r="CQ380" s="430"/>
      <c r="CR380" s="430"/>
      <c r="CS380" s="430"/>
      <c r="CT380" s="430"/>
      <c r="CU380" s="430"/>
      <c r="CV380" s="430"/>
      <c r="CW380" s="430"/>
      <c r="CX380" s="430"/>
      <c r="CY380" s="430"/>
      <c r="CZ380" s="430"/>
      <c r="DA380" s="430"/>
      <c r="DB380" s="430"/>
      <c r="DC380" s="430"/>
      <c r="DD380" s="430"/>
      <c r="DE380" s="430"/>
      <c r="DF380" s="430"/>
      <c r="DG380" s="430"/>
      <c r="DH380" s="430"/>
      <c r="DI380" s="430"/>
      <c r="DJ380" s="430"/>
      <c r="DK380" s="430"/>
      <c r="DL380" s="386"/>
      <c r="DM380" s="386"/>
      <c r="DN380" s="386"/>
      <c r="DO380" s="386"/>
      <c r="DP380" s="386"/>
      <c r="DQ380" s="386"/>
      <c r="DR380" s="386"/>
      <c r="DS380" s="386"/>
      <c r="DT380" s="386"/>
      <c r="DU380" s="386"/>
      <c r="DV380" s="386"/>
      <c r="DW380" s="386"/>
      <c r="DX380" s="386"/>
      <c r="DY380" s="386"/>
      <c r="DZ380" s="386"/>
      <c r="EA380" s="386"/>
      <c r="EB380" s="386"/>
      <c r="EC380" s="386"/>
      <c r="ED380" s="386"/>
      <c r="EE380" s="386"/>
      <c r="EF380" s="386"/>
      <c r="EG380" s="386"/>
      <c r="EH380" s="386"/>
      <c r="EI380" s="386"/>
      <c r="EJ380" s="386"/>
      <c r="EK380" s="386"/>
      <c r="EL380" s="386"/>
      <c r="EM380" s="386"/>
      <c r="EN380" s="386"/>
      <c r="EO380" s="386"/>
      <c r="EP380" s="386"/>
      <c r="EQ380" s="386"/>
      <c r="ER380" s="386"/>
      <c r="ES380" s="386"/>
      <c r="ET380" s="386"/>
      <c r="EU380" s="386"/>
      <c r="EV380" s="386"/>
      <c r="EW380" s="386"/>
      <c r="EX380" s="386"/>
      <c r="EY380" s="386"/>
      <c r="EZ380" s="386"/>
      <c r="FA380" s="386"/>
      <c r="FB380" s="386"/>
      <c r="FC380" s="386"/>
      <c r="FD380" s="386"/>
      <c r="FE380" s="386"/>
      <c r="FF380" s="386"/>
      <c r="FG380" s="386"/>
      <c r="FH380" s="386"/>
      <c r="FI380" s="386"/>
      <c r="FJ380" s="386"/>
      <c r="FK380" s="386"/>
      <c r="FL380" s="386"/>
      <c r="FM380" s="386"/>
      <c r="FN380" s="386"/>
      <c r="FO380" s="386"/>
      <c r="FP380" s="386"/>
      <c r="FQ380" s="386"/>
      <c r="FR380" s="386"/>
      <c r="FS380" s="386"/>
      <c r="FT380" s="386"/>
      <c r="FU380" s="386"/>
      <c r="FV380" s="386"/>
      <c r="FW380" s="386"/>
      <c r="FX380" s="386"/>
      <c r="FY380" s="386"/>
      <c r="FZ380" s="386"/>
      <c r="GA380" s="386"/>
      <c r="GB380" s="386"/>
      <c r="GC380" s="386"/>
      <c r="GD380" s="386"/>
      <c r="GE380" s="386"/>
      <c r="GF380" s="386"/>
      <c r="GG380" s="386"/>
      <c r="GH380" s="386"/>
      <c r="GI380" s="386"/>
      <c r="GJ380" s="386"/>
      <c r="GK380" s="386"/>
      <c r="GL380" s="386"/>
      <c r="GM380" s="386"/>
      <c r="GN380" s="386"/>
      <c r="GO380" s="386"/>
      <c r="GP380" s="386"/>
      <c r="GQ380" s="386"/>
      <c r="GR380" s="386"/>
      <c r="GS380" s="386"/>
      <c r="GT380" s="386"/>
      <c r="GU380" s="488"/>
      <c r="GV380" s="386"/>
      <c r="GW380" s="386"/>
      <c r="GX380" s="386"/>
      <c r="GY380" s="386"/>
      <c r="GZ380" s="386"/>
      <c r="HA380" s="386"/>
      <c r="HB380" s="386"/>
      <c r="HC380" s="386"/>
      <c r="HD380" s="386"/>
      <c r="HE380" s="386"/>
      <c r="HF380" s="386"/>
      <c r="HG380" s="386"/>
      <c r="HH380" s="386"/>
      <c r="HI380" s="386"/>
      <c r="HJ380" s="386"/>
      <c r="HK380" s="386"/>
      <c r="HL380" s="386"/>
      <c r="HM380" s="386"/>
      <c r="HN380" s="386"/>
      <c r="HO380" s="386"/>
      <c r="HP380" s="386"/>
      <c r="HQ380" s="386"/>
      <c r="HR380" s="386"/>
      <c r="HS380" s="386"/>
      <c r="HT380" s="386"/>
      <c r="HU380" s="386"/>
      <c r="HV380" s="386"/>
      <c r="HW380" s="386"/>
      <c r="HX380" s="386"/>
      <c r="HY380" s="386"/>
      <c r="HZ380" s="386"/>
      <c r="IA380" s="386"/>
      <c r="IB380" s="386"/>
      <c r="ID380" s="386"/>
      <c r="IE380" s="386"/>
      <c r="IF380" s="386"/>
      <c r="IG380" s="386"/>
      <c r="IH380" s="386"/>
      <c r="II380" s="386"/>
    </row>
    <row r="381" spans="1:243" ht="102" x14ac:dyDescent="0.3">
      <c r="A381" s="449"/>
      <c r="B381" s="449"/>
      <c r="C381" s="449"/>
      <c r="D381" s="449"/>
      <c r="E381" s="449"/>
      <c r="F381" s="457"/>
      <c r="G381" s="449"/>
      <c r="H381" s="514"/>
      <c r="I381" s="514"/>
      <c r="J381" s="515"/>
      <c r="K381" s="458"/>
      <c r="L381" s="636" t="s">
        <v>2575</v>
      </c>
      <c r="M381" s="579" t="s">
        <v>2576</v>
      </c>
      <c r="N381" s="574" t="s">
        <v>2581</v>
      </c>
      <c r="O381" s="574" t="s">
        <v>2604</v>
      </c>
      <c r="P381" s="645" t="s">
        <v>2606</v>
      </c>
      <c r="Q381" s="460"/>
      <c r="R381" s="505" t="s">
        <v>2627</v>
      </c>
      <c r="S381" s="505">
        <v>17</v>
      </c>
      <c r="T381" s="648">
        <v>0.03</v>
      </c>
      <c r="U381" s="504" t="s">
        <v>2659</v>
      </c>
      <c r="V381" s="505" t="s">
        <v>2660</v>
      </c>
      <c r="W381" s="651">
        <v>42757</v>
      </c>
      <c r="X381" s="651">
        <v>42937</v>
      </c>
      <c r="Y381" s="649">
        <f>9618600+7214550</f>
        <v>16833150</v>
      </c>
      <c r="Z381" s="639" t="s">
        <v>2511</v>
      </c>
      <c r="AA381" s="639" t="s">
        <v>1702</v>
      </c>
      <c r="AB381" s="639" t="s">
        <v>2513</v>
      </c>
      <c r="AC381" s="639" t="s">
        <v>2514</v>
      </c>
      <c r="AD381" s="460"/>
      <c r="AE381" s="430"/>
      <c r="AF381" s="430"/>
      <c r="AG381" s="430"/>
      <c r="AH381" s="430"/>
      <c r="AI381" s="430"/>
      <c r="AJ381" s="430"/>
      <c r="AK381" s="430"/>
      <c r="AL381" s="430"/>
      <c r="AM381" s="430"/>
      <c r="AN381" s="430"/>
      <c r="AO381" s="430"/>
      <c r="AP381" s="430"/>
      <c r="AQ381" s="430"/>
      <c r="AR381" s="430"/>
      <c r="AS381" s="430"/>
      <c r="AT381" s="430"/>
      <c r="AU381" s="430"/>
      <c r="AV381" s="430"/>
      <c r="AW381" s="430"/>
      <c r="AX381" s="430"/>
      <c r="AY381" s="430"/>
      <c r="AZ381" s="430"/>
      <c r="BA381" s="430"/>
      <c r="BB381" s="430"/>
      <c r="BC381" s="430"/>
      <c r="BD381" s="430"/>
      <c r="BE381" s="430"/>
      <c r="BF381" s="430"/>
      <c r="BG381" s="430"/>
      <c r="BH381" s="430"/>
      <c r="BI381" s="430"/>
      <c r="BJ381" s="430"/>
      <c r="BK381" s="430"/>
      <c r="BL381" s="430"/>
      <c r="BM381" s="430"/>
      <c r="BN381" s="430"/>
      <c r="BO381" s="430"/>
      <c r="BP381" s="430"/>
      <c r="BQ381" s="430"/>
      <c r="BR381" s="430"/>
      <c r="BS381" s="430"/>
      <c r="BT381" s="430"/>
      <c r="BU381" s="430"/>
      <c r="BV381" s="430"/>
      <c r="BW381" s="430"/>
      <c r="BX381" s="430"/>
      <c r="BY381" s="430"/>
      <c r="BZ381" s="430"/>
      <c r="CA381" s="430"/>
      <c r="CB381" s="430"/>
      <c r="CC381" s="430"/>
      <c r="CD381" s="430"/>
      <c r="CE381" s="430"/>
      <c r="CF381" s="430"/>
      <c r="CG381" s="430"/>
      <c r="CH381" s="430"/>
      <c r="CI381" s="430"/>
      <c r="CJ381" s="430"/>
      <c r="CK381" s="430"/>
      <c r="CL381" s="430"/>
      <c r="CM381" s="430"/>
      <c r="CN381" s="430"/>
      <c r="CO381" s="430"/>
      <c r="CP381" s="430"/>
      <c r="CQ381" s="430"/>
      <c r="CR381" s="430"/>
      <c r="CS381" s="430"/>
      <c r="CT381" s="430"/>
      <c r="CU381" s="430"/>
      <c r="CV381" s="430"/>
      <c r="CW381" s="430"/>
      <c r="CX381" s="430"/>
      <c r="CY381" s="430"/>
      <c r="CZ381" s="430"/>
      <c r="DA381" s="430"/>
      <c r="DB381" s="430"/>
      <c r="DC381" s="430"/>
      <c r="DD381" s="430"/>
      <c r="DE381" s="430"/>
      <c r="DF381" s="430"/>
      <c r="DG381" s="430"/>
      <c r="DH381" s="430"/>
      <c r="DI381" s="430"/>
      <c r="DJ381" s="430"/>
      <c r="DK381" s="430"/>
      <c r="DL381" s="386"/>
      <c r="DM381" s="386"/>
      <c r="DN381" s="386"/>
      <c r="DO381" s="386"/>
      <c r="DP381" s="386"/>
      <c r="DQ381" s="386"/>
      <c r="DR381" s="386"/>
      <c r="DS381" s="386"/>
      <c r="DT381" s="386"/>
      <c r="DU381" s="386"/>
      <c r="DV381" s="386"/>
      <c r="DW381" s="386"/>
      <c r="DX381" s="386"/>
      <c r="DY381" s="386"/>
      <c r="DZ381" s="386"/>
      <c r="EA381" s="386"/>
      <c r="EB381" s="386"/>
      <c r="EC381" s="386"/>
      <c r="ED381" s="386"/>
      <c r="EE381" s="386"/>
      <c r="EF381" s="386"/>
      <c r="EG381" s="386"/>
      <c r="EH381" s="386"/>
      <c r="EI381" s="386"/>
      <c r="EJ381" s="386"/>
      <c r="EK381" s="386"/>
      <c r="EL381" s="386"/>
      <c r="EM381" s="386"/>
      <c r="EN381" s="386"/>
      <c r="EO381" s="386"/>
      <c r="EP381" s="386"/>
      <c r="EQ381" s="386"/>
      <c r="ER381" s="386"/>
      <c r="ES381" s="386"/>
      <c r="ET381" s="386"/>
      <c r="EU381" s="386"/>
      <c r="EV381" s="386"/>
      <c r="EW381" s="386"/>
      <c r="EX381" s="386"/>
      <c r="EY381" s="386"/>
      <c r="EZ381" s="386"/>
      <c r="FA381" s="386"/>
      <c r="FB381" s="386"/>
      <c r="FC381" s="386"/>
      <c r="FD381" s="386"/>
      <c r="FE381" s="386"/>
      <c r="FF381" s="386"/>
      <c r="FG381" s="386"/>
      <c r="FH381" s="386"/>
      <c r="FI381" s="386"/>
      <c r="FJ381" s="386"/>
      <c r="FK381" s="386"/>
      <c r="FL381" s="386"/>
      <c r="FM381" s="386"/>
      <c r="FN381" s="386"/>
      <c r="FO381" s="386"/>
      <c r="FP381" s="386"/>
      <c r="FQ381" s="386"/>
      <c r="FR381" s="386"/>
      <c r="FS381" s="386"/>
      <c r="FT381" s="386"/>
      <c r="FU381" s="386"/>
      <c r="FV381" s="386"/>
      <c r="FW381" s="386"/>
      <c r="FX381" s="386"/>
      <c r="FY381" s="386"/>
      <c r="FZ381" s="386"/>
      <c r="GA381" s="386"/>
      <c r="GB381" s="386"/>
      <c r="GC381" s="386"/>
      <c r="GD381" s="386"/>
      <c r="GE381" s="386"/>
      <c r="GF381" s="386"/>
      <c r="GG381" s="386"/>
      <c r="GH381" s="386"/>
      <c r="GI381" s="386"/>
      <c r="GJ381" s="386"/>
      <c r="GK381" s="386"/>
      <c r="GL381" s="386"/>
      <c r="GM381" s="386"/>
      <c r="GN381" s="386"/>
      <c r="GO381" s="386"/>
      <c r="GP381" s="386"/>
      <c r="GQ381" s="386"/>
      <c r="GR381" s="386"/>
      <c r="GS381" s="386"/>
      <c r="GT381" s="386"/>
      <c r="GU381" s="488"/>
      <c r="GV381" s="386"/>
      <c r="GW381" s="386"/>
      <c r="GX381" s="386"/>
      <c r="GY381" s="386"/>
      <c r="GZ381" s="386"/>
      <c r="HA381" s="386"/>
      <c r="HB381" s="386"/>
      <c r="HC381" s="386"/>
      <c r="HD381" s="386"/>
      <c r="HE381" s="386"/>
      <c r="HF381" s="386"/>
      <c r="HG381" s="386"/>
      <c r="HH381" s="386"/>
      <c r="HI381" s="386"/>
      <c r="HJ381" s="386"/>
      <c r="HK381" s="386"/>
      <c r="HL381" s="386"/>
      <c r="HM381" s="386"/>
      <c r="HN381" s="386"/>
      <c r="HO381" s="386"/>
      <c r="HP381" s="386"/>
      <c r="HQ381" s="386"/>
      <c r="HR381" s="386"/>
      <c r="HS381" s="386"/>
      <c r="HT381" s="386"/>
      <c r="HU381" s="386"/>
      <c r="HV381" s="386"/>
      <c r="HW381" s="386"/>
      <c r="HX381" s="386"/>
      <c r="HY381" s="386"/>
      <c r="HZ381" s="386"/>
      <c r="IA381" s="386"/>
      <c r="IB381" s="386"/>
      <c r="ID381" s="386"/>
      <c r="IE381" s="386"/>
      <c r="IF381" s="386"/>
      <c r="IG381" s="386"/>
      <c r="IH381" s="386"/>
      <c r="II381" s="386"/>
    </row>
    <row r="382" spans="1:243" ht="102" x14ac:dyDescent="0.3">
      <c r="A382" s="449"/>
      <c r="B382" s="449"/>
      <c r="C382" s="449"/>
      <c r="D382" s="449"/>
      <c r="E382" s="449"/>
      <c r="F382" s="457"/>
      <c r="G382" s="449"/>
      <c r="H382" s="514"/>
      <c r="I382" s="514"/>
      <c r="J382" s="515"/>
      <c r="K382" s="458"/>
      <c r="L382" s="636" t="s">
        <v>2577</v>
      </c>
      <c r="M382" s="579" t="s">
        <v>2578</v>
      </c>
      <c r="N382" s="574" t="s">
        <v>2581</v>
      </c>
      <c r="O382" s="574" t="s">
        <v>2607</v>
      </c>
      <c r="P382" s="645" t="s">
        <v>2608</v>
      </c>
      <c r="Q382" s="460"/>
      <c r="R382" s="505" t="s">
        <v>2628</v>
      </c>
      <c r="S382" s="505">
        <v>25</v>
      </c>
      <c r="T382" s="648">
        <v>0.25</v>
      </c>
      <c r="U382" s="504" t="s">
        <v>2661</v>
      </c>
      <c r="V382" s="641" t="s">
        <v>2662</v>
      </c>
      <c r="W382" s="638">
        <v>43125</v>
      </c>
      <c r="X382" s="638">
        <v>43397</v>
      </c>
      <c r="Y382" s="649">
        <v>62435400</v>
      </c>
      <c r="Z382" s="639" t="s">
        <v>2511</v>
      </c>
      <c r="AA382" s="639" t="s">
        <v>2669</v>
      </c>
      <c r="AB382" s="639" t="s">
        <v>2513</v>
      </c>
      <c r="AC382" s="639" t="s">
        <v>2514</v>
      </c>
      <c r="AD382" s="460"/>
      <c r="AE382" s="430"/>
      <c r="AF382" s="430"/>
      <c r="AG382" s="430"/>
      <c r="AH382" s="430"/>
      <c r="AI382" s="430"/>
      <c r="AJ382" s="430"/>
      <c r="AK382" s="430"/>
      <c r="AL382" s="430"/>
      <c r="AM382" s="430"/>
      <c r="AN382" s="430"/>
      <c r="AO382" s="430"/>
      <c r="AP382" s="430"/>
      <c r="AQ382" s="430"/>
      <c r="AR382" s="430"/>
      <c r="AS382" s="430"/>
      <c r="AT382" s="430"/>
      <c r="AU382" s="430"/>
      <c r="AV382" s="430"/>
      <c r="AW382" s="430"/>
      <c r="AX382" s="430"/>
      <c r="AY382" s="430"/>
      <c r="AZ382" s="430"/>
      <c r="BA382" s="430"/>
      <c r="BB382" s="430"/>
      <c r="BC382" s="430"/>
      <c r="BD382" s="430"/>
      <c r="BE382" s="430"/>
      <c r="BF382" s="430"/>
      <c r="BG382" s="430"/>
      <c r="BH382" s="430"/>
      <c r="BI382" s="430"/>
      <c r="BJ382" s="430"/>
      <c r="BK382" s="430"/>
      <c r="BL382" s="430"/>
      <c r="BM382" s="430"/>
      <c r="BN382" s="430"/>
      <c r="BO382" s="430"/>
      <c r="BP382" s="430"/>
      <c r="BQ382" s="430"/>
      <c r="BR382" s="430"/>
      <c r="BS382" s="430"/>
      <c r="BT382" s="430"/>
      <c r="BU382" s="430"/>
      <c r="BV382" s="430"/>
      <c r="BW382" s="430"/>
      <c r="BX382" s="430"/>
      <c r="BY382" s="430"/>
      <c r="BZ382" s="430"/>
      <c r="CA382" s="430"/>
      <c r="CB382" s="430"/>
      <c r="CC382" s="430"/>
      <c r="CD382" s="430"/>
      <c r="CE382" s="430"/>
      <c r="CF382" s="430"/>
      <c r="CG382" s="430"/>
      <c r="CH382" s="430"/>
      <c r="CI382" s="430"/>
      <c r="CJ382" s="430"/>
      <c r="CK382" s="430"/>
      <c r="CL382" s="430"/>
      <c r="CM382" s="430"/>
      <c r="CN382" s="430"/>
      <c r="CO382" s="430"/>
      <c r="CP382" s="430"/>
      <c r="CQ382" s="430"/>
      <c r="CR382" s="430"/>
      <c r="CS382" s="430"/>
      <c r="CT382" s="430"/>
      <c r="CU382" s="430"/>
      <c r="CV382" s="430"/>
      <c r="CW382" s="430"/>
      <c r="CX382" s="430"/>
      <c r="CY382" s="430"/>
      <c r="CZ382" s="430"/>
      <c r="DA382" s="430"/>
      <c r="DB382" s="430"/>
      <c r="DC382" s="430"/>
      <c r="DD382" s="430"/>
      <c r="DE382" s="430"/>
      <c r="DF382" s="430"/>
      <c r="DG382" s="430"/>
      <c r="DH382" s="430"/>
      <c r="DI382" s="430"/>
      <c r="DJ382" s="430"/>
      <c r="DK382" s="430"/>
      <c r="DL382" s="386"/>
      <c r="DM382" s="386"/>
      <c r="DN382" s="386"/>
      <c r="DO382" s="386"/>
      <c r="DP382" s="386"/>
      <c r="DQ382" s="386"/>
      <c r="DR382" s="386"/>
      <c r="DS382" s="386"/>
      <c r="DT382" s="386"/>
      <c r="DU382" s="386"/>
      <c r="DV382" s="386"/>
      <c r="DW382" s="386"/>
      <c r="DX382" s="386"/>
      <c r="DY382" s="386"/>
      <c r="DZ382" s="386"/>
      <c r="EA382" s="386"/>
      <c r="EB382" s="386"/>
      <c r="EC382" s="386"/>
      <c r="ED382" s="386"/>
      <c r="EE382" s="386"/>
      <c r="EF382" s="386"/>
      <c r="EG382" s="386"/>
      <c r="EH382" s="386"/>
      <c r="EI382" s="386"/>
      <c r="EJ382" s="386"/>
      <c r="EK382" s="386"/>
      <c r="EL382" s="386"/>
      <c r="EM382" s="386"/>
      <c r="EN382" s="386"/>
      <c r="EO382" s="386"/>
      <c r="EP382" s="386"/>
      <c r="EQ382" s="386"/>
      <c r="ER382" s="386"/>
      <c r="ES382" s="386"/>
      <c r="ET382" s="386"/>
      <c r="EU382" s="386"/>
      <c r="EV382" s="386"/>
      <c r="EW382" s="386"/>
      <c r="EX382" s="386"/>
      <c r="EY382" s="386"/>
      <c r="EZ382" s="386"/>
      <c r="FA382" s="386"/>
      <c r="FB382" s="386"/>
      <c r="FC382" s="386"/>
      <c r="FD382" s="386"/>
      <c r="FE382" s="386"/>
      <c r="FF382" s="386"/>
      <c r="FG382" s="386"/>
      <c r="FH382" s="386"/>
      <c r="FI382" s="386"/>
      <c r="FJ382" s="386"/>
      <c r="FK382" s="386"/>
      <c r="FL382" s="386"/>
      <c r="FM382" s="386"/>
      <c r="FN382" s="386"/>
      <c r="FO382" s="386"/>
      <c r="FP382" s="386"/>
      <c r="FQ382" s="386"/>
      <c r="FR382" s="386"/>
      <c r="FS382" s="386"/>
      <c r="FT382" s="386"/>
      <c r="FU382" s="386"/>
      <c r="FV382" s="386"/>
      <c r="FW382" s="386"/>
      <c r="FX382" s="386"/>
      <c r="FY382" s="386"/>
      <c r="FZ382" s="386"/>
      <c r="GA382" s="386"/>
      <c r="GB382" s="386"/>
      <c r="GC382" s="386"/>
      <c r="GD382" s="386"/>
      <c r="GE382" s="386"/>
      <c r="GF382" s="386"/>
      <c r="GG382" s="386"/>
      <c r="GH382" s="386"/>
      <c r="GI382" s="386"/>
      <c r="GJ382" s="386"/>
      <c r="GK382" s="386"/>
      <c r="GL382" s="386"/>
      <c r="GM382" s="386"/>
      <c r="GN382" s="386"/>
      <c r="GO382" s="386"/>
      <c r="GP382" s="386"/>
      <c r="GQ382" s="386"/>
      <c r="GR382" s="386"/>
      <c r="GS382" s="386"/>
      <c r="GT382" s="386"/>
      <c r="GU382" s="488"/>
      <c r="GV382" s="386"/>
      <c r="GW382" s="386"/>
      <c r="GX382" s="386"/>
      <c r="GY382" s="386"/>
      <c r="GZ382" s="386"/>
      <c r="HA382" s="386"/>
      <c r="HB382" s="386"/>
      <c r="HC382" s="386"/>
      <c r="HD382" s="386"/>
      <c r="HE382" s="386"/>
      <c r="HF382" s="386"/>
      <c r="HG382" s="386"/>
      <c r="HH382" s="386"/>
      <c r="HI382" s="386"/>
      <c r="HJ382" s="386"/>
      <c r="HK382" s="386"/>
      <c r="HL382" s="386"/>
      <c r="HM382" s="386"/>
      <c r="HN382" s="386"/>
      <c r="HO382" s="386"/>
      <c r="HP382" s="386"/>
      <c r="HQ382" s="386"/>
      <c r="HR382" s="386"/>
      <c r="HS382" s="386"/>
      <c r="HT382" s="386"/>
      <c r="HU382" s="386"/>
      <c r="HV382" s="386"/>
      <c r="HW382" s="386"/>
      <c r="HX382" s="386"/>
      <c r="HY382" s="386"/>
      <c r="HZ382" s="386"/>
      <c r="IA382" s="386"/>
      <c r="IB382" s="386"/>
      <c r="ID382" s="386"/>
      <c r="IE382" s="386"/>
      <c r="IF382" s="386"/>
      <c r="IG382" s="386"/>
      <c r="IH382" s="386"/>
      <c r="II382" s="386"/>
    </row>
    <row r="383" spans="1:243" ht="265.2" x14ac:dyDescent="0.3">
      <c r="A383" s="449"/>
      <c r="B383" s="449"/>
      <c r="C383" s="449"/>
      <c r="D383" s="449"/>
      <c r="E383" s="449"/>
      <c r="F383" s="457"/>
      <c r="G383" s="449"/>
      <c r="H383" s="514"/>
      <c r="I383" s="514"/>
      <c r="J383" s="515"/>
      <c r="K383" s="458"/>
      <c r="L383" s="636" t="s">
        <v>2579</v>
      </c>
      <c r="M383" s="579" t="s">
        <v>2580</v>
      </c>
      <c r="N383" s="574" t="s">
        <v>2581</v>
      </c>
      <c r="O383" s="574" t="s">
        <v>2604</v>
      </c>
      <c r="P383" s="645" t="s">
        <v>2609</v>
      </c>
      <c r="Q383" s="460"/>
      <c r="R383" s="505" t="s">
        <v>2629</v>
      </c>
      <c r="S383" s="505">
        <v>95</v>
      </c>
      <c r="T383" s="648">
        <v>0.2</v>
      </c>
      <c r="U383" s="504" t="s">
        <v>2663</v>
      </c>
      <c r="V383" s="641" t="s">
        <v>2664</v>
      </c>
      <c r="W383" s="638">
        <v>43125</v>
      </c>
      <c r="X383" s="638">
        <v>43397</v>
      </c>
      <c r="Y383" s="649">
        <v>28855800</v>
      </c>
      <c r="Z383" s="639" t="s">
        <v>2511</v>
      </c>
      <c r="AA383" s="639" t="s">
        <v>1983</v>
      </c>
      <c r="AB383" s="639" t="s">
        <v>2513</v>
      </c>
      <c r="AC383" s="639" t="s">
        <v>2514</v>
      </c>
      <c r="AD383" s="460"/>
      <c r="AE383" s="430"/>
      <c r="AF383" s="430"/>
      <c r="AG383" s="430"/>
      <c r="AH383" s="430"/>
      <c r="AI383" s="430"/>
      <c r="AJ383" s="430"/>
      <c r="AK383" s="430"/>
      <c r="AL383" s="430"/>
      <c r="AM383" s="430"/>
      <c r="AN383" s="430"/>
      <c r="AO383" s="430"/>
      <c r="AP383" s="430"/>
      <c r="AQ383" s="430"/>
      <c r="AR383" s="430"/>
      <c r="AS383" s="430"/>
      <c r="AT383" s="430"/>
      <c r="AU383" s="430"/>
      <c r="AV383" s="430"/>
      <c r="AW383" s="430"/>
      <c r="AX383" s="430"/>
      <c r="AY383" s="430"/>
      <c r="AZ383" s="430"/>
      <c r="BA383" s="430"/>
      <c r="BB383" s="430"/>
      <c r="BC383" s="430"/>
      <c r="BD383" s="430"/>
      <c r="BE383" s="430"/>
      <c r="BF383" s="430"/>
      <c r="BG383" s="430"/>
      <c r="BH383" s="430"/>
      <c r="BI383" s="430"/>
      <c r="BJ383" s="430"/>
      <c r="BK383" s="430"/>
      <c r="BL383" s="430"/>
      <c r="BM383" s="430"/>
      <c r="BN383" s="430"/>
      <c r="BO383" s="430"/>
      <c r="BP383" s="430"/>
      <c r="BQ383" s="430"/>
      <c r="BR383" s="430"/>
      <c r="BS383" s="430"/>
      <c r="BT383" s="430"/>
      <c r="BU383" s="430"/>
      <c r="BV383" s="430"/>
      <c r="BW383" s="430"/>
      <c r="BX383" s="430"/>
      <c r="BY383" s="430"/>
      <c r="BZ383" s="430"/>
      <c r="CA383" s="430"/>
      <c r="CB383" s="430"/>
      <c r="CC383" s="430"/>
      <c r="CD383" s="430"/>
      <c r="CE383" s="430"/>
      <c r="CF383" s="430"/>
      <c r="CG383" s="430"/>
      <c r="CH383" s="430"/>
      <c r="CI383" s="430"/>
      <c r="CJ383" s="430"/>
      <c r="CK383" s="430"/>
      <c r="CL383" s="430"/>
      <c r="CM383" s="430"/>
      <c r="CN383" s="430"/>
      <c r="CO383" s="430"/>
      <c r="CP383" s="430"/>
      <c r="CQ383" s="430"/>
      <c r="CR383" s="430"/>
      <c r="CS383" s="430"/>
      <c r="CT383" s="430"/>
      <c r="CU383" s="430"/>
      <c r="CV383" s="430"/>
      <c r="CW383" s="430"/>
      <c r="CX383" s="430"/>
      <c r="CY383" s="430"/>
      <c r="CZ383" s="430"/>
      <c r="DA383" s="430"/>
      <c r="DB383" s="430"/>
      <c r="DC383" s="430"/>
      <c r="DD383" s="430"/>
      <c r="DE383" s="430"/>
      <c r="DF383" s="430"/>
      <c r="DG383" s="430"/>
      <c r="DH383" s="430"/>
      <c r="DI383" s="430"/>
      <c r="DJ383" s="430"/>
      <c r="DK383" s="430"/>
      <c r="DL383" s="386"/>
      <c r="DM383" s="386"/>
      <c r="DN383" s="386"/>
      <c r="DO383" s="386"/>
      <c r="DP383" s="386"/>
      <c r="DQ383" s="386"/>
      <c r="DR383" s="386"/>
      <c r="DS383" s="386"/>
      <c r="DT383" s="386"/>
      <c r="DU383" s="386"/>
      <c r="DV383" s="386"/>
      <c r="DW383" s="386"/>
      <c r="DX383" s="386"/>
      <c r="DY383" s="386"/>
      <c r="DZ383" s="386"/>
      <c r="EA383" s="386"/>
      <c r="EB383" s="386"/>
      <c r="EC383" s="386"/>
      <c r="ED383" s="386"/>
      <c r="EE383" s="386"/>
      <c r="EF383" s="386"/>
      <c r="EG383" s="386"/>
      <c r="EH383" s="386"/>
      <c r="EI383" s="386"/>
      <c r="EJ383" s="386"/>
      <c r="EK383" s="386"/>
      <c r="EL383" s="386"/>
      <c r="EM383" s="386"/>
      <c r="EN383" s="386"/>
      <c r="EO383" s="386"/>
      <c r="EP383" s="386"/>
      <c r="EQ383" s="386"/>
      <c r="ER383" s="386"/>
      <c r="ES383" s="386"/>
      <c r="ET383" s="386"/>
      <c r="EU383" s="386"/>
      <c r="EV383" s="386"/>
      <c r="EW383" s="386"/>
      <c r="EX383" s="386"/>
      <c r="EY383" s="386"/>
      <c r="EZ383" s="386"/>
      <c r="FA383" s="386"/>
      <c r="FB383" s="386"/>
      <c r="FC383" s="386"/>
      <c r="FD383" s="386"/>
      <c r="FE383" s="386"/>
      <c r="FF383" s="386"/>
      <c r="FG383" s="386"/>
      <c r="FH383" s="386"/>
      <c r="FI383" s="386"/>
      <c r="FJ383" s="386"/>
      <c r="FK383" s="386"/>
      <c r="FL383" s="386"/>
      <c r="FM383" s="386"/>
      <c r="FN383" s="386"/>
      <c r="FO383" s="386"/>
      <c r="FP383" s="386"/>
      <c r="FQ383" s="386"/>
      <c r="FR383" s="386"/>
      <c r="FS383" s="386"/>
      <c r="FT383" s="386"/>
      <c r="FU383" s="386"/>
      <c r="FV383" s="386"/>
      <c r="FW383" s="386"/>
      <c r="FX383" s="386"/>
      <c r="FY383" s="386"/>
      <c r="FZ383" s="386"/>
      <c r="GA383" s="386"/>
      <c r="GB383" s="386"/>
      <c r="GC383" s="386"/>
      <c r="GD383" s="386"/>
      <c r="GE383" s="386"/>
      <c r="GF383" s="386"/>
      <c r="GG383" s="386"/>
      <c r="GH383" s="386"/>
      <c r="GI383" s="386"/>
      <c r="GJ383" s="386"/>
      <c r="GK383" s="386"/>
      <c r="GL383" s="386"/>
      <c r="GM383" s="386"/>
      <c r="GN383" s="386"/>
      <c r="GO383" s="386"/>
      <c r="GP383" s="386"/>
      <c r="GQ383" s="386"/>
      <c r="GR383" s="386"/>
      <c r="GS383" s="386"/>
      <c r="GT383" s="386"/>
      <c r="GU383" s="488"/>
      <c r="GV383" s="386"/>
      <c r="GW383" s="386"/>
      <c r="GX383" s="386"/>
      <c r="GY383" s="386"/>
      <c r="GZ383" s="386"/>
      <c r="HA383" s="386"/>
      <c r="HB383" s="386"/>
      <c r="HC383" s="386"/>
      <c r="HD383" s="386"/>
      <c r="HE383" s="386"/>
      <c r="HF383" s="386"/>
      <c r="HG383" s="386"/>
      <c r="HH383" s="386"/>
      <c r="HI383" s="386"/>
      <c r="HJ383" s="386"/>
      <c r="HK383" s="386"/>
      <c r="HL383" s="386"/>
      <c r="HM383" s="386"/>
      <c r="HN383" s="386"/>
      <c r="HO383" s="386"/>
      <c r="HP383" s="386"/>
      <c r="HQ383" s="386"/>
      <c r="HR383" s="386"/>
      <c r="HS383" s="386"/>
      <c r="HT383" s="386"/>
      <c r="HU383" s="386"/>
      <c r="HV383" s="386"/>
      <c r="HW383" s="386"/>
      <c r="HX383" s="386"/>
      <c r="HY383" s="386"/>
      <c r="HZ383" s="386"/>
      <c r="IA383" s="386"/>
      <c r="IB383" s="386"/>
      <c r="ID383" s="386"/>
      <c r="IE383" s="386"/>
      <c r="IF383" s="386"/>
      <c r="IG383" s="386"/>
      <c r="IH383" s="386"/>
      <c r="II383" s="386"/>
    </row>
    <row r="384" spans="1:243" ht="139.19999999999999" customHeight="1" x14ac:dyDescent="0.3">
      <c r="A384" s="449"/>
      <c r="B384" s="449"/>
      <c r="C384" s="449"/>
      <c r="D384" s="449"/>
      <c r="E384" s="449"/>
      <c r="F384" s="457"/>
      <c r="G384" s="449"/>
      <c r="H384" s="514"/>
      <c r="I384" s="514"/>
      <c r="J384" s="515"/>
      <c r="K384" s="458"/>
      <c r="L384" s="636" t="s">
        <v>2573</v>
      </c>
      <c r="M384" s="579" t="s">
        <v>2574</v>
      </c>
      <c r="N384" s="574" t="s">
        <v>2581</v>
      </c>
      <c r="O384" s="574" t="s">
        <v>2604</v>
      </c>
      <c r="P384" s="645" t="s">
        <v>2545</v>
      </c>
      <c r="Q384" s="460"/>
      <c r="R384" s="505" t="s">
        <v>2547</v>
      </c>
      <c r="S384" s="505">
        <v>90</v>
      </c>
      <c r="T384" s="648">
        <v>0.9</v>
      </c>
      <c r="U384" s="504" t="s">
        <v>2665</v>
      </c>
      <c r="V384" s="575" t="s">
        <v>2666</v>
      </c>
      <c r="W384" s="638">
        <v>43125</v>
      </c>
      <c r="X384" s="638">
        <v>43428</v>
      </c>
      <c r="Y384" s="649">
        <v>60253600</v>
      </c>
      <c r="Z384" s="639" t="s">
        <v>2511</v>
      </c>
      <c r="AA384" s="639" t="s">
        <v>2182</v>
      </c>
      <c r="AB384" s="639" t="s">
        <v>2513</v>
      </c>
      <c r="AC384" s="639" t="s">
        <v>2514</v>
      </c>
      <c r="AD384" s="460"/>
      <c r="AE384" s="430"/>
      <c r="AF384" s="430"/>
      <c r="AG384" s="430"/>
      <c r="AH384" s="430"/>
      <c r="AI384" s="430"/>
      <c r="AJ384" s="430"/>
      <c r="AK384" s="430"/>
      <c r="AL384" s="430"/>
      <c r="AM384" s="430"/>
      <c r="AN384" s="430"/>
      <c r="AO384" s="430"/>
      <c r="AP384" s="430"/>
      <c r="AQ384" s="430"/>
      <c r="AR384" s="430"/>
      <c r="AS384" s="430"/>
      <c r="AT384" s="430"/>
      <c r="AU384" s="430"/>
      <c r="AV384" s="430"/>
      <c r="AW384" s="430"/>
      <c r="AX384" s="430"/>
      <c r="AY384" s="430"/>
      <c r="AZ384" s="430"/>
      <c r="BA384" s="430"/>
      <c r="BB384" s="430"/>
      <c r="BC384" s="430"/>
      <c r="BD384" s="430"/>
      <c r="BE384" s="430"/>
      <c r="BF384" s="430"/>
      <c r="BG384" s="430"/>
      <c r="BH384" s="430"/>
      <c r="BI384" s="430"/>
      <c r="BJ384" s="430"/>
      <c r="BK384" s="430"/>
      <c r="BL384" s="430"/>
      <c r="BM384" s="430"/>
      <c r="BN384" s="430"/>
      <c r="BO384" s="430"/>
      <c r="BP384" s="430"/>
      <c r="BQ384" s="430"/>
      <c r="BR384" s="430"/>
      <c r="BS384" s="430"/>
      <c r="BT384" s="430"/>
      <c r="BU384" s="430"/>
      <c r="BV384" s="430"/>
      <c r="BW384" s="430"/>
      <c r="BX384" s="430"/>
      <c r="BY384" s="430"/>
      <c r="BZ384" s="430"/>
      <c r="CA384" s="430"/>
      <c r="CB384" s="430"/>
      <c r="CC384" s="430"/>
      <c r="CD384" s="430"/>
      <c r="CE384" s="430"/>
      <c r="CF384" s="430"/>
      <c r="CG384" s="430"/>
      <c r="CH384" s="430"/>
      <c r="CI384" s="430"/>
      <c r="CJ384" s="430"/>
      <c r="CK384" s="430"/>
      <c r="CL384" s="430"/>
      <c r="CM384" s="430"/>
      <c r="CN384" s="430"/>
      <c r="CO384" s="430"/>
      <c r="CP384" s="430"/>
      <c r="CQ384" s="430"/>
      <c r="CR384" s="430"/>
      <c r="CS384" s="430"/>
      <c r="CT384" s="430"/>
      <c r="CU384" s="430"/>
      <c r="CV384" s="430"/>
      <c r="CW384" s="430"/>
      <c r="CX384" s="430"/>
      <c r="CY384" s="430"/>
      <c r="CZ384" s="430"/>
      <c r="DA384" s="430"/>
      <c r="DB384" s="430"/>
      <c r="DC384" s="430"/>
      <c r="DD384" s="430"/>
      <c r="DE384" s="430"/>
      <c r="DF384" s="430"/>
      <c r="DG384" s="430"/>
      <c r="DH384" s="430"/>
      <c r="DI384" s="430"/>
      <c r="DJ384" s="430"/>
      <c r="DK384" s="430"/>
      <c r="DL384" s="386"/>
      <c r="DM384" s="386"/>
      <c r="DN384" s="386"/>
      <c r="DO384" s="386"/>
      <c r="DP384" s="386"/>
      <c r="DQ384" s="386"/>
      <c r="DR384" s="386"/>
      <c r="DS384" s="386"/>
      <c r="DT384" s="386"/>
      <c r="DU384" s="386"/>
      <c r="DV384" s="386"/>
      <c r="DW384" s="386"/>
      <c r="DX384" s="386"/>
      <c r="DY384" s="386"/>
      <c r="DZ384" s="386"/>
      <c r="EA384" s="386"/>
      <c r="EB384" s="386"/>
      <c r="EC384" s="386"/>
      <c r="ED384" s="386"/>
      <c r="EE384" s="386"/>
      <c r="EF384" s="386"/>
      <c r="EG384" s="386"/>
      <c r="EH384" s="386"/>
      <c r="EI384" s="386"/>
      <c r="EJ384" s="386"/>
      <c r="EK384" s="386"/>
      <c r="EL384" s="386"/>
      <c r="EM384" s="386"/>
      <c r="EN384" s="386"/>
      <c r="EO384" s="386"/>
      <c r="EP384" s="386"/>
      <c r="EQ384" s="386"/>
      <c r="ER384" s="386"/>
      <c r="ES384" s="386"/>
      <c r="ET384" s="386"/>
      <c r="EU384" s="386"/>
      <c r="EV384" s="386"/>
      <c r="EW384" s="386"/>
      <c r="EX384" s="386"/>
      <c r="EY384" s="386"/>
      <c r="EZ384" s="386"/>
      <c r="FA384" s="386"/>
      <c r="FB384" s="386"/>
      <c r="FC384" s="386"/>
      <c r="FD384" s="386"/>
      <c r="FE384" s="386"/>
      <c r="FF384" s="386"/>
      <c r="FG384" s="386"/>
      <c r="FH384" s="386"/>
      <c r="FI384" s="386"/>
      <c r="FJ384" s="386"/>
      <c r="FK384" s="386"/>
      <c r="FL384" s="386"/>
      <c r="FM384" s="386"/>
      <c r="FN384" s="386"/>
      <c r="FO384" s="386"/>
      <c r="FP384" s="386"/>
      <c r="FQ384" s="386"/>
      <c r="FR384" s="386"/>
      <c r="FS384" s="386"/>
      <c r="FT384" s="386"/>
      <c r="FU384" s="386"/>
      <c r="FV384" s="386"/>
      <c r="FW384" s="386"/>
      <c r="FX384" s="386"/>
      <c r="FY384" s="386"/>
      <c r="FZ384" s="386"/>
      <c r="GA384" s="386"/>
      <c r="GB384" s="386"/>
      <c r="GC384" s="386"/>
      <c r="GD384" s="386"/>
      <c r="GE384" s="386"/>
      <c r="GF384" s="386"/>
      <c r="GG384" s="386"/>
      <c r="GH384" s="386"/>
      <c r="GI384" s="386"/>
      <c r="GJ384" s="386"/>
      <c r="GK384" s="386"/>
      <c r="GL384" s="386"/>
      <c r="GM384" s="386"/>
      <c r="GN384" s="386"/>
      <c r="GO384" s="386"/>
      <c r="GP384" s="386"/>
      <c r="GQ384" s="386"/>
      <c r="GR384" s="386"/>
      <c r="GS384" s="386"/>
      <c r="GT384" s="386"/>
      <c r="GU384" s="488"/>
      <c r="GV384" s="386"/>
      <c r="GW384" s="386"/>
      <c r="GX384" s="386"/>
      <c r="GY384" s="386"/>
      <c r="GZ384" s="386"/>
      <c r="HA384" s="386"/>
      <c r="HB384" s="386"/>
      <c r="HC384" s="386"/>
      <c r="HD384" s="386"/>
      <c r="HE384" s="386"/>
      <c r="HF384" s="386"/>
      <c r="HG384" s="386"/>
      <c r="HH384" s="386"/>
      <c r="HI384" s="386"/>
      <c r="HJ384" s="386"/>
      <c r="HK384" s="386"/>
      <c r="HL384" s="386"/>
      <c r="HM384" s="386"/>
      <c r="HN384" s="386"/>
      <c r="HO384" s="386"/>
      <c r="HP384" s="386"/>
      <c r="HQ384" s="386"/>
      <c r="HR384" s="386"/>
      <c r="HS384" s="386"/>
      <c r="HT384" s="386"/>
      <c r="HU384" s="386"/>
      <c r="HV384" s="386"/>
      <c r="HW384" s="386"/>
      <c r="HX384" s="386"/>
      <c r="HY384" s="386"/>
      <c r="HZ384" s="386"/>
      <c r="IA384" s="386"/>
      <c r="IB384" s="386"/>
      <c r="ID384" s="386"/>
      <c r="IE384" s="386"/>
      <c r="IF384" s="386"/>
      <c r="IG384" s="386"/>
      <c r="IH384" s="386"/>
      <c r="II384" s="386"/>
    </row>
    <row r="385" spans="1:243" ht="61.2" x14ac:dyDescent="0.3">
      <c r="A385" s="449" t="s">
        <v>272</v>
      </c>
      <c r="B385" s="449" t="s">
        <v>266</v>
      </c>
      <c r="C385" s="449" t="s">
        <v>266</v>
      </c>
      <c r="D385" s="449" t="s">
        <v>187</v>
      </c>
      <c r="E385" s="449" t="s">
        <v>282</v>
      </c>
      <c r="F385" s="457" t="s">
        <v>1011</v>
      </c>
      <c r="G385" s="449"/>
      <c r="H385" s="514" t="s">
        <v>1405</v>
      </c>
      <c r="I385" s="514" t="s">
        <v>208</v>
      </c>
      <c r="J385" s="515"/>
      <c r="K385" s="458" t="s">
        <v>1012</v>
      </c>
      <c r="L385" s="636" t="s">
        <v>2670</v>
      </c>
      <c r="M385" s="579" t="s">
        <v>2558</v>
      </c>
      <c r="N385" s="574" t="s">
        <v>2673</v>
      </c>
      <c r="O385" s="574" t="s">
        <v>2588</v>
      </c>
      <c r="P385" s="645" t="s">
        <v>2589</v>
      </c>
      <c r="Q385" s="460"/>
      <c r="R385" s="505" t="s">
        <v>2614</v>
      </c>
      <c r="S385" s="505">
        <v>95</v>
      </c>
      <c r="T385" s="648">
        <v>0.95</v>
      </c>
      <c r="U385" s="504" t="s">
        <v>2692</v>
      </c>
      <c r="V385" s="641" t="s">
        <v>2693</v>
      </c>
      <c r="W385" s="638">
        <v>43160</v>
      </c>
      <c r="X385" s="638">
        <v>43434</v>
      </c>
      <c r="Y385" s="649">
        <v>94236760.125</v>
      </c>
      <c r="Z385" s="639" t="s">
        <v>2511</v>
      </c>
      <c r="AA385" s="639" t="s">
        <v>2512</v>
      </c>
      <c r="AB385" s="639" t="s">
        <v>2513</v>
      </c>
      <c r="AC385" s="639" t="s">
        <v>2514</v>
      </c>
      <c r="AD385" s="460"/>
      <c r="AE385" s="430">
        <f t="shared" si="46"/>
        <v>2000000000</v>
      </c>
      <c r="AF385" s="430">
        <f t="shared" si="49"/>
        <v>2000000000</v>
      </c>
      <c r="AG385" s="430">
        <f t="shared" si="50"/>
        <v>2000000000</v>
      </c>
      <c r="AH385" s="430">
        <v>2000000000</v>
      </c>
      <c r="AI385" s="430"/>
      <c r="AJ385" s="430"/>
      <c r="AK385" s="430"/>
      <c r="AL385" s="430"/>
      <c r="AM385" s="430"/>
      <c r="AN385" s="430"/>
      <c r="AO385" s="430"/>
      <c r="AP385" s="430"/>
      <c r="AQ385" s="430"/>
      <c r="AR385" s="430"/>
      <c r="AS385" s="430"/>
      <c r="AT385" s="430"/>
      <c r="AU385" s="430"/>
      <c r="AV385" s="430"/>
      <c r="AW385" s="430"/>
      <c r="AX385" s="430"/>
      <c r="AY385" s="430"/>
      <c r="AZ385" s="430"/>
      <c r="BA385" s="430"/>
      <c r="BB385" s="430"/>
      <c r="BC385" s="430"/>
      <c r="BD385" s="430"/>
      <c r="BE385" s="430"/>
      <c r="BF385" s="430"/>
      <c r="BG385" s="430"/>
      <c r="BH385" s="430"/>
      <c r="BI385" s="430"/>
      <c r="BJ385" s="430"/>
      <c r="BK385" s="430"/>
      <c r="BL385" s="430"/>
      <c r="BM385" s="430"/>
      <c r="BN385" s="430"/>
      <c r="BO385" s="430"/>
      <c r="BP385" s="430"/>
      <c r="BQ385" s="430"/>
      <c r="BR385" s="430"/>
      <c r="BS385" s="430"/>
      <c r="BT385" s="430"/>
      <c r="BU385" s="430"/>
      <c r="BV385" s="430"/>
      <c r="BW385" s="430"/>
      <c r="BX385" s="430"/>
      <c r="BY385" s="430"/>
      <c r="BZ385" s="430"/>
      <c r="CA385" s="430"/>
      <c r="CB385" s="430"/>
      <c r="CC385" s="430"/>
      <c r="CD385" s="430"/>
      <c r="CE385" s="430"/>
      <c r="CF385" s="430"/>
      <c r="CG385" s="430"/>
      <c r="CH385" s="430"/>
      <c r="CI385" s="430"/>
      <c r="CJ385" s="430"/>
      <c r="CK385" s="430"/>
      <c r="CL385" s="430"/>
      <c r="CM385" s="430"/>
      <c r="CN385" s="430"/>
      <c r="CO385" s="430"/>
      <c r="CP385" s="430"/>
      <c r="CQ385" s="430"/>
      <c r="CR385" s="430"/>
      <c r="CS385" s="430"/>
      <c r="CT385" s="430"/>
      <c r="CU385" s="430"/>
      <c r="CV385" s="430"/>
      <c r="CW385" s="430"/>
      <c r="CX385" s="430"/>
      <c r="CY385" s="430"/>
      <c r="CZ385" s="430"/>
      <c r="DA385" s="430"/>
      <c r="DB385" s="430"/>
      <c r="DC385" s="430"/>
      <c r="DD385" s="430"/>
      <c r="DE385" s="430"/>
      <c r="DF385" s="430"/>
      <c r="DG385" s="430"/>
      <c r="DH385" s="430"/>
      <c r="DI385" s="430"/>
      <c r="DJ385" s="430"/>
      <c r="DK385" s="430"/>
      <c r="DL385" s="386"/>
      <c r="DM385" s="386"/>
      <c r="DN385" s="386"/>
      <c r="DO385" s="386"/>
      <c r="DP385" s="386"/>
      <c r="DQ385" s="386"/>
      <c r="DR385" s="386"/>
      <c r="DS385" s="386"/>
      <c r="DT385" s="386"/>
      <c r="DU385" s="386"/>
      <c r="DV385" s="386"/>
      <c r="DW385" s="386"/>
      <c r="DX385" s="386"/>
      <c r="DY385" s="386"/>
      <c r="DZ385" s="386"/>
      <c r="EA385" s="386"/>
      <c r="EB385" s="386"/>
      <c r="EC385" s="386"/>
      <c r="ED385" s="386"/>
      <c r="EE385" s="386"/>
      <c r="EF385" s="386"/>
      <c r="EG385" s="386"/>
      <c r="EH385" s="386"/>
      <c r="EI385" s="386"/>
      <c r="EJ385" s="386"/>
      <c r="EK385" s="386"/>
      <c r="EL385" s="386"/>
      <c r="EM385" s="386"/>
      <c r="EN385" s="386"/>
      <c r="EO385" s="386"/>
      <c r="EP385" s="386"/>
      <c r="EQ385" s="386"/>
      <c r="ER385" s="386"/>
      <c r="ES385" s="386"/>
      <c r="ET385" s="386"/>
      <c r="EU385" s="386"/>
      <c r="EV385" s="386"/>
      <c r="EW385" s="386"/>
      <c r="EX385" s="386"/>
      <c r="EY385" s="386"/>
      <c r="EZ385" s="386"/>
      <c r="FA385" s="386"/>
      <c r="FB385" s="386"/>
      <c r="FC385" s="386"/>
      <c r="FD385" s="386"/>
      <c r="FE385" s="386"/>
      <c r="FF385" s="386"/>
      <c r="FG385" s="386"/>
      <c r="FH385" s="386"/>
      <c r="FI385" s="386"/>
      <c r="FJ385" s="386"/>
      <c r="FK385" s="386"/>
      <c r="FL385" s="386"/>
      <c r="FM385" s="386"/>
      <c r="FN385" s="386"/>
      <c r="FO385" s="386"/>
      <c r="FP385" s="386"/>
      <c r="FQ385" s="386"/>
      <c r="FR385" s="386"/>
      <c r="FS385" s="386"/>
      <c r="FT385" s="386"/>
      <c r="FU385" s="386"/>
      <c r="FV385" s="386"/>
      <c r="FW385" s="386"/>
      <c r="FX385" s="386"/>
      <c r="FY385" s="386"/>
      <c r="FZ385" s="386"/>
      <c r="GA385" s="386"/>
      <c r="GB385" s="386"/>
      <c r="GC385" s="386"/>
      <c r="GD385" s="386"/>
      <c r="GE385" s="386"/>
      <c r="GF385" s="386"/>
      <c r="GG385" s="386"/>
      <c r="GH385" s="386"/>
      <c r="GI385" s="386"/>
      <c r="GJ385" s="386"/>
      <c r="GK385" s="386"/>
      <c r="GL385" s="386"/>
      <c r="GM385" s="386"/>
      <c r="GN385" s="386"/>
      <c r="GO385" s="386"/>
      <c r="GP385" s="386"/>
      <c r="GQ385" s="386"/>
      <c r="GR385" s="386"/>
      <c r="GS385" s="386"/>
      <c r="GT385" s="386"/>
      <c r="GU385" s="488"/>
      <c r="GV385" s="386"/>
      <c r="GW385" s="386"/>
      <c r="GX385" s="386"/>
      <c r="GY385" s="386"/>
      <c r="GZ385" s="386"/>
      <c r="HA385" s="386"/>
      <c r="HB385" s="386"/>
      <c r="HC385" s="386"/>
      <c r="HD385" s="386"/>
      <c r="HE385" s="386"/>
      <c r="HF385" s="386"/>
      <c r="HG385" s="386"/>
      <c r="HH385" s="386"/>
      <c r="HI385" s="386"/>
      <c r="HJ385" s="386"/>
      <c r="HK385" s="386"/>
      <c r="HL385" s="386"/>
      <c r="HM385" s="386"/>
      <c r="HN385" s="386"/>
      <c r="HO385" s="386"/>
      <c r="HP385" s="386"/>
      <c r="HQ385" s="386"/>
      <c r="HR385" s="386"/>
      <c r="HS385" s="386"/>
      <c r="HT385" s="386"/>
      <c r="HU385" s="386"/>
      <c r="HV385" s="386"/>
      <c r="HW385" s="386"/>
      <c r="HX385" s="386"/>
      <c r="HY385" s="386"/>
      <c r="HZ385" s="386"/>
      <c r="IA385" s="386"/>
      <c r="IB385" s="386"/>
      <c r="ID385" s="386"/>
      <c r="IE385" s="386"/>
      <c r="IF385" s="386"/>
      <c r="IG385" s="386"/>
      <c r="IH385" s="386"/>
      <c r="II385" s="386"/>
    </row>
    <row r="386" spans="1:243" ht="61.2" x14ac:dyDescent="0.3">
      <c r="A386" s="449"/>
      <c r="B386" s="449"/>
      <c r="C386" s="449"/>
      <c r="D386" s="449"/>
      <c r="E386" s="449"/>
      <c r="F386" s="457"/>
      <c r="G386" s="449"/>
      <c r="H386" s="514"/>
      <c r="I386" s="514"/>
      <c r="J386" s="515"/>
      <c r="K386" s="458"/>
      <c r="L386" s="636" t="s">
        <v>2572</v>
      </c>
      <c r="M386" s="579" t="s">
        <v>2671</v>
      </c>
      <c r="N386" s="574" t="s">
        <v>2673</v>
      </c>
      <c r="O386" s="574" t="s">
        <v>2588</v>
      </c>
      <c r="P386" s="645" t="s">
        <v>2600</v>
      </c>
      <c r="Q386" s="460"/>
      <c r="R386" s="505" t="s">
        <v>2622</v>
      </c>
      <c r="S386" s="505">
        <v>500</v>
      </c>
      <c r="T386" s="652">
        <v>390</v>
      </c>
      <c r="U386" s="504" t="s">
        <v>2692</v>
      </c>
      <c r="V386" s="641" t="s">
        <v>2693</v>
      </c>
      <c r="W386" s="638">
        <v>43160</v>
      </c>
      <c r="X386" s="638">
        <v>43434</v>
      </c>
      <c r="Y386" s="649">
        <v>94236760.125</v>
      </c>
      <c r="Z386" s="639" t="s">
        <v>2511</v>
      </c>
      <c r="AA386" s="639" t="s">
        <v>2512</v>
      </c>
      <c r="AB386" s="639" t="s">
        <v>2513</v>
      </c>
      <c r="AC386" s="639" t="s">
        <v>2514</v>
      </c>
      <c r="AD386" s="460"/>
      <c r="AE386" s="430"/>
      <c r="AF386" s="430"/>
      <c r="AG386" s="430"/>
      <c r="AH386" s="430"/>
      <c r="AI386" s="430"/>
      <c r="AJ386" s="430"/>
      <c r="AK386" s="430"/>
      <c r="AL386" s="430"/>
      <c r="AM386" s="430"/>
      <c r="AN386" s="430"/>
      <c r="AO386" s="430"/>
      <c r="AP386" s="430"/>
      <c r="AQ386" s="430"/>
      <c r="AR386" s="430"/>
      <c r="AS386" s="430"/>
      <c r="AT386" s="430"/>
      <c r="AU386" s="430"/>
      <c r="AV386" s="430"/>
      <c r="AW386" s="430"/>
      <c r="AX386" s="430"/>
      <c r="AY386" s="430"/>
      <c r="AZ386" s="430"/>
      <c r="BA386" s="430"/>
      <c r="BB386" s="430"/>
      <c r="BC386" s="430"/>
      <c r="BD386" s="430"/>
      <c r="BE386" s="430"/>
      <c r="BF386" s="430"/>
      <c r="BG386" s="430"/>
      <c r="BH386" s="430"/>
      <c r="BI386" s="430"/>
      <c r="BJ386" s="430"/>
      <c r="BK386" s="430"/>
      <c r="BL386" s="430"/>
      <c r="BM386" s="430"/>
      <c r="BN386" s="430"/>
      <c r="BO386" s="430"/>
      <c r="BP386" s="430"/>
      <c r="BQ386" s="430"/>
      <c r="BR386" s="430"/>
      <c r="BS386" s="430"/>
      <c r="BT386" s="430"/>
      <c r="BU386" s="430"/>
      <c r="BV386" s="430"/>
      <c r="BW386" s="430"/>
      <c r="BX386" s="430"/>
      <c r="BY386" s="430"/>
      <c r="BZ386" s="430"/>
      <c r="CA386" s="430"/>
      <c r="CB386" s="430"/>
      <c r="CC386" s="430"/>
      <c r="CD386" s="430"/>
      <c r="CE386" s="430"/>
      <c r="CF386" s="430"/>
      <c r="CG386" s="430"/>
      <c r="CH386" s="430"/>
      <c r="CI386" s="430"/>
      <c r="CJ386" s="430"/>
      <c r="CK386" s="430"/>
      <c r="CL386" s="430"/>
      <c r="CM386" s="430"/>
      <c r="CN386" s="430"/>
      <c r="CO386" s="430"/>
      <c r="CP386" s="430"/>
      <c r="CQ386" s="430"/>
      <c r="CR386" s="430"/>
      <c r="CS386" s="430"/>
      <c r="CT386" s="430"/>
      <c r="CU386" s="430"/>
      <c r="CV386" s="430"/>
      <c r="CW386" s="430"/>
      <c r="CX386" s="430"/>
      <c r="CY386" s="430"/>
      <c r="CZ386" s="430"/>
      <c r="DA386" s="430"/>
      <c r="DB386" s="430"/>
      <c r="DC386" s="430"/>
      <c r="DD386" s="430"/>
      <c r="DE386" s="430"/>
      <c r="DF386" s="430"/>
      <c r="DG386" s="430"/>
      <c r="DH386" s="430"/>
      <c r="DI386" s="430"/>
      <c r="DJ386" s="430"/>
      <c r="DK386" s="430"/>
      <c r="DL386" s="386"/>
      <c r="DM386" s="386"/>
      <c r="DN386" s="386"/>
      <c r="DO386" s="386"/>
      <c r="DP386" s="386"/>
      <c r="DQ386" s="386"/>
      <c r="DR386" s="386"/>
      <c r="DS386" s="386"/>
      <c r="DT386" s="386"/>
      <c r="DU386" s="386"/>
      <c r="DV386" s="386"/>
      <c r="DW386" s="386"/>
      <c r="DX386" s="386"/>
      <c r="DY386" s="386"/>
      <c r="DZ386" s="386"/>
      <c r="EA386" s="386"/>
      <c r="EB386" s="386"/>
      <c r="EC386" s="386"/>
      <c r="ED386" s="386"/>
      <c r="EE386" s="386"/>
      <c r="EF386" s="386"/>
      <c r="EG386" s="386"/>
      <c r="EH386" s="386"/>
      <c r="EI386" s="386"/>
      <c r="EJ386" s="386"/>
      <c r="EK386" s="386"/>
      <c r="EL386" s="386"/>
      <c r="EM386" s="386"/>
      <c r="EN386" s="386"/>
      <c r="EO386" s="386"/>
      <c r="EP386" s="386"/>
      <c r="EQ386" s="386"/>
      <c r="ER386" s="386"/>
      <c r="ES386" s="386"/>
      <c r="ET386" s="386"/>
      <c r="EU386" s="386"/>
      <c r="EV386" s="386"/>
      <c r="EW386" s="386"/>
      <c r="EX386" s="386"/>
      <c r="EY386" s="386"/>
      <c r="EZ386" s="386"/>
      <c r="FA386" s="386"/>
      <c r="FB386" s="386"/>
      <c r="FC386" s="386"/>
      <c r="FD386" s="386"/>
      <c r="FE386" s="386"/>
      <c r="FF386" s="386"/>
      <c r="FG386" s="386"/>
      <c r="FH386" s="386"/>
      <c r="FI386" s="386"/>
      <c r="FJ386" s="386"/>
      <c r="FK386" s="386"/>
      <c r="FL386" s="386"/>
      <c r="FM386" s="386"/>
      <c r="FN386" s="386"/>
      <c r="FO386" s="386"/>
      <c r="FP386" s="386"/>
      <c r="FQ386" s="386"/>
      <c r="FR386" s="386"/>
      <c r="FS386" s="386"/>
      <c r="FT386" s="386"/>
      <c r="FU386" s="386"/>
      <c r="FV386" s="386"/>
      <c r="FW386" s="386"/>
      <c r="FX386" s="386"/>
      <c r="FY386" s="386"/>
      <c r="FZ386" s="386"/>
      <c r="GA386" s="386"/>
      <c r="GB386" s="386"/>
      <c r="GC386" s="386"/>
      <c r="GD386" s="386"/>
      <c r="GE386" s="386"/>
      <c r="GF386" s="386"/>
      <c r="GG386" s="386"/>
      <c r="GH386" s="386"/>
      <c r="GI386" s="386"/>
      <c r="GJ386" s="386"/>
      <c r="GK386" s="386"/>
      <c r="GL386" s="386"/>
      <c r="GM386" s="386"/>
      <c r="GN386" s="386"/>
      <c r="GO386" s="386"/>
      <c r="GP386" s="386"/>
      <c r="GQ386" s="386"/>
      <c r="GR386" s="386"/>
      <c r="GS386" s="386"/>
      <c r="GT386" s="386"/>
      <c r="GU386" s="488"/>
      <c r="GV386" s="386"/>
      <c r="GW386" s="386"/>
      <c r="GX386" s="386"/>
      <c r="GY386" s="386"/>
      <c r="GZ386" s="386"/>
      <c r="HA386" s="386"/>
      <c r="HB386" s="386"/>
      <c r="HC386" s="386"/>
      <c r="HD386" s="386"/>
      <c r="HE386" s="386"/>
      <c r="HF386" s="386"/>
      <c r="HG386" s="386"/>
      <c r="HH386" s="386"/>
      <c r="HI386" s="386"/>
      <c r="HJ386" s="386"/>
      <c r="HK386" s="386"/>
      <c r="HL386" s="386"/>
      <c r="HM386" s="386"/>
      <c r="HN386" s="386"/>
      <c r="HO386" s="386"/>
      <c r="HP386" s="386"/>
      <c r="HQ386" s="386"/>
      <c r="HR386" s="386"/>
      <c r="HS386" s="386"/>
      <c r="HT386" s="386"/>
      <c r="HU386" s="386"/>
      <c r="HV386" s="386"/>
      <c r="HW386" s="386"/>
      <c r="HX386" s="386"/>
      <c r="HY386" s="386"/>
      <c r="HZ386" s="386"/>
      <c r="IA386" s="386"/>
      <c r="IB386" s="386"/>
      <c r="ID386" s="386"/>
      <c r="IE386" s="386"/>
      <c r="IF386" s="386"/>
      <c r="IG386" s="386"/>
      <c r="IH386" s="386"/>
      <c r="II386" s="386"/>
    </row>
    <row r="387" spans="1:243" ht="81.599999999999994" x14ac:dyDescent="0.3">
      <c r="A387" s="449"/>
      <c r="B387" s="449"/>
      <c r="C387" s="449"/>
      <c r="D387" s="449"/>
      <c r="E387" s="449"/>
      <c r="F387" s="457"/>
      <c r="G387" s="449"/>
      <c r="H387" s="514"/>
      <c r="I387" s="514"/>
      <c r="J387" s="515"/>
      <c r="K387" s="458"/>
      <c r="L387" s="636" t="s">
        <v>2522</v>
      </c>
      <c r="M387" s="579" t="s">
        <v>2556</v>
      </c>
      <c r="N387" s="574" t="s">
        <v>2673</v>
      </c>
      <c r="O387" s="574" t="s">
        <v>2529</v>
      </c>
      <c r="P387" s="645" t="s">
        <v>2587</v>
      </c>
      <c r="Q387" s="460"/>
      <c r="R387" s="505" t="s">
        <v>2613</v>
      </c>
      <c r="S387" s="505">
        <v>25</v>
      </c>
      <c r="T387" s="652">
        <v>6</v>
      </c>
      <c r="U387" s="504" t="s">
        <v>2692</v>
      </c>
      <c r="V387" s="641" t="s">
        <v>2693</v>
      </c>
      <c r="W387" s="638">
        <v>43160</v>
      </c>
      <c r="X387" s="638">
        <v>43434</v>
      </c>
      <c r="Y387" s="649">
        <v>94236760.125</v>
      </c>
      <c r="Z387" s="639" t="s">
        <v>2511</v>
      </c>
      <c r="AA387" s="639" t="s">
        <v>2512</v>
      </c>
      <c r="AB387" s="639" t="s">
        <v>2513</v>
      </c>
      <c r="AC387" s="639" t="s">
        <v>2514</v>
      </c>
      <c r="AD387" s="460"/>
      <c r="AE387" s="430"/>
      <c r="AF387" s="430"/>
      <c r="AG387" s="430"/>
      <c r="AH387" s="430"/>
      <c r="AI387" s="430"/>
      <c r="AJ387" s="430"/>
      <c r="AK387" s="430"/>
      <c r="AL387" s="430"/>
      <c r="AM387" s="430"/>
      <c r="AN387" s="430"/>
      <c r="AO387" s="430"/>
      <c r="AP387" s="430"/>
      <c r="AQ387" s="430"/>
      <c r="AR387" s="430"/>
      <c r="AS387" s="430"/>
      <c r="AT387" s="430"/>
      <c r="AU387" s="430"/>
      <c r="AV387" s="430"/>
      <c r="AW387" s="430"/>
      <c r="AX387" s="430"/>
      <c r="AY387" s="430"/>
      <c r="AZ387" s="430"/>
      <c r="BA387" s="430"/>
      <c r="BB387" s="430"/>
      <c r="BC387" s="430"/>
      <c r="BD387" s="430"/>
      <c r="BE387" s="430"/>
      <c r="BF387" s="430"/>
      <c r="BG387" s="430"/>
      <c r="BH387" s="430"/>
      <c r="BI387" s="430"/>
      <c r="BJ387" s="430"/>
      <c r="BK387" s="430"/>
      <c r="BL387" s="430"/>
      <c r="BM387" s="430"/>
      <c r="BN387" s="430"/>
      <c r="BO387" s="430"/>
      <c r="BP387" s="430"/>
      <c r="BQ387" s="430"/>
      <c r="BR387" s="430"/>
      <c r="BS387" s="430"/>
      <c r="BT387" s="430"/>
      <c r="BU387" s="430"/>
      <c r="BV387" s="430"/>
      <c r="BW387" s="430"/>
      <c r="BX387" s="430"/>
      <c r="BY387" s="430"/>
      <c r="BZ387" s="430"/>
      <c r="CA387" s="430"/>
      <c r="CB387" s="430"/>
      <c r="CC387" s="430"/>
      <c r="CD387" s="430"/>
      <c r="CE387" s="430"/>
      <c r="CF387" s="430"/>
      <c r="CG387" s="430"/>
      <c r="CH387" s="430"/>
      <c r="CI387" s="430"/>
      <c r="CJ387" s="430"/>
      <c r="CK387" s="430"/>
      <c r="CL387" s="430"/>
      <c r="CM387" s="430"/>
      <c r="CN387" s="430"/>
      <c r="CO387" s="430"/>
      <c r="CP387" s="430"/>
      <c r="CQ387" s="430"/>
      <c r="CR387" s="430"/>
      <c r="CS387" s="430"/>
      <c r="CT387" s="430"/>
      <c r="CU387" s="430"/>
      <c r="CV387" s="430"/>
      <c r="CW387" s="430"/>
      <c r="CX387" s="430"/>
      <c r="CY387" s="430"/>
      <c r="CZ387" s="430"/>
      <c r="DA387" s="430"/>
      <c r="DB387" s="430"/>
      <c r="DC387" s="430"/>
      <c r="DD387" s="430"/>
      <c r="DE387" s="430"/>
      <c r="DF387" s="430"/>
      <c r="DG387" s="430"/>
      <c r="DH387" s="430"/>
      <c r="DI387" s="430"/>
      <c r="DJ387" s="430"/>
      <c r="DK387" s="430"/>
      <c r="DL387" s="386"/>
      <c r="DM387" s="386"/>
      <c r="DN387" s="386"/>
      <c r="DO387" s="386"/>
      <c r="DP387" s="386"/>
      <c r="DQ387" s="386"/>
      <c r="DR387" s="386"/>
      <c r="DS387" s="386"/>
      <c r="DT387" s="386"/>
      <c r="DU387" s="386"/>
      <c r="DV387" s="386"/>
      <c r="DW387" s="386"/>
      <c r="DX387" s="386"/>
      <c r="DY387" s="386"/>
      <c r="DZ387" s="386"/>
      <c r="EA387" s="386"/>
      <c r="EB387" s="386"/>
      <c r="EC387" s="386"/>
      <c r="ED387" s="386"/>
      <c r="EE387" s="386"/>
      <c r="EF387" s="386"/>
      <c r="EG387" s="386"/>
      <c r="EH387" s="386"/>
      <c r="EI387" s="386"/>
      <c r="EJ387" s="386"/>
      <c r="EK387" s="386"/>
      <c r="EL387" s="386"/>
      <c r="EM387" s="386"/>
      <c r="EN387" s="386"/>
      <c r="EO387" s="386"/>
      <c r="EP387" s="386"/>
      <c r="EQ387" s="386"/>
      <c r="ER387" s="386"/>
      <c r="ES387" s="386"/>
      <c r="ET387" s="386"/>
      <c r="EU387" s="386"/>
      <c r="EV387" s="386"/>
      <c r="EW387" s="386"/>
      <c r="EX387" s="386"/>
      <c r="EY387" s="386"/>
      <c r="EZ387" s="386"/>
      <c r="FA387" s="386"/>
      <c r="FB387" s="386"/>
      <c r="FC387" s="386"/>
      <c r="FD387" s="386"/>
      <c r="FE387" s="386"/>
      <c r="FF387" s="386"/>
      <c r="FG387" s="386"/>
      <c r="FH387" s="386"/>
      <c r="FI387" s="386"/>
      <c r="FJ387" s="386"/>
      <c r="FK387" s="386"/>
      <c r="FL387" s="386"/>
      <c r="FM387" s="386"/>
      <c r="FN387" s="386"/>
      <c r="FO387" s="386"/>
      <c r="FP387" s="386"/>
      <c r="FQ387" s="386"/>
      <c r="FR387" s="386"/>
      <c r="FS387" s="386"/>
      <c r="FT387" s="386"/>
      <c r="FU387" s="386"/>
      <c r="FV387" s="386"/>
      <c r="FW387" s="386"/>
      <c r="FX387" s="386"/>
      <c r="FY387" s="386"/>
      <c r="FZ387" s="386"/>
      <c r="GA387" s="386"/>
      <c r="GB387" s="386"/>
      <c r="GC387" s="386"/>
      <c r="GD387" s="386"/>
      <c r="GE387" s="386"/>
      <c r="GF387" s="386"/>
      <c r="GG387" s="386"/>
      <c r="GH387" s="386"/>
      <c r="GI387" s="386"/>
      <c r="GJ387" s="386"/>
      <c r="GK387" s="386"/>
      <c r="GL387" s="386"/>
      <c r="GM387" s="386"/>
      <c r="GN387" s="386"/>
      <c r="GO387" s="386"/>
      <c r="GP387" s="386"/>
      <c r="GQ387" s="386"/>
      <c r="GR387" s="386"/>
      <c r="GS387" s="386"/>
      <c r="GT387" s="386"/>
      <c r="GU387" s="488"/>
      <c r="GV387" s="386"/>
      <c r="GW387" s="386"/>
      <c r="GX387" s="386"/>
      <c r="GY387" s="386"/>
      <c r="GZ387" s="386"/>
      <c r="HA387" s="386"/>
      <c r="HB387" s="386"/>
      <c r="HC387" s="386"/>
      <c r="HD387" s="386"/>
      <c r="HE387" s="386"/>
      <c r="HF387" s="386"/>
      <c r="HG387" s="386"/>
      <c r="HH387" s="386"/>
      <c r="HI387" s="386"/>
      <c r="HJ387" s="386"/>
      <c r="HK387" s="386"/>
      <c r="HL387" s="386"/>
      <c r="HM387" s="386"/>
      <c r="HN387" s="386"/>
      <c r="HO387" s="386"/>
      <c r="HP387" s="386"/>
      <c r="HQ387" s="386"/>
      <c r="HR387" s="386"/>
      <c r="HS387" s="386"/>
      <c r="HT387" s="386"/>
      <c r="HU387" s="386"/>
      <c r="HV387" s="386"/>
      <c r="HW387" s="386"/>
      <c r="HX387" s="386"/>
      <c r="HY387" s="386"/>
      <c r="HZ387" s="386"/>
      <c r="IA387" s="386"/>
      <c r="IB387" s="386"/>
      <c r="ID387" s="386"/>
      <c r="IE387" s="386"/>
      <c r="IF387" s="386"/>
      <c r="IG387" s="386"/>
      <c r="IH387" s="386"/>
      <c r="II387" s="386"/>
    </row>
    <row r="388" spans="1:243" ht="61.2" x14ac:dyDescent="0.3">
      <c r="A388" s="449"/>
      <c r="B388" s="449"/>
      <c r="C388" s="449"/>
      <c r="D388" s="449"/>
      <c r="E388" s="449"/>
      <c r="F388" s="457"/>
      <c r="G388" s="449"/>
      <c r="H388" s="514"/>
      <c r="I388" s="514"/>
      <c r="J388" s="515"/>
      <c r="K388" s="458"/>
      <c r="L388" s="636" t="s">
        <v>2572</v>
      </c>
      <c r="M388" s="579" t="s">
        <v>2571</v>
      </c>
      <c r="N388" s="574" t="s">
        <v>2673</v>
      </c>
      <c r="O388" s="574" t="s">
        <v>2588</v>
      </c>
      <c r="P388" s="645" t="s">
        <v>2674</v>
      </c>
      <c r="Q388" s="460"/>
      <c r="R388" s="505" t="s">
        <v>2683</v>
      </c>
      <c r="S388" s="505">
        <v>100</v>
      </c>
      <c r="T388" s="652">
        <v>100</v>
      </c>
      <c r="U388" s="504" t="s">
        <v>2692</v>
      </c>
      <c r="V388" s="641" t="s">
        <v>2693</v>
      </c>
      <c r="W388" s="638">
        <v>43160</v>
      </c>
      <c r="X388" s="638">
        <v>43434</v>
      </c>
      <c r="Y388" s="649">
        <v>94236760.125</v>
      </c>
      <c r="Z388" s="639" t="s">
        <v>2511</v>
      </c>
      <c r="AA388" s="639" t="s">
        <v>2512</v>
      </c>
      <c r="AB388" s="639" t="s">
        <v>2513</v>
      </c>
      <c r="AC388" s="639" t="s">
        <v>2514</v>
      </c>
      <c r="AD388" s="460"/>
      <c r="AE388" s="430"/>
      <c r="AF388" s="430"/>
      <c r="AG388" s="430"/>
      <c r="AH388" s="430"/>
      <c r="AI388" s="430"/>
      <c r="AJ388" s="430"/>
      <c r="AK388" s="430"/>
      <c r="AL388" s="430"/>
      <c r="AM388" s="430"/>
      <c r="AN388" s="430"/>
      <c r="AO388" s="430"/>
      <c r="AP388" s="430"/>
      <c r="AQ388" s="430"/>
      <c r="AR388" s="430"/>
      <c r="AS388" s="430"/>
      <c r="AT388" s="430"/>
      <c r="AU388" s="430"/>
      <c r="AV388" s="430"/>
      <c r="AW388" s="430"/>
      <c r="AX388" s="430"/>
      <c r="AY388" s="430"/>
      <c r="AZ388" s="430"/>
      <c r="BA388" s="430"/>
      <c r="BB388" s="430"/>
      <c r="BC388" s="430"/>
      <c r="BD388" s="430"/>
      <c r="BE388" s="430"/>
      <c r="BF388" s="430"/>
      <c r="BG388" s="430"/>
      <c r="BH388" s="430"/>
      <c r="BI388" s="430"/>
      <c r="BJ388" s="430"/>
      <c r="BK388" s="430"/>
      <c r="BL388" s="430"/>
      <c r="BM388" s="430"/>
      <c r="BN388" s="430"/>
      <c r="BO388" s="430"/>
      <c r="BP388" s="430"/>
      <c r="BQ388" s="430"/>
      <c r="BR388" s="430"/>
      <c r="BS388" s="430"/>
      <c r="BT388" s="430"/>
      <c r="BU388" s="430"/>
      <c r="BV388" s="430"/>
      <c r="BW388" s="430"/>
      <c r="BX388" s="430"/>
      <c r="BY388" s="430"/>
      <c r="BZ388" s="430"/>
      <c r="CA388" s="430"/>
      <c r="CB388" s="430"/>
      <c r="CC388" s="430"/>
      <c r="CD388" s="430"/>
      <c r="CE388" s="430"/>
      <c r="CF388" s="430"/>
      <c r="CG388" s="430"/>
      <c r="CH388" s="430"/>
      <c r="CI388" s="430"/>
      <c r="CJ388" s="430"/>
      <c r="CK388" s="430"/>
      <c r="CL388" s="430"/>
      <c r="CM388" s="430"/>
      <c r="CN388" s="430"/>
      <c r="CO388" s="430"/>
      <c r="CP388" s="430"/>
      <c r="CQ388" s="430"/>
      <c r="CR388" s="430"/>
      <c r="CS388" s="430"/>
      <c r="CT388" s="430"/>
      <c r="CU388" s="430"/>
      <c r="CV388" s="430"/>
      <c r="CW388" s="430"/>
      <c r="CX388" s="430"/>
      <c r="CY388" s="430"/>
      <c r="CZ388" s="430"/>
      <c r="DA388" s="430"/>
      <c r="DB388" s="430"/>
      <c r="DC388" s="430"/>
      <c r="DD388" s="430"/>
      <c r="DE388" s="430"/>
      <c r="DF388" s="430"/>
      <c r="DG388" s="430"/>
      <c r="DH388" s="430"/>
      <c r="DI388" s="430"/>
      <c r="DJ388" s="430"/>
      <c r="DK388" s="430"/>
      <c r="DL388" s="386"/>
      <c r="DM388" s="386"/>
      <c r="DN388" s="386"/>
      <c r="DO388" s="386"/>
      <c r="DP388" s="386"/>
      <c r="DQ388" s="386"/>
      <c r="DR388" s="386"/>
      <c r="DS388" s="386"/>
      <c r="DT388" s="386"/>
      <c r="DU388" s="386"/>
      <c r="DV388" s="386"/>
      <c r="DW388" s="386"/>
      <c r="DX388" s="386"/>
      <c r="DY388" s="386"/>
      <c r="DZ388" s="386"/>
      <c r="EA388" s="386"/>
      <c r="EB388" s="386"/>
      <c r="EC388" s="386"/>
      <c r="ED388" s="386"/>
      <c r="EE388" s="386"/>
      <c r="EF388" s="386"/>
      <c r="EG388" s="386"/>
      <c r="EH388" s="386"/>
      <c r="EI388" s="386"/>
      <c r="EJ388" s="386"/>
      <c r="EK388" s="386"/>
      <c r="EL388" s="386"/>
      <c r="EM388" s="386"/>
      <c r="EN388" s="386"/>
      <c r="EO388" s="386"/>
      <c r="EP388" s="386"/>
      <c r="EQ388" s="386"/>
      <c r="ER388" s="386"/>
      <c r="ES388" s="386"/>
      <c r="ET388" s="386"/>
      <c r="EU388" s="386"/>
      <c r="EV388" s="386"/>
      <c r="EW388" s="386"/>
      <c r="EX388" s="386"/>
      <c r="EY388" s="386"/>
      <c r="EZ388" s="386"/>
      <c r="FA388" s="386"/>
      <c r="FB388" s="386"/>
      <c r="FC388" s="386"/>
      <c r="FD388" s="386"/>
      <c r="FE388" s="386"/>
      <c r="FF388" s="386"/>
      <c r="FG388" s="386"/>
      <c r="FH388" s="386"/>
      <c r="FI388" s="386"/>
      <c r="FJ388" s="386"/>
      <c r="FK388" s="386"/>
      <c r="FL388" s="386"/>
      <c r="FM388" s="386"/>
      <c r="FN388" s="386"/>
      <c r="FO388" s="386"/>
      <c r="FP388" s="386"/>
      <c r="FQ388" s="386"/>
      <c r="FR388" s="386"/>
      <c r="FS388" s="386"/>
      <c r="FT388" s="386"/>
      <c r="FU388" s="386"/>
      <c r="FV388" s="386"/>
      <c r="FW388" s="386"/>
      <c r="FX388" s="386"/>
      <c r="FY388" s="386"/>
      <c r="FZ388" s="386"/>
      <c r="GA388" s="386"/>
      <c r="GB388" s="386"/>
      <c r="GC388" s="386"/>
      <c r="GD388" s="386"/>
      <c r="GE388" s="386"/>
      <c r="GF388" s="386"/>
      <c r="GG388" s="386"/>
      <c r="GH388" s="386"/>
      <c r="GI388" s="386"/>
      <c r="GJ388" s="386"/>
      <c r="GK388" s="386"/>
      <c r="GL388" s="386"/>
      <c r="GM388" s="386"/>
      <c r="GN388" s="386"/>
      <c r="GO388" s="386"/>
      <c r="GP388" s="386"/>
      <c r="GQ388" s="386"/>
      <c r="GR388" s="386"/>
      <c r="GS388" s="386"/>
      <c r="GT388" s="386"/>
      <c r="GU388" s="488"/>
      <c r="GV388" s="386"/>
      <c r="GW388" s="386"/>
      <c r="GX388" s="386"/>
      <c r="GY388" s="386"/>
      <c r="GZ388" s="386"/>
      <c r="HA388" s="386"/>
      <c r="HB388" s="386"/>
      <c r="HC388" s="386"/>
      <c r="HD388" s="386"/>
      <c r="HE388" s="386"/>
      <c r="HF388" s="386"/>
      <c r="HG388" s="386"/>
      <c r="HH388" s="386"/>
      <c r="HI388" s="386"/>
      <c r="HJ388" s="386"/>
      <c r="HK388" s="386"/>
      <c r="HL388" s="386"/>
      <c r="HM388" s="386"/>
      <c r="HN388" s="386"/>
      <c r="HO388" s="386"/>
      <c r="HP388" s="386"/>
      <c r="HQ388" s="386"/>
      <c r="HR388" s="386"/>
      <c r="HS388" s="386"/>
      <c r="HT388" s="386"/>
      <c r="HU388" s="386"/>
      <c r="HV388" s="386"/>
      <c r="HW388" s="386"/>
      <c r="HX388" s="386"/>
      <c r="HY388" s="386"/>
      <c r="HZ388" s="386"/>
      <c r="IA388" s="386"/>
      <c r="IB388" s="386"/>
      <c r="ID388" s="386"/>
      <c r="IE388" s="386"/>
      <c r="IF388" s="386"/>
      <c r="IG388" s="386"/>
      <c r="IH388" s="386"/>
      <c r="II388" s="386"/>
    </row>
    <row r="389" spans="1:243" ht="51" x14ac:dyDescent="0.3">
      <c r="A389" s="449"/>
      <c r="B389" s="449"/>
      <c r="C389" s="449"/>
      <c r="D389" s="449"/>
      <c r="E389" s="449"/>
      <c r="F389" s="457"/>
      <c r="G389" s="449"/>
      <c r="H389" s="514"/>
      <c r="I389" s="514"/>
      <c r="J389" s="515"/>
      <c r="K389" s="458"/>
      <c r="L389" s="636" t="s">
        <v>2568</v>
      </c>
      <c r="M389" s="579" t="s">
        <v>2504</v>
      </c>
      <c r="N389" s="574" t="s">
        <v>2673</v>
      </c>
      <c r="O389" s="574" t="s">
        <v>2506</v>
      </c>
      <c r="P389" s="645" t="s">
        <v>2675</v>
      </c>
      <c r="Q389" s="460"/>
      <c r="R389" s="505" t="s">
        <v>2684</v>
      </c>
      <c r="S389" s="505">
        <v>100</v>
      </c>
      <c r="T389" s="652">
        <v>100</v>
      </c>
      <c r="U389" s="504" t="s">
        <v>2692</v>
      </c>
      <c r="V389" s="641" t="s">
        <v>2693</v>
      </c>
      <c r="W389" s="638">
        <v>43160</v>
      </c>
      <c r="X389" s="638">
        <v>43434</v>
      </c>
      <c r="Y389" s="649">
        <v>94236760.125</v>
      </c>
      <c r="Z389" s="639" t="s">
        <v>2511</v>
      </c>
      <c r="AA389" s="639" t="s">
        <v>2512</v>
      </c>
      <c r="AB389" s="639" t="s">
        <v>2513</v>
      </c>
      <c r="AC389" s="639" t="s">
        <v>2514</v>
      </c>
      <c r="AD389" s="460"/>
      <c r="AE389" s="430"/>
      <c r="AF389" s="430"/>
      <c r="AG389" s="430"/>
      <c r="AH389" s="430"/>
      <c r="AI389" s="430"/>
      <c r="AJ389" s="430"/>
      <c r="AK389" s="430"/>
      <c r="AL389" s="430"/>
      <c r="AM389" s="430"/>
      <c r="AN389" s="430"/>
      <c r="AO389" s="430"/>
      <c r="AP389" s="430"/>
      <c r="AQ389" s="430"/>
      <c r="AR389" s="430"/>
      <c r="AS389" s="430"/>
      <c r="AT389" s="430"/>
      <c r="AU389" s="430"/>
      <c r="AV389" s="430"/>
      <c r="AW389" s="430"/>
      <c r="AX389" s="430"/>
      <c r="AY389" s="430"/>
      <c r="AZ389" s="430"/>
      <c r="BA389" s="430"/>
      <c r="BB389" s="430"/>
      <c r="BC389" s="430"/>
      <c r="BD389" s="430"/>
      <c r="BE389" s="430"/>
      <c r="BF389" s="430"/>
      <c r="BG389" s="430"/>
      <c r="BH389" s="430"/>
      <c r="BI389" s="430"/>
      <c r="BJ389" s="430"/>
      <c r="BK389" s="430"/>
      <c r="BL389" s="430"/>
      <c r="BM389" s="430"/>
      <c r="BN389" s="430"/>
      <c r="BO389" s="430"/>
      <c r="BP389" s="430"/>
      <c r="BQ389" s="430"/>
      <c r="BR389" s="430"/>
      <c r="BS389" s="430"/>
      <c r="BT389" s="430"/>
      <c r="BU389" s="430"/>
      <c r="BV389" s="430"/>
      <c r="BW389" s="430"/>
      <c r="BX389" s="430"/>
      <c r="BY389" s="430"/>
      <c r="BZ389" s="430"/>
      <c r="CA389" s="430"/>
      <c r="CB389" s="430"/>
      <c r="CC389" s="430"/>
      <c r="CD389" s="430"/>
      <c r="CE389" s="430"/>
      <c r="CF389" s="430"/>
      <c r="CG389" s="430"/>
      <c r="CH389" s="430"/>
      <c r="CI389" s="430"/>
      <c r="CJ389" s="430"/>
      <c r="CK389" s="430"/>
      <c r="CL389" s="430"/>
      <c r="CM389" s="430"/>
      <c r="CN389" s="430"/>
      <c r="CO389" s="430"/>
      <c r="CP389" s="430"/>
      <c r="CQ389" s="430"/>
      <c r="CR389" s="430"/>
      <c r="CS389" s="430"/>
      <c r="CT389" s="430"/>
      <c r="CU389" s="430"/>
      <c r="CV389" s="430"/>
      <c r="CW389" s="430"/>
      <c r="CX389" s="430"/>
      <c r="CY389" s="430"/>
      <c r="CZ389" s="430"/>
      <c r="DA389" s="430"/>
      <c r="DB389" s="430"/>
      <c r="DC389" s="430"/>
      <c r="DD389" s="430"/>
      <c r="DE389" s="430"/>
      <c r="DF389" s="430"/>
      <c r="DG389" s="430"/>
      <c r="DH389" s="430"/>
      <c r="DI389" s="430"/>
      <c r="DJ389" s="430"/>
      <c r="DK389" s="430"/>
      <c r="DL389" s="386"/>
      <c r="DM389" s="386"/>
      <c r="DN389" s="386"/>
      <c r="DO389" s="386"/>
      <c r="DP389" s="386"/>
      <c r="DQ389" s="386"/>
      <c r="DR389" s="386"/>
      <c r="DS389" s="386"/>
      <c r="DT389" s="386"/>
      <c r="DU389" s="386"/>
      <c r="DV389" s="386"/>
      <c r="DW389" s="386"/>
      <c r="DX389" s="386"/>
      <c r="DY389" s="386"/>
      <c r="DZ389" s="386"/>
      <c r="EA389" s="386"/>
      <c r="EB389" s="386"/>
      <c r="EC389" s="386"/>
      <c r="ED389" s="386"/>
      <c r="EE389" s="386"/>
      <c r="EF389" s="386"/>
      <c r="EG389" s="386"/>
      <c r="EH389" s="386"/>
      <c r="EI389" s="386"/>
      <c r="EJ389" s="386"/>
      <c r="EK389" s="386"/>
      <c r="EL389" s="386"/>
      <c r="EM389" s="386"/>
      <c r="EN389" s="386"/>
      <c r="EO389" s="386"/>
      <c r="EP389" s="386"/>
      <c r="EQ389" s="386"/>
      <c r="ER389" s="386"/>
      <c r="ES389" s="386"/>
      <c r="ET389" s="386"/>
      <c r="EU389" s="386"/>
      <c r="EV389" s="386"/>
      <c r="EW389" s="386"/>
      <c r="EX389" s="386"/>
      <c r="EY389" s="386"/>
      <c r="EZ389" s="386"/>
      <c r="FA389" s="386"/>
      <c r="FB389" s="386"/>
      <c r="FC389" s="386"/>
      <c r="FD389" s="386"/>
      <c r="FE389" s="386"/>
      <c r="FF389" s="386"/>
      <c r="FG389" s="386"/>
      <c r="FH389" s="386"/>
      <c r="FI389" s="386"/>
      <c r="FJ389" s="386"/>
      <c r="FK389" s="386"/>
      <c r="FL389" s="386"/>
      <c r="FM389" s="386"/>
      <c r="FN389" s="386"/>
      <c r="FO389" s="386"/>
      <c r="FP389" s="386"/>
      <c r="FQ389" s="386"/>
      <c r="FR389" s="386"/>
      <c r="FS389" s="386"/>
      <c r="FT389" s="386"/>
      <c r="FU389" s="386"/>
      <c r="FV389" s="386"/>
      <c r="FW389" s="386"/>
      <c r="FX389" s="386"/>
      <c r="FY389" s="386"/>
      <c r="FZ389" s="386"/>
      <c r="GA389" s="386"/>
      <c r="GB389" s="386"/>
      <c r="GC389" s="386"/>
      <c r="GD389" s="386"/>
      <c r="GE389" s="386"/>
      <c r="GF389" s="386"/>
      <c r="GG389" s="386"/>
      <c r="GH389" s="386"/>
      <c r="GI389" s="386"/>
      <c r="GJ389" s="386"/>
      <c r="GK389" s="386"/>
      <c r="GL389" s="386"/>
      <c r="GM389" s="386"/>
      <c r="GN389" s="386"/>
      <c r="GO389" s="386"/>
      <c r="GP389" s="386"/>
      <c r="GQ389" s="386"/>
      <c r="GR389" s="386"/>
      <c r="GS389" s="386"/>
      <c r="GT389" s="386"/>
      <c r="GU389" s="488"/>
      <c r="GV389" s="386"/>
      <c r="GW389" s="386"/>
      <c r="GX389" s="386"/>
      <c r="GY389" s="386"/>
      <c r="GZ389" s="386"/>
      <c r="HA389" s="386"/>
      <c r="HB389" s="386"/>
      <c r="HC389" s="386"/>
      <c r="HD389" s="386"/>
      <c r="HE389" s="386"/>
      <c r="HF389" s="386"/>
      <c r="HG389" s="386"/>
      <c r="HH389" s="386"/>
      <c r="HI389" s="386"/>
      <c r="HJ389" s="386"/>
      <c r="HK389" s="386"/>
      <c r="HL389" s="386"/>
      <c r="HM389" s="386"/>
      <c r="HN389" s="386"/>
      <c r="HO389" s="386"/>
      <c r="HP389" s="386"/>
      <c r="HQ389" s="386"/>
      <c r="HR389" s="386"/>
      <c r="HS389" s="386"/>
      <c r="HT389" s="386"/>
      <c r="HU389" s="386"/>
      <c r="HV389" s="386"/>
      <c r="HW389" s="386"/>
      <c r="HX389" s="386"/>
      <c r="HY389" s="386"/>
      <c r="HZ389" s="386"/>
      <c r="IA389" s="386"/>
      <c r="IB389" s="386"/>
      <c r="ID389" s="386"/>
      <c r="IE389" s="386"/>
      <c r="IF389" s="386"/>
      <c r="IG389" s="386"/>
      <c r="IH389" s="386"/>
      <c r="II389" s="386"/>
    </row>
    <row r="390" spans="1:243" ht="40.799999999999997" x14ac:dyDescent="0.3">
      <c r="A390" s="449"/>
      <c r="B390" s="449"/>
      <c r="C390" s="449"/>
      <c r="D390" s="449"/>
      <c r="E390" s="449"/>
      <c r="F390" s="457"/>
      <c r="G390" s="449"/>
      <c r="H390" s="514"/>
      <c r="I390" s="514"/>
      <c r="J390" s="515"/>
      <c r="K390" s="458"/>
      <c r="L390" s="636" t="s">
        <v>2503</v>
      </c>
      <c r="M390" s="579" t="s">
        <v>2555</v>
      </c>
      <c r="N390" s="574" t="s">
        <v>2673</v>
      </c>
      <c r="O390" s="574" t="s">
        <v>2598</v>
      </c>
      <c r="P390" s="645" t="s">
        <v>2676</v>
      </c>
      <c r="Q390" s="460"/>
      <c r="R390" s="505" t="s">
        <v>2685</v>
      </c>
      <c r="S390" s="505">
        <v>98</v>
      </c>
      <c r="T390" s="652">
        <v>98</v>
      </c>
      <c r="U390" s="504" t="s">
        <v>2692</v>
      </c>
      <c r="V390" s="641" t="s">
        <v>2693</v>
      </c>
      <c r="W390" s="638">
        <v>43160</v>
      </c>
      <c r="X390" s="638">
        <v>43434</v>
      </c>
      <c r="Y390" s="649">
        <v>94236760.125</v>
      </c>
      <c r="Z390" s="639" t="s">
        <v>2511</v>
      </c>
      <c r="AA390" s="639" t="s">
        <v>2512</v>
      </c>
      <c r="AB390" s="639" t="s">
        <v>2513</v>
      </c>
      <c r="AC390" s="639" t="s">
        <v>2514</v>
      </c>
      <c r="AD390" s="460"/>
      <c r="AE390" s="430"/>
      <c r="AF390" s="430"/>
      <c r="AG390" s="430"/>
      <c r="AH390" s="430"/>
      <c r="AI390" s="430"/>
      <c r="AJ390" s="430"/>
      <c r="AK390" s="430"/>
      <c r="AL390" s="430"/>
      <c r="AM390" s="430"/>
      <c r="AN390" s="430"/>
      <c r="AO390" s="430"/>
      <c r="AP390" s="430"/>
      <c r="AQ390" s="430"/>
      <c r="AR390" s="430"/>
      <c r="AS390" s="430"/>
      <c r="AT390" s="430"/>
      <c r="AU390" s="430"/>
      <c r="AV390" s="430"/>
      <c r="AW390" s="430"/>
      <c r="AX390" s="430"/>
      <c r="AY390" s="430"/>
      <c r="AZ390" s="430"/>
      <c r="BA390" s="430"/>
      <c r="BB390" s="430"/>
      <c r="BC390" s="430"/>
      <c r="BD390" s="430"/>
      <c r="BE390" s="430"/>
      <c r="BF390" s="430"/>
      <c r="BG390" s="430"/>
      <c r="BH390" s="430"/>
      <c r="BI390" s="430"/>
      <c r="BJ390" s="430"/>
      <c r="BK390" s="430"/>
      <c r="BL390" s="430"/>
      <c r="BM390" s="430"/>
      <c r="BN390" s="430"/>
      <c r="BO390" s="430"/>
      <c r="BP390" s="430"/>
      <c r="BQ390" s="430"/>
      <c r="BR390" s="430"/>
      <c r="BS390" s="430"/>
      <c r="BT390" s="430"/>
      <c r="BU390" s="430"/>
      <c r="BV390" s="430"/>
      <c r="BW390" s="430"/>
      <c r="BX390" s="430"/>
      <c r="BY390" s="430"/>
      <c r="BZ390" s="430"/>
      <c r="CA390" s="430"/>
      <c r="CB390" s="430"/>
      <c r="CC390" s="430"/>
      <c r="CD390" s="430"/>
      <c r="CE390" s="430"/>
      <c r="CF390" s="430"/>
      <c r="CG390" s="430"/>
      <c r="CH390" s="430"/>
      <c r="CI390" s="430"/>
      <c r="CJ390" s="430"/>
      <c r="CK390" s="430"/>
      <c r="CL390" s="430"/>
      <c r="CM390" s="430"/>
      <c r="CN390" s="430"/>
      <c r="CO390" s="430"/>
      <c r="CP390" s="430"/>
      <c r="CQ390" s="430"/>
      <c r="CR390" s="430"/>
      <c r="CS390" s="430"/>
      <c r="CT390" s="430"/>
      <c r="CU390" s="430"/>
      <c r="CV390" s="430"/>
      <c r="CW390" s="430"/>
      <c r="CX390" s="430"/>
      <c r="CY390" s="430"/>
      <c r="CZ390" s="430"/>
      <c r="DA390" s="430"/>
      <c r="DB390" s="430"/>
      <c r="DC390" s="430"/>
      <c r="DD390" s="430"/>
      <c r="DE390" s="430"/>
      <c r="DF390" s="430"/>
      <c r="DG390" s="430"/>
      <c r="DH390" s="430"/>
      <c r="DI390" s="430"/>
      <c r="DJ390" s="430"/>
      <c r="DK390" s="430"/>
      <c r="DL390" s="386"/>
      <c r="DM390" s="386"/>
      <c r="DN390" s="386"/>
      <c r="DO390" s="386"/>
      <c r="DP390" s="386"/>
      <c r="DQ390" s="386"/>
      <c r="DR390" s="386"/>
      <c r="DS390" s="386"/>
      <c r="DT390" s="386"/>
      <c r="DU390" s="386"/>
      <c r="DV390" s="386"/>
      <c r="DW390" s="386"/>
      <c r="DX390" s="386"/>
      <c r="DY390" s="386"/>
      <c r="DZ390" s="386"/>
      <c r="EA390" s="386"/>
      <c r="EB390" s="386"/>
      <c r="EC390" s="386"/>
      <c r="ED390" s="386"/>
      <c r="EE390" s="386"/>
      <c r="EF390" s="386"/>
      <c r="EG390" s="386"/>
      <c r="EH390" s="386"/>
      <c r="EI390" s="386"/>
      <c r="EJ390" s="386"/>
      <c r="EK390" s="386"/>
      <c r="EL390" s="386"/>
      <c r="EM390" s="386"/>
      <c r="EN390" s="386"/>
      <c r="EO390" s="386"/>
      <c r="EP390" s="386"/>
      <c r="EQ390" s="386"/>
      <c r="ER390" s="386"/>
      <c r="ES390" s="386"/>
      <c r="ET390" s="386"/>
      <c r="EU390" s="386"/>
      <c r="EV390" s="386"/>
      <c r="EW390" s="386"/>
      <c r="EX390" s="386"/>
      <c r="EY390" s="386"/>
      <c r="EZ390" s="386"/>
      <c r="FA390" s="386"/>
      <c r="FB390" s="386"/>
      <c r="FC390" s="386"/>
      <c r="FD390" s="386"/>
      <c r="FE390" s="386"/>
      <c r="FF390" s="386"/>
      <c r="FG390" s="386"/>
      <c r="FH390" s="386"/>
      <c r="FI390" s="386"/>
      <c r="FJ390" s="386"/>
      <c r="FK390" s="386"/>
      <c r="FL390" s="386"/>
      <c r="FM390" s="386"/>
      <c r="FN390" s="386"/>
      <c r="FO390" s="386"/>
      <c r="FP390" s="386"/>
      <c r="FQ390" s="386"/>
      <c r="FR390" s="386"/>
      <c r="FS390" s="386"/>
      <c r="FT390" s="386"/>
      <c r="FU390" s="386"/>
      <c r="FV390" s="386"/>
      <c r="FW390" s="386"/>
      <c r="FX390" s="386"/>
      <c r="FY390" s="386"/>
      <c r="FZ390" s="386"/>
      <c r="GA390" s="386"/>
      <c r="GB390" s="386"/>
      <c r="GC390" s="386"/>
      <c r="GD390" s="386"/>
      <c r="GE390" s="386"/>
      <c r="GF390" s="386"/>
      <c r="GG390" s="386"/>
      <c r="GH390" s="386"/>
      <c r="GI390" s="386"/>
      <c r="GJ390" s="386"/>
      <c r="GK390" s="386"/>
      <c r="GL390" s="386"/>
      <c r="GM390" s="386"/>
      <c r="GN390" s="386"/>
      <c r="GO390" s="386"/>
      <c r="GP390" s="386"/>
      <c r="GQ390" s="386"/>
      <c r="GR390" s="386"/>
      <c r="GS390" s="386"/>
      <c r="GT390" s="386"/>
      <c r="GU390" s="488"/>
      <c r="GV390" s="386"/>
      <c r="GW390" s="386"/>
      <c r="GX390" s="386"/>
      <c r="GY390" s="386"/>
      <c r="GZ390" s="386"/>
      <c r="HA390" s="386"/>
      <c r="HB390" s="386"/>
      <c r="HC390" s="386"/>
      <c r="HD390" s="386"/>
      <c r="HE390" s="386"/>
      <c r="HF390" s="386"/>
      <c r="HG390" s="386"/>
      <c r="HH390" s="386"/>
      <c r="HI390" s="386"/>
      <c r="HJ390" s="386"/>
      <c r="HK390" s="386"/>
      <c r="HL390" s="386"/>
      <c r="HM390" s="386"/>
      <c r="HN390" s="386"/>
      <c r="HO390" s="386"/>
      <c r="HP390" s="386"/>
      <c r="HQ390" s="386"/>
      <c r="HR390" s="386"/>
      <c r="HS390" s="386"/>
      <c r="HT390" s="386"/>
      <c r="HU390" s="386"/>
      <c r="HV390" s="386"/>
      <c r="HW390" s="386"/>
      <c r="HX390" s="386"/>
      <c r="HY390" s="386"/>
      <c r="HZ390" s="386"/>
      <c r="IA390" s="386"/>
      <c r="IB390" s="386"/>
      <c r="ID390" s="386"/>
      <c r="IE390" s="386"/>
      <c r="IF390" s="386"/>
      <c r="IG390" s="386"/>
      <c r="IH390" s="386"/>
      <c r="II390" s="386"/>
    </row>
    <row r="391" spans="1:243" ht="40.799999999999997" x14ac:dyDescent="0.3">
      <c r="A391" s="449"/>
      <c r="B391" s="449"/>
      <c r="C391" s="449"/>
      <c r="D391" s="449"/>
      <c r="E391" s="449"/>
      <c r="F391" s="457"/>
      <c r="G391" s="449"/>
      <c r="H391" s="514"/>
      <c r="I391" s="514"/>
      <c r="J391" s="515"/>
      <c r="K391" s="458"/>
      <c r="L391" s="636" t="s">
        <v>2503</v>
      </c>
      <c r="M391" s="579" t="s">
        <v>2555</v>
      </c>
      <c r="N391" s="574" t="s">
        <v>2673</v>
      </c>
      <c r="O391" s="574" t="s">
        <v>2598</v>
      </c>
      <c r="P391" s="645" t="s">
        <v>2677</v>
      </c>
      <c r="Q391" s="460"/>
      <c r="R391" s="505" t="s">
        <v>2686</v>
      </c>
      <c r="S391" s="505">
        <v>98</v>
      </c>
      <c r="T391" s="652">
        <v>98</v>
      </c>
      <c r="U391" s="504" t="s">
        <v>2692</v>
      </c>
      <c r="V391" s="641" t="s">
        <v>2693</v>
      </c>
      <c r="W391" s="638">
        <v>43160</v>
      </c>
      <c r="X391" s="638">
        <v>43434</v>
      </c>
      <c r="Y391" s="649">
        <v>94236760.125</v>
      </c>
      <c r="Z391" s="639" t="s">
        <v>2511</v>
      </c>
      <c r="AA391" s="639" t="s">
        <v>2512</v>
      </c>
      <c r="AB391" s="639" t="s">
        <v>2513</v>
      </c>
      <c r="AC391" s="639" t="s">
        <v>2514</v>
      </c>
      <c r="AD391" s="460"/>
      <c r="AE391" s="430"/>
      <c r="AF391" s="430"/>
      <c r="AG391" s="430"/>
      <c r="AH391" s="430"/>
      <c r="AI391" s="430"/>
      <c r="AJ391" s="430"/>
      <c r="AK391" s="430"/>
      <c r="AL391" s="430"/>
      <c r="AM391" s="430"/>
      <c r="AN391" s="430"/>
      <c r="AO391" s="430"/>
      <c r="AP391" s="430"/>
      <c r="AQ391" s="430"/>
      <c r="AR391" s="430"/>
      <c r="AS391" s="430"/>
      <c r="AT391" s="430"/>
      <c r="AU391" s="430"/>
      <c r="AV391" s="430"/>
      <c r="AW391" s="430"/>
      <c r="AX391" s="430"/>
      <c r="AY391" s="430"/>
      <c r="AZ391" s="430"/>
      <c r="BA391" s="430"/>
      <c r="BB391" s="430"/>
      <c r="BC391" s="430"/>
      <c r="BD391" s="430"/>
      <c r="BE391" s="430"/>
      <c r="BF391" s="430"/>
      <c r="BG391" s="430"/>
      <c r="BH391" s="430"/>
      <c r="BI391" s="430"/>
      <c r="BJ391" s="430"/>
      <c r="BK391" s="430"/>
      <c r="BL391" s="430"/>
      <c r="BM391" s="430"/>
      <c r="BN391" s="430"/>
      <c r="BO391" s="430"/>
      <c r="BP391" s="430"/>
      <c r="BQ391" s="430"/>
      <c r="BR391" s="430"/>
      <c r="BS391" s="430"/>
      <c r="BT391" s="430"/>
      <c r="BU391" s="430"/>
      <c r="BV391" s="430"/>
      <c r="BW391" s="430"/>
      <c r="BX391" s="430"/>
      <c r="BY391" s="430"/>
      <c r="BZ391" s="430"/>
      <c r="CA391" s="430"/>
      <c r="CB391" s="430"/>
      <c r="CC391" s="430"/>
      <c r="CD391" s="430"/>
      <c r="CE391" s="430"/>
      <c r="CF391" s="430"/>
      <c r="CG391" s="430"/>
      <c r="CH391" s="430"/>
      <c r="CI391" s="430"/>
      <c r="CJ391" s="430"/>
      <c r="CK391" s="430"/>
      <c r="CL391" s="430"/>
      <c r="CM391" s="430"/>
      <c r="CN391" s="430"/>
      <c r="CO391" s="430"/>
      <c r="CP391" s="430"/>
      <c r="CQ391" s="430"/>
      <c r="CR391" s="430"/>
      <c r="CS391" s="430"/>
      <c r="CT391" s="430"/>
      <c r="CU391" s="430"/>
      <c r="CV391" s="430"/>
      <c r="CW391" s="430"/>
      <c r="CX391" s="430"/>
      <c r="CY391" s="430"/>
      <c r="CZ391" s="430"/>
      <c r="DA391" s="430"/>
      <c r="DB391" s="430"/>
      <c r="DC391" s="430"/>
      <c r="DD391" s="430"/>
      <c r="DE391" s="430"/>
      <c r="DF391" s="430"/>
      <c r="DG391" s="430"/>
      <c r="DH391" s="430"/>
      <c r="DI391" s="430"/>
      <c r="DJ391" s="430"/>
      <c r="DK391" s="430"/>
      <c r="DL391" s="386"/>
      <c r="DM391" s="386"/>
      <c r="DN391" s="386"/>
      <c r="DO391" s="386"/>
      <c r="DP391" s="386"/>
      <c r="DQ391" s="386"/>
      <c r="DR391" s="386"/>
      <c r="DS391" s="386"/>
      <c r="DT391" s="386"/>
      <c r="DU391" s="386"/>
      <c r="DV391" s="386"/>
      <c r="DW391" s="386"/>
      <c r="DX391" s="386"/>
      <c r="DY391" s="386"/>
      <c r="DZ391" s="386"/>
      <c r="EA391" s="386"/>
      <c r="EB391" s="386"/>
      <c r="EC391" s="386"/>
      <c r="ED391" s="386"/>
      <c r="EE391" s="386"/>
      <c r="EF391" s="386"/>
      <c r="EG391" s="386"/>
      <c r="EH391" s="386"/>
      <c r="EI391" s="386"/>
      <c r="EJ391" s="386"/>
      <c r="EK391" s="386"/>
      <c r="EL391" s="386"/>
      <c r="EM391" s="386"/>
      <c r="EN391" s="386"/>
      <c r="EO391" s="386"/>
      <c r="EP391" s="386"/>
      <c r="EQ391" s="386"/>
      <c r="ER391" s="386"/>
      <c r="ES391" s="386"/>
      <c r="ET391" s="386"/>
      <c r="EU391" s="386"/>
      <c r="EV391" s="386"/>
      <c r="EW391" s="386"/>
      <c r="EX391" s="386"/>
      <c r="EY391" s="386"/>
      <c r="EZ391" s="386"/>
      <c r="FA391" s="386"/>
      <c r="FB391" s="386"/>
      <c r="FC391" s="386"/>
      <c r="FD391" s="386"/>
      <c r="FE391" s="386"/>
      <c r="FF391" s="386"/>
      <c r="FG391" s="386"/>
      <c r="FH391" s="386"/>
      <c r="FI391" s="386"/>
      <c r="FJ391" s="386"/>
      <c r="FK391" s="386"/>
      <c r="FL391" s="386"/>
      <c r="FM391" s="386"/>
      <c r="FN391" s="386"/>
      <c r="FO391" s="386"/>
      <c r="FP391" s="386"/>
      <c r="FQ391" s="386"/>
      <c r="FR391" s="386"/>
      <c r="FS391" s="386"/>
      <c r="FT391" s="386"/>
      <c r="FU391" s="386"/>
      <c r="FV391" s="386"/>
      <c r="FW391" s="386"/>
      <c r="FX391" s="386"/>
      <c r="FY391" s="386"/>
      <c r="FZ391" s="386"/>
      <c r="GA391" s="386"/>
      <c r="GB391" s="386"/>
      <c r="GC391" s="386"/>
      <c r="GD391" s="386"/>
      <c r="GE391" s="386"/>
      <c r="GF391" s="386"/>
      <c r="GG391" s="386"/>
      <c r="GH391" s="386"/>
      <c r="GI391" s="386"/>
      <c r="GJ391" s="386"/>
      <c r="GK391" s="386"/>
      <c r="GL391" s="386"/>
      <c r="GM391" s="386"/>
      <c r="GN391" s="386"/>
      <c r="GO391" s="386"/>
      <c r="GP391" s="386"/>
      <c r="GQ391" s="386"/>
      <c r="GR391" s="386"/>
      <c r="GS391" s="386"/>
      <c r="GT391" s="386"/>
      <c r="GU391" s="488"/>
      <c r="GV391" s="386"/>
      <c r="GW391" s="386"/>
      <c r="GX391" s="386"/>
      <c r="GY391" s="386"/>
      <c r="GZ391" s="386"/>
      <c r="HA391" s="386"/>
      <c r="HB391" s="386"/>
      <c r="HC391" s="386"/>
      <c r="HD391" s="386"/>
      <c r="HE391" s="386"/>
      <c r="HF391" s="386"/>
      <c r="HG391" s="386"/>
      <c r="HH391" s="386"/>
      <c r="HI391" s="386"/>
      <c r="HJ391" s="386"/>
      <c r="HK391" s="386"/>
      <c r="HL391" s="386"/>
      <c r="HM391" s="386"/>
      <c r="HN391" s="386"/>
      <c r="HO391" s="386"/>
      <c r="HP391" s="386"/>
      <c r="HQ391" s="386"/>
      <c r="HR391" s="386"/>
      <c r="HS391" s="386"/>
      <c r="HT391" s="386"/>
      <c r="HU391" s="386"/>
      <c r="HV391" s="386"/>
      <c r="HW391" s="386"/>
      <c r="HX391" s="386"/>
      <c r="HY391" s="386"/>
      <c r="HZ391" s="386"/>
      <c r="IA391" s="386"/>
      <c r="IB391" s="386"/>
      <c r="ID391" s="386"/>
      <c r="IE391" s="386"/>
      <c r="IF391" s="386"/>
      <c r="IG391" s="386"/>
      <c r="IH391" s="386"/>
      <c r="II391" s="386"/>
    </row>
    <row r="392" spans="1:243" ht="40.799999999999997" x14ac:dyDescent="0.3">
      <c r="A392" s="449"/>
      <c r="B392" s="449"/>
      <c r="C392" s="449"/>
      <c r="D392" s="449"/>
      <c r="E392" s="449"/>
      <c r="F392" s="457"/>
      <c r="G392" s="449"/>
      <c r="H392" s="514"/>
      <c r="I392" s="514"/>
      <c r="J392" s="515"/>
      <c r="K392" s="458"/>
      <c r="L392" s="636" t="s">
        <v>2503</v>
      </c>
      <c r="M392" s="579" t="s">
        <v>2555</v>
      </c>
      <c r="N392" s="574" t="s">
        <v>2673</v>
      </c>
      <c r="O392" s="574" t="s">
        <v>2598</v>
      </c>
      <c r="P392" s="645" t="s">
        <v>2678</v>
      </c>
      <c r="Q392" s="460"/>
      <c r="R392" s="505" t="s">
        <v>2687</v>
      </c>
      <c r="S392" s="505">
        <v>100</v>
      </c>
      <c r="T392" s="652">
        <v>100</v>
      </c>
      <c r="U392" s="504" t="s">
        <v>2692</v>
      </c>
      <c r="V392" s="641" t="s">
        <v>2693</v>
      </c>
      <c r="W392" s="638">
        <v>43160</v>
      </c>
      <c r="X392" s="638">
        <v>43434</v>
      </c>
      <c r="Y392" s="649">
        <v>94236760.125</v>
      </c>
      <c r="Z392" s="639" t="s">
        <v>2511</v>
      </c>
      <c r="AA392" s="639" t="s">
        <v>2512</v>
      </c>
      <c r="AB392" s="639" t="s">
        <v>2513</v>
      </c>
      <c r="AC392" s="639" t="s">
        <v>2514</v>
      </c>
      <c r="AD392" s="460"/>
      <c r="AE392" s="430"/>
      <c r="AF392" s="430"/>
      <c r="AG392" s="430"/>
      <c r="AH392" s="430"/>
      <c r="AI392" s="430"/>
      <c r="AJ392" s="430"/>
      <c r="AK392" s="430"/>
      <c r="AL392" s="430"/>
      <c r="AM392" s="430"/>
      <c r="AN392" s="430"/>
      <c r="AO392" s="430"/>
      <c r="AP392" s="430"/>
      <c r="AQ392" s="430"/>
      <c r="AR392" s="430"/>
      <c r="AS392" s="430"/>
      <c r="AT392" s="430"/>
      <c r="AU392" s="430"/>
      <c r="AV392" s="430"/>
      <c r="AW392" s="430"/>
      <c r="AX392" s="430"/>
      <c r="AY392" s="430"/>
      <c r="AZ392" s="430"/>
      <c r="BA392" s="430"/>
      <c r="BB392" s="430"/>
      <c r="BC392" s="430"/>
      <c r="BD392" s="430"/>
      <c r="BE392" s="430"/>
      <c r="BF392" s="430"/>
      <c r="BG392" s="430"/>
      <c r="BH392" s="430"/>
      <c r="BI392" s="430"/>
      <c r="BJ392" s="430"/>
      <c r="BK392" s="430"/>
      <c r="BL392" s="430"/>
      <c r="BM392" s="430"/>
      <c r="BN392" s="430"/>
      <c r="BO392" s="430"/>
      <c r="BP392" s="430"/>
      <c r="BQ392" s="430"/>
      <c r="BR392" s="430"/>
      <c r="BS392" s="430"/>
      <c r="BT392" s="430"/>
      <c r="BU392" s="430"/>
      <c r="BV392" s="430"/>
      <c r="BW392" s="430"/>
      <c r="BX392" s="430"/>
      <c r="BY392" s="430"/>
      <c r="BZ392" s="430"/>
      <c r="CA392" s="430"/>
      <c r="CB392" s="430"/>
      <c r="CC392" s="430"/>
      <c r="CD392" s="430"/>
      <c r="CE392" s="430"/>
      <c r="CF392" s="430"/>
      <c r="CG392" s="430"/>
      <c r="CH392" s="430"/>
      <c r="CI392" s="430"/>
      <c r="CJ392" s="430"/>
      <c r="CK392" s="430"/>
      <c r="CL392" s="430"/>
      <c r="CM392" s="430"/>
      <c r="CN392" s="430"/>
      <c r="CO392" s="430"/>
      <c r="CP392" s="430"/>
      <c r="CQ392" s="430"/>
      <c r="CR392" s="430"/>
      <c r="CS392" s="430"/>
      <c r="CT392" s="430"/>
      <c r="CU392" s="430"/>
      <c r="CV392" s="430"/>
      <c r="CW392" s="430"/>
      <c r="CX392" s="430"/>
      <c r="CY392" s="430"/>
      <c r="CZ392" s="430"/>
      <c r="DA392" s="430"/>
      <c r="DB392" s="430"/>
      <c r="DC392" s="430"/>
      <c r="DD392" s="430"/>
      <c r="DE392" s="430"/>
      <c r="DF392" s="430"/>
      <c r="DG392" s="430"/>
      <c r="DH392" s="430"/>
      <c r="DI392" s="430"/>
      <c r="DJ392" s="430"/>
      <c r="DK392" s="430"/>
      <c r="DL392" s="386"/>
      <c r="DM392" s="386"/>
      <c r="DN392" s="386"/>
      <c r="DO392" s="386"/>
      <c r="DP392" s="386"/>
      <c r="DQ392" s="386"/>
      <c r="DR392" s="386"/>
      <c r="DS392" s="386"/>
      <c r="DT392" s="386"/>
      <c r="DU392" s="386"/>
      <c r="DV392" s="386"/>
      <c r="DW392" s="386"/>
      <c r="DX392" s="386"/>
      <c r="DY392" s="386"/>
      <c r="DZ392" s="386"/>
      <c r="EA392" s="386"/>
      <c r="EB392" s="386"/>
      <c r="EC392" s="386"/>
      <c r="ED392" s="386"/>
      <c r="EE392" s="386"/>
      <c r="EF392" s="386"/>
      <c r="EG392" s="386"/>
      <c r="EH392" s="386"/>
      <c r="EI392" s="386"/>
      <c r="EJ392" s="386"/>
      <c r="EK392" s="386"/>
      <c r="EL392" s="386"/>
      <c r="EM392" s="386"/>
      <c r="EN392" s="386"/>
      <c r="EO392" s="386"/>
      <c r="EP392" s="386"/>
      <c r="EQ392" s="386"/>
      <c r="ER392" s="386"/>
      <c r="ES392" s="386"/>
      <c r="ET392" s="386"/>
      <c r="EU392" s="386"/>
      <c r="EV392" s="386"/>
      <c r="EW392" s="386"/>
      <c r="EX392" s="386"/>
      <c r="EY392" s="386"/>
      <c r="EZ392" s="386"/>
      <c r="FA392" s="386"/>
      <c r="FB392" s="386"/>
      <c r="FC392" s="386"/>
      <c r="FD392" s="386"/>
      <c r="FE392" s="386"/>
      <c r="FF392" s="386"/>
      <c r="FG392" s="386"/>
      <c r="FH392" s="386"/>
      <c r="FI392" s="386"/>
      <c r="FJ392" s="386"/>
      <c r="FK392" s="386"/>
      <c r="FL392" s="386"/>
      <c r="FM392" s="386"/>
      <c r="FN392" s="386"/>
      <c r="FO392" s="386"/>
      <c r="FP392" s="386"/>
      <c r="FQ392" s="386"/>
      <c r="FR392" s="386"/>
      <c r="FS392" s="386"/>
      <c r="FT392" s="386"/>
      <c r="FU392" s="386"/>
      <c r="FV392" s="386"/>
      <c r="FW392" s="386"/>
      <c r="FX392" s="386"/>
      <c r="FY392" s="386"/>
      <c r="FZ392" s="386"/>
      <c r="GA392" s="386"/>
      <c r="GB392" s="386"/>
      <c r="GC392" s="386"/>
      <c r="GD392" s="386"/>
      <c r="GE392" s="386"/>
      <c r="GF392" s="386"/>
      <c r="GG392" s="386"/>
      <c r="GH392" s="386"/>
      <c r="GI392" s="386"/>
      <c r="GJ392" s="386"/>
      <c r="GK392" s="386"/>
      <c r="GL392" s="386"/>
      <c r="GM392" s="386"/>
      <c r="GN392" s="386"/>
      <c r="GO392" s="386"/>
      <c r="GP392" s="386"/>
      <c r="GQ392" s="386"/>
      <c r="GR392" s="386"/>
      <c r="GS392" s="386"/>
      <c r="GT392" s="386"/>
      <c r="GU392" s="488"/>
      <c r="GV392" s="386"/>
      <c r="GW392" s="386"/>
      <c r="GX392" s="386"/>
      <c r="GY392" s="386"/>
      <c r="GZ392" s="386"/>
      <c r="HA392" s="386"/>
      <c r="HB392" s="386"/>
      <c r="HC392" s="386"/>
      <c r="HD392" s="386"/>
      <c r="HE392" s="386"/>
      <c r="HF392" s="386"/>
      <c r="HG392" s="386"/>
      <c r="HH392" s="386"/>
      <c r="HI392" s="386"/>
      <c r="HJ392" s="386"/>
      <c r="HK392" s="386"/>
      <c r="HL392" s="386"/>
      <c r="HM392" s="386"/>
      <c r="HN392" s="386"/>
      <c r="HO392" s="386"/>
      <c r="HP392" s="386"/>
      <c r="HQ392" s="386"/>
      <c r="HR392" s="386"/>
      <c r="HS392" s="386"/>
      <c r="HT392" s="386"/>
      <c r="HU392" s="386"/>
      <c r="HV392" s="386"/>
      <c r="HW392" s="386"/>
      <c r="HX392" s="386"/>
      <c r="HY392" s="386"/>
      <c r="HZ392" s="386"/>
      <c r="IA392" s="386"/>
      <c r="IB392" s="386"/>
      <c r="ID392" s="386"/>
      <c r="IE392" s="386"/>
      <c r="IF392" s="386"/>
      <c r="IG392" s="386"/>
      <c r="IH392" s="386"/>
      <c r="II392" s="386"/>
    </row>
    <row r="393" spans="1:243" ht="102" x14ac:dyDescent="0.3">
      <c r="A393" s="449"/>
      <c r="B393" s="449"/>
      <c r="C393" s="449"/>
      <c r="D393" s="449"/>
      <c r="E393" s="449"/>
      <c r="F393" s="457"/>
      <c r="G393" s="449"/>
      <c r="H393" s="514"/>
      <c r="I393" s="514"/>
      <c r="J393" s="515"/>
      <c r="K393" s="458"/>
      <c r="L393" s="636" t="s">
        <v>2542</v>
      </c>
      <c r="M393" s="579" t="s">
        <v>2672</v>
      </c>
      <c r="N393" s="574" t="s">
        <v>2673</v>
      </c>
      <c r="O393" s="574" t="s">
        <v>2604</v>
      </c>
      <c r="P393" s="645" t="s">
        <v>2679</v>
      </c>
      <c r="Q393" s="460"/>
      <c r="R393" s="505" t="s">
        <v>2688</v>
      </c>
      <c r="S393" s="505">
        <v>100</v>
      </c>
      <c r="T393" s="652">
        <v>100</v>
      </c>
      <c r="U393" s="504" t="s">
        <v>2692</v>
      </c>
      <c r="V393" s="641" t="s">
        <v>2693</v>
      </c>
      <c r="W393" s="638">
        <v>43160</v>
      </c>
      <c r="X393" s="638">
        <v>43434</v>
      </c>
      <c r="Y393" s="649">
        <v>94236760.125</v>
      </c>
      <c r="Z393" s="639" t="s">
        <v>2511</v>
      </c>
      <c r="AA393" s="639" t="s">
        <v>2512</v>
      </c>
      <c r="AB393" s="639" t="s">
        <v>2513</v>
      </c>
      <c r="AC393" s="639" t="s">
        <v>2514</v>
      </c>
      <c r="AD393" s="460"/>
      <c r="AE393" s="430"/>
      <c r="AF393" s="430"/>
      <c r="AG393" s="430"/>
      <c r="AH393" s="430"/>
      <c r="AI393" s="430"/>
      <c r="AJ393" s="430"/>
      <c r="AK393" s="430"/>
      <c r="AL393" s="430"/>
      <c r="AM393" s="430"/>
      <c r="AN393" s="430"/>
      <c r="AO393" s="430"/>
      <c r="AP393" s="430"/>
      <c r="AQ393" s="430"/>
      <c r="AR393" s="430"/>
      <c r="AS393" s="430"/>
      <c r="AT393" s="430"/>
      <c r="AU393" s="430"/>
      <c r="AV393" s="430"/>
      <c r="AW393" s="430"/>
      <c r="AX393" s="430"/>
      <c r="AY393" s="430"/>
      <c r="AZ393" s="430"/>
      <c r="BA393" s="430"/>
      <c r="BB393" s="430"/>
      <c r="BC393" s="430"/>
      <c r="BD393" s="430"/>
      <c r="BE393" s="430"/>
      <c r="BF393" s="430"/>
      <c r="BG393" s="430"/>
      <c r="BH393" s="430"/>
      <c r="BI393" s="430"/>
      <c r="BJ393" s="430"/>
      <c r="BK393" s="430"/>
      <c r="BL393" s="430"/>
      <c r="BM393" s="430"/>
      <c r="BN393" s="430"/>
      <c r="BO393" s="430"/>
      <c r="BP393" s="430"/>
      <c r="BQ393" s="430"/>
      <c r="BR393" s="430"/>
      <c r="BS393" s="430"/>
      <c r="BT393" s="430"/>
      <c r="BU393" s="430"/>
      <c r="BV393" s="430"/>
      <c r="BW393" s="430"/>
      <c r="BX393" s="430"/>
      <c r="BY393" s="430"/>
      <c r="BZ393" s="430"/>
      <c r="CA393" s="430"/>
      <c r="CB393" s="430"/>
      <c r="CC393" s="430"/>
      <c r="CD393" s="430"/>
      <c r="CE393" s="430"/>
      <c r="CF393" s="430"/>
      <c r="CG393" s="430"/>
      <c r="CH393" s="430"/>
      <c r="CI393" s="430"/>
      <c r="CJ393" s="430"/>
      <c r="CK393" s="430"/>
      <c r="CL393" s="430"/>
      <c r="CM393" s="430"/>
      <c r="CN393" s="430"/>
      <c r="CO393" s="430"/>
      <c r="CP393" s="430"/>
      <c r="CQ393" s="430"/>
      <c r="CR393" s="430"/>
      <c r="CS393" s="430"/>
      <c r="CT393" s="430"/>
      <c r="CU393" s="430"/>
      <c r="CV393" s="430"/>
      <c r="CW393" s="430"/>
      <c r="CX393" s="430"/>
      <c r="CY393" s="430"/>
      <c r="CZ393" s="430"/>
      <c r="DA393" s="430"/>
      <c r="DB393" s="430"/>
      <c r="DC393" s="430"/>
      <c r="DD393" s="430"/>
      <c r="DE393" s="430"/>
      <c r="DF393" s="430"/>
      <c r="DG393" s="430"/>
      <c r="DH393" s="430"/>
      <c r="DI393" s="430"/>
      <c r="DJ393" s="430"/>
      <c r="DK393" s="430"/>
      <c r="DL393" s="386"/>
      <c r="DM393" s="386"/>
      <c r="DN393" s="386"/>
      <c r="DO393" s="386"/>
      <c r="DP393" s="386"/>
      <c r="DQ393" s="386"/>
      <c r="DR393" s="386"/>
      <c r="DS393" s="386"/>
      <c r="DT393" s="386"/>
      <c r="DU393" s="386"/>
      <c r="DV393" s="386"/>
      <c r="DW393" s="386"/>
      <c r="DX393" s="386"/>
      <c r="DY393" s="386"/>
      <c r="DZ393" s="386"/>
      <c r="EA393" s="386"/>
      <c r="EB393" s="386"/>
      <c r="EC393" s="386"/>
      <c r="ED393" s="386"/>
      <c r="EE393" s="386"/>
      <c r="EF393" s="386"/>
      <c r="EG393" s="386"/>
      <c r="EH393" s="386"/>
      <c r="EI393" s="386"/>
      <c r="EJ393" s="386"/>
      <c r="EK393" s="386"/>
      <c r="EL393" s="386"/>
      <c r="EM393" s="386"/>
      <c r="EN393" s="386"/>
      <c r="EO393" s="386"/>
      <c r="EP393" s="386"/>
      <c r="EQ393" s="386"/>
      <c r="ER393" s="386"/>
      <c r="ES393" s="386"/>
      <c r="ET393" s="386"/>
      <c r="EU393" s="386"/>
      <c r="EV393" s="386"/>
      <c r="EW393" s="386"/>
      <c r="EX393" s="386"/>
      <c r="EY393" s="386"/>
      <c r="EZ393" s="386"/>
      <c r="FA393" s="386"/>
      <c r="FB393" s="386"/>
      <c r="FC393" s="386"/>
      <c r="FD393" s="386"/>
      <c r="FE393" s="386"/>
      <c r="FF393" s="386"/>
      <c r="FG393" s="386"/>
      <c r="FH393" s="386"/>
      <c r="FI393" s="386"/>
      <c r="FJ393" s="386"/>
      <c r="FK393" s="386"/>
      <c r="FL393" s="386"/>
      <c r="FM393" s="386"/>
      <c r="FN393" s="386"/>
      <c r="FO393" s="386"/>
      <c r="FP393" s="386"/>
      <c r="FQ393" s="386"/>
      <c r="FR393" s="386"/>
      <c r="FS393" s="386"/>
      <c r="FT393" s="386"/>
      <c r="FU393" s="386"/>
      <c r="FV393" s="386"/>
      <c r="FW393" s="386"/>
      <c r="FX393" s="386"/>
      <c r="FY393" s="386"/>
      <c r="FZ393" s="386"/>
      <c r="GA393" s="386"/>
      <c r="GB393" s="386"/>
      <c r="GC393" s="386"/>
      <c r="GD393" s="386"/>
      <c r="GE393" s="386"/>
      <c r="GF393" s="386"/>
      <c r="GG393" s="386"/>
      <c r="GH393" s="386"/>
      <c r="GI393" s="386"/>
      <c r="GJ393" s="386"/>
      <c r="GK393" s="386"/>
      <c r="GL393" s="386"/>
      <c r="GM393" s="386"/>
      <c r="GN393" s="386"/>
      <c r="GO393" s="386"/>
      <c r="GP393" s="386"/>
      <c r="GQ393" s="386"/>
      <c r="GR393" s="386"/>
      <c r="GS393" s="386"/>
      <c r="GT393" s="386"/>
      <c r="GU393" s="488"/>
      <c r="GV393" s="386"/>
      <c r="GW393" s="386"/>
      <c r="GX393" s="386"/>
      <c r="GY393" s="386"/>
      <c r="GZ393" s="386"/>
      <c r="HA393" s="386"/>
      <c r="HB393" s="386"/>
      <c r="HC393" s="386"/>
      <c r="HD393" s="386"/>
      <c r="HE393" s="386"/>
      <c r="HF393" s="386"/>
      <c r="HG393" s="386"/>
      <c r="HH393" s="386"/>
      <c r="HI393" s="386"/>
      <c r="HJ393" s="386"/>
      <c r="HK393" s="386"/>
      <c r="HL393" s="386"/>
      <c r="HM393" s="386"/>
      <c r="HN393" s="386"/>
      <c r="HO393" s="386"/>
      <c r="HP393" s="386"/>
      <c r="HQ393" s="386"/>
      <c r="HR393" s="386"/>
      <c r="HS393" s="386"/>
      <c r="HT393" s="386"/>
      <c r="HU393" s="386"/>
      <c r="HV393" s="386"/>
      <c r="HW393" s="386"/>
      <c r="HX393" s="386"/>
      <c r="HY393" s="386"/>
      <c r="HZ393" s="386"/>
      <c r="IA393" s="386"/>
      <c r="IB393" s="386"/>
      <c r="ID393" s="386"/>
      <c r="IE393" s="386"/>
      <c r="IF393" s="386"/>
      <c r="IG393" s="386"/>
      <c r="IH393" s="386"/>
      <c r="II393" s="386"/>
    </row>
    <row r="394" spans="1:243" ht="61.2" x14ac:dyDescent="0.3">
      <c r="A394" s="449"/>
      <c r="B394" s="449"/>
      <c r="C394" s="449"/>
      <c r="D394" s="449"/>
      <c r="E394" s="449"/>
      <c r="F394" s="457"/>
      <c r="G394" s="449"/>
      <c r="H394" s="514"/>
      <c r="I394" s="514"/>
      <c r="J394" s="515"/>
      <c r="K394" s="458"/>
      <c r="L394" s="636" t="s">
        <v>2572</v>
      </c>
      <c r="M394" s="579" t="s">
        <v>2571</v>
      </c>
      <c r="N394" s="574" t="s">
        <v>2673</v>
      </c>
      <c r="O394" s="574" t="s">
        <v>2588</v>
      </c>
      <c r="P394" s="645" t="s">
        <v>2603</v>
      </c>
      <c r="Q394" s="460"/>
      <c r="R394" s="505" t="s">
        <v>2625</v>
      </c>
      <c r="S394" s="505">
        <v>100</v>
      </c>
      <c r="T394" s="652">
        <v>100</v>
      </c>
      <c r="U394" s="504" t="s">
        <v>2692</v>
      </c>
      <c r="V394" s="641" t="s">
        <v>2693</v>
      </c>
      <c r="W394" s="638">
        <v>43160</v>
      </c>
      <c r="X394" s="638">
        <v>43434</v>
      </c>
      <c r="Y394" s="649">
        <v>94236760.125</v>
      </c>
      <c r="Z394" s="639" t="s">
        <v>2511</v>
      </c>
      <c r="AA394" s="639" t="s">
        <v>2512</v>
      </c>
      <c r="AB394" s="639" t="s">
        <v>2513</v>
      </c>
      <c r="AC394" s="639" t="s">
        <v>2514</v>
      </c>
      <c r="AD394" s="460"/>
      <c r="AE394" s="430"/>
      <c r="AF394" s="430"/>
      <c r="AG394" s="430"/>
      <c r="AH394" s="430"/>
      <c r="AI394" s="430"/>
      <c r="AJ394" s="430"/>
      <c r="AK394" s="430"/>
      <c r="AL394" s="430"/>
      <c r="AM394" s="430"/>
      <c r="AN394" s="430"/>
      <c r="AO394" s="430"/>
      <c r="AP394" s="430"/>
      <c r="AQ394" s="430"/>
      <c r="AR394" s="430"/>
      <c r="AS394" s="430"/>
      <c r="AT394" s="430"/>
      <c r="AU394" s="430"/>
      <c r="AV394" s="430"/>
      <c r="AW394" s="430"/>
      <c r="AX394" s="430"/>
      <c r="AY394" s="430"/>
      <c r="AZ394" s="430"/>
      <c r="BA394" s="430"/>
      <c r="BB394" s="430"/>
      <c r="BC394" s="430"/>
      <c r="BD394" s="430"/>
      <c r="BE394" s="430"/>
      <c r="BF394" s="430"/>
      <c r="BG394" s="430"/>
      <c r="BH394" s="430"/>
      <c r="BI394" s="430"/>
      <c r="BJ394" s="430"/>
      <c r="BK394" s="430"/>
      <c r="BL394" s="430"/>
      <c r="BM394" s="430"/>
      <c r="BN394" s="430"/>
      <c r="BO394" s="430"/>
      <c r="BP394" s="430"/>
      <c r="BQ394" s="430"/>
      <c r="BR394" s="430"/>
      <c r="BS394" s="430"/>
      <c r="BT394" s="430"/>
      <c r="BU394" s="430"/>
      <c r="BV394" s="430"/>
      <c r="BW394" s="430"/>
      <c r="BX394" s="430"/>
      <c r="BY394" s="430"/>
      <c r="BZ394" s="430"/>
      <c r="CA394" s="430"/>
      <c r="CB394" s="430"/>
      <c r="CC394" s="430"/>
      <c r="CD394" s="430"/>
      <c r="CE394" s="430"/>
      <c r="CF394" s="430"/>
      <c r="CG394" s="430"/>
      <c r="CH394" s="430"/>
      <c r="CI394" s="430"/>
      <c r="CJ394" s="430"/>
      <c r="CK394" s="430"/>
      <c r="CL394" s="430"/>
      <c r="CM394" s="430"/>
      <c r="CN394" s="430"/>
      <c r="CO394" s="430"/>
      <c r="CP394" s="430"/>
      <c r="CQ394" s="430"/>
      <c r="CR394" s="430"/>
      <c r="CS394" s="430"/>
      <c r="CT394" s="430"/>
      <c r="CU394" s="430"/>
      <c r="CV394" s="430"/>
      <c r="CW394" s="430"/>
      <c r="CX394" s="430"/>
      <c r="CY394" s="430"/>
      <c r="CZ394" s="430"/>
      <c r="DA394" s="430"/>
      <c r="DB394" s="430"/>
      <c r="DC394" s="430"/>
      <c r="DD394" s="430"/>
      <c r="DE394" s="430"/>
      <c r="DF394" s="430"/>
      <c r="DG394" s="430"/>
      <c r="DH394" s="430"/>
      <c r="DI394" s="430"/>
      <c r="DJ394" s="430"/>
      <c r="DK394" s="430"/>
      <c r="DL394" s="386"/>
      <c r="DM394" s="386"/>
      <c r="DN394" s="386"/>
      <c r="DO394" s="386"/>
      <c r="DP394" s="386"/>
      <c r="DQ394" s="386"/>
      <c r="DR394" s="386"/>
      <c r="DS394" s="386"/>
      <c r="DT394" s="386"/>
      <c r="DU394" s="386"/>
      <c r="DV394" s="386"/>
      <c r="DW394" s="386"/>
      <c r="DX394" s="386"/>
      <c r="DY394" s="386"/>
      <c r="DZ394" s="386"/>
      <c r="EA394" s="386"/>
      <c r="EB394" s="386"/>
      <c r="EC394" s="386"/>
      <c r="ED394" s="386"/>
      <c r="EE394" s="386"/>
      <c r="EF394" s="386"/>
      <c r="EG394" s="386"/>
      <c r="EH394" s="386"/>
      <c r="EI394" s="386"/>
      <c r="EJ394" s="386"/>
      <c r="EK394" s="386"/>
      <c r="EL394" s="386"/>
      <c r="EM394" s="386"/>
      <c r="EN394" s="386"/>
      <c r="EO394" s="386"/>
      <c r="EP394" s="386"/>
      <c r="EQ394" s="386"/>
      <c r="ER394" s="386"/>
      <c r="ES394" s="386"/>
      <c r="ET394" s="386"/>
      <c r="EU394" s="386"/>
      <c r="EV394" s="386"/>
      <c r="EW394" s="386"/>
      <c r="EX394" s="386"/>
      <c r="EY394" s="386"/>
      <c r="EZ394" s="386"/>
      <c r="FA394" s="386"/>
      <c r="FB394" s="386"/>
      <c r="FC394" s="386"/>
      <c r="FD394" s="386"/>
      <c r="FE394" s="386"/>
      <c r="FF394" s="386"/>
      <c r="FG394" s="386"/>
      <c r="FH394" s="386"/>
      <c r="FI394" s="386"/>
      <c r="FJ394" s="386"/>
      <c r="FK394" s="386"/>
      <c r="FL394" s="386"/>
      <c r="FM394" s="386"/>
      <c r="FN394" s="386"/>
      <c r="FO394" s="386"/>
      <c r="FP394" s="386"/>
      <c r="FQ394" s="386"/>
      <c r="FR394" s="386"/>
      <c r="FS394" s="386"/>
      <c r="FT394" s="386"/>
      <c r="FU394" s="386"/>
      <c r="FV394" s="386"/>
      <c r="FW394" s="386"/>
      <c r="FX394" s="386"/>
      <c r="FY394" s="386"/>
      <c r="FZ394" s="386"/>
      <c r="GA394" s="386"/>
      <c r="GB394" s="386"/>
      <c r="GC394" s="386"/>
      <c r="GD394" s="386"/>
      <c r="GE394" s="386"/>
      <c r="GF394" s="386"/>
      <c r="GG394" s="386"/>
      <c r="GH394" s="386"/>
      <c r="GI394" s="386"/>
      <c r="GJ394" s="386"/>
      <c r="GK394" s="386"/>
      <c r="GL394" s="386"/>
      <c r="GM394" s="386"/>
      <c r="GN394" s="386"/>
      <c r="GO394" s="386"/>
      <c r="GP394" s="386"/>
      <c r="GQ394" s="386"/>
      <c r="GR394" s="386"/>
      <c r="GS394" s="386"/>
      <c r="GT394" s="386"/>
      <c r="GU394" s="488"/>
      <c r="GV394" s="386"/>
      <c r="GW394" s="386"/>
      <c r="GX394" s="386"/>
      <c r="GY394" s="386"/>
      <c r="GZ394" s="386"/>
      <c r="HA394" s="386"/>
      <c r="HB394" s="386"/>
      <c r="HC394" s="386"/>
      <c r="HD394" s="386"/>
      <c r="HE394" s="386"/>
      <c r="HF394" s="386"/>
      <c r="HG394" s="386"/>
      <c r="HH394" s="386"/>
      <c r="HI394" s="386"/>
      <c r="HJ394" s="386"/>
      <c r="HK394" s="386"/>
      <c r="HL394" s="386"/>
      <c r="HM394" s="386"/>
      <c r="HN394" s="386"/>
      <c r="HO394" s="386"/>
      <c r="HP394" s="386"/>
      <c r="HQ394" s="386"/>
      <c r="HR394" s="386"/>
      <c r="HS394" s="386"/>
      <c r="HT394" s="386"/>
      <c r="HU394" s="386"/>
      <c r="HV394" s="386"/>
      <c r="HW394" s="386"/>
      <c r="HX394" s="386"/>
      <c r="HY394" s="386"/>
      <c r="HZ394" s="386"/>
      <c r="IA394" s="386"/>
      <c r="IB394" s="386"/>
      <c r="ID394" s="386"/>
      <c r="IE394" s="386"/>
      <c r="IF394" s="386"/>
      <c r="IG394" s="386"/>
      <c r="IH394" s="386"/>
      <c r="II394" s="386"/>
    </row>
    <row r="395" spans="1:243" ht="61.2" x14ac:dyDescent="0.3">
      <c r="A395" s="449"/>
      <c r="B395" s="449"/>
      <c r="C395" s="449"/>
      <c r="D395" s="449"/>
      <c r="E395" s="449"/>
      <c r="F395" s="457"/>
      <c r="G395" s="449"/>
      <c r="H395" s="514"/>
      <c r="I395" s="514"/>
      <c r="J395" s="515"/>
      <c r="K395" s="458"/>
      <c r="L395" s="636" t="s">
        <v>2572</v>
      </c>
      <c r="M395" s="579" t="s">
        <v>2571</v>
      </c>
      <c r="N395" s="574" t="s">
        <v>2673</v>
      </c>
      <c r="O395" s="574" t="s">
        <v>2588</v>
      </c>
      <c r="P395" s="645" t="s">
        <v>2680</v>
      </c>
      <c r="Q395" s="460"/>
      <c r="R395" s="505" t="s">
        <v>2689</v>
      </c>
      <c r="S395" s="505">
        <v>100</v>
      </c>
      <c r="T395" s="652">
        <v>100</v>
      </c>
      <c r="U395" s="504" t="s">
        <v>2692</v>
      </c>
      <c r="V395" s="641" t="s">
        <v>2693</v>
      </c>
      <c r="W395" s="638">
        <v>43160</v>
      </c>
      <c r="X395" s="638">
        <v>43434</v>
      </c>
      <c r="Y395" s="649">
        <v>94236760.125</v>
      </c>
      <c r="Z395" s="639" t="s">
        <v>2511</v>
      </c>
      <c r="AA395" s="639" t="s">
        <v>2512</v>
      </c>
      <c r="AB395" s="639" t="s">
        <v>2513</v>
      </c>
      <c r="AC395" s="639" t="s">
        <v>2514</v>
      </c>
      <c r="AD395" s="460"/>
      <c r="AE395" s="430"/>
      <c r="AF395" s="430"/>
      <c r="AG395" s="430"/>
      <c r="AH395" s="430"/>
      <c r="AI395" s="430"/>
      <c r="AJ395" s="430"/>
      <c r="AK395" s="430"/>
      <c r="AL395" s="430"/>
      <c r="AM395" s="430"/>
      <c r="AN395" s="430"/>
      <c r="AO395" s="430"/>
      <c r="AP395" s="430"/>
      <c r="AQ395" s="430"/>
      <c r="AR395" s="430"/>
      <c r="AS395" s="430"/>
      <c r="AT395" s="430"/>
      <c r="AU395" s="430"/>
      <c r="AV395" s="430"/>
      <c r="AW395" s="430"/>
      <c r="AX395" s="430"/>
      <c r="AY395" s="430"/>
      <c r="AZ395" s="430"/>
      <c r="BA395" s="430"/>
      <c r="BB395" s="430"/>
      <c r="BC395" s="430"/>
      <c r="BD395" s="430"/>
      <c r="BE395" s="430"/>
      <c r="BF395" s="430"/>
      <c r="BG395" s="430"/>
      <c r="BH395" s="430"/>
      <c r="BI395" s="430"/>
      <c r="BJ395" s="430"/>
      <c r="BK395" s="430"/>
      <c r="BL395" s="430"/>
      <c r="BM395" s="430"/>
      <c r="BN395" s="430"/>
      <c r="BO395" s="430"/>
      <c r="BP395" s="430"/>
      <c r="BQ395" s="430"/>
      <c r="BR395" s="430"/>
      <c r="BS395" s="430"/>
      <c r="BT395" s="430"/>
      <c r="BU395" s="430"/>
      <c r="BV395" s="430"/>
      <c r="BW395" s="430"/>
      <c r="BX395" s="430"/>
      <c r="BY395" s="430"/>
      <c r="BZ395" s="430"/>
      <c r="CA395" s="430"/>
      <c r="CB395" s="430"/>
      <c r="CC395" s="430"/>
      <c r="CD395" s="430"/>
      <c r="CE395" s="430"/>
      <c r="CF395" s="430"/>
      <c r="CG395" s="430"/>
      <c r="CH395" s="430"/>
      <c r="CI395" s="430"/>
      <c r="CJ395" s="430"/>
      <c r="CK395" s="430"/>
      <c r="CL395" s="430"/>
      <c r="CM395" s="430"/>
      <c r="CN395" s="430"/>
      <c r="CO395" s="430"/>
      <c r="CP395" s="430"/>
      <c r="CQ395" s="430"/>
      <c r="CR395" s="430"/>
      <c r="CS395" s="430"/>
      <c r="CT395" s="430"/>
      <c r="CU395" s="430"/>
      <c r="CV395" s="430"/>
      <c r="CW395" s="430"/>
      <c r="CX395" s="430"/>
      <c r="CY395" s="430"/>
      <c r="CZ395" s="430"/>
      <c r="DA395" s="430"/>
      <c r="DB395" s="430"/>
      <c r="DC395" s="430"/>
      <c r="DD395" s="430"/>
      <c r="DE395" s="430"/>
      <c r="DF395" s="430"/>
      <c r="DG395" s="430"/>
      <c r="DH395" s="430"/>
      <c r="DI395" s="430"/>
      <c r="DJ395" s="430"/>
      <c r="DK395" s="430"/>
      <c r="DL395" s="386"/>
      <c r="DM395" s="386"/>
      <c r="DN395" s="386"/>
      <c r="DO395" s="386"/>
      <c r="DP395" s="386"/>
      <c r="DQ395" s="386"/>
      <c r="DR395" s="386"/>
      <c r="DS395" s="386"/>
      <c r="DT395" s="386"/>
      <c r="DU395" s="386"/>
      <c r="DV395" s="386"/>
      <c r="DW395" s="386"/>
      <c r="DX395" s="386"/>
      <c r="DY395" s="386"/>
      <c r="DZ395" s="386"/>
      <c r="EA395" s="386"/>
      <c r="EB395" s="386"/>
      <c r="EC395" s="386"/>
      <c r="ED395" s="386"/>
      <c r="EE395" s="386"/>
      <c r="EF395" s="386"/>
      <c r="EG395" s="386"/>
      <c r="EH395" s="386"/>
      <c r="EI395" s="386"/>
      <c r="EJ395" s="386"/>
      <c r="EK395" s="386"/>
      <c r="EL395" s="386"/>
      <c r="EM395" s="386"/>
      <c r="EN395" s="386"/>
      <c r="EO395" s="386"/>
      <c r="EP395" s="386"/>
      <c r="EQ395" s="386"/>
      <c r="ER395" s="386"/>
      <c r="ES395" s="386"/>
      <c r="ET395" s="386"/>
      <c r="EU395" s="386"/>
      <c r="EV395" s="386"/>
      <c r="EW395" s="386"/>
      <c r="EX395" s="386"/>
      <c r="EY395" s="386"/>
      <c r="EZ395" s="386"/>
      <c r="FA395" s="386"/>
      <c r="FB395" s="386"/>
      <c r="FC395" s="386"/>
      <c r="FD395" s="386"/>
      <c r="FE395" s="386"/>
      <c r="FF395" s="386"/>
      <c r="FG395" s="386"/>
      <c r="FH395" s="386"/>
      <c r="FI395" s="386"/>
      <c r="FJ395" s="386"/>
      <c r="FK395" s="386"/>
      <c r="FL395" s="386"/>
      <c r="FM395" s="386"/>
      <c r="FN395" s="386"/>
      <c r="FO395" s="386"/>
      <c r="FP395" s="386"/>
      <c r="FQ395" s="386"/>
      <c r="FR395" s="386"/>
      <c r="FS395" s="386"/>
      <c r="FT395" s="386"/>
      <c r="FU395" s="386"/>
      <c r="FV395" s="386"/>
      <c r="FW395" s="386"/>
      <c r="FX395" s="386"/>
      <c r="FY395" s="386"/>
      <c r="FZ395" s="386"/>
      <c r="GA395" s="386"/>
      <c r="GB395" s="386"/>
      <c r="GC395" s="386"/>
      <c r="GD395" s="386"/>
      <c r="GE395" s="386"/>
      <c r="GF395" s="386"/>
      <c r="GG395" s="386"/>
      <c r="GH395" s="386"/>
      <c r="GI395" s="386"/>
      <c r="GJ395" s="386"/>
      <c r="GK395" s="386"/>
      <c r="GL395" s="386"/>
      <c r="GM395" s="386"/>
      <c r="GN395" s="386"/>
      <c r="GO395" s="386"/>
      <c r="GP395" s="386"/>
      <c r="GQ395" s="386"/>
      <c r="GR395" s="386"/>
      <c r="GS395" s="386"/>
      <c r="GT395" s="386"/>
      <c r="GU395" s="488"/>
      <c r="GV395" s="386"/>
      <c r="GW395" s="386"/>
      <c r="GX395" s="386"/>
      <c r="GY395" s="386"/>
      <c r="GZ395" s="386"/>
      <c r="HA395" s="386"/>
      <c r="HB395" s="386"/>
      <c r="HC395" s="386"/>
      <c r="HD395" s="386"/>
      <c r="HE395" s="386"/>
      <c r="HF395" s="386"/>
      <c r="HG395" s="386"/>
      <c r="HH395" s="386"/>
      <c r="HI395" s="386"/>
      <c r="HJ395" s="386"/>
      <c r="HK395" s="386"/>
      <c r="HL395" s="386"/>
      <c r="HM395" s="386"/>
      <c r="HN395" s="386"/>
      <c r="HO395" s="386"/>
      <c r="HP395" s="386"/>
      <c r="HQ395" s="386"/>
      <c r="HR395" s="386"/>
      <c r="HS395" s="386"/>
      <c r="HT395" s="386"/>
      <c r="HU395" s="386"/>
      <c r="HV395" s="386"/>
      <c r="HW395" s="386"/>
      <c r="HX395" s="386"/>
      <c r="HY395" s="386"/>
      <c r="HZ395" s="386"/>
      <c r="IA395" s="386"/>
      <c r="IB395" s="386"/>
      <c r="ID395" s="386"/>
      <c r="IE395" s="386"/>
      <c r="IF395" s="386"/>
      <c r="IG395" s="386"/>
      <c r="IH395" s="386"/>
      <c r="II395" s="386"/>
    </row>
    <row r="396" spans="1:243" ht="61.2" x14ac:dyDescent="0.3">
      <c r="A396" s="449"/>
      <c r="B396" s="449"/>
      <c r="C396" s="449"/>
      <c r="D396" s="449"/>
      <c r="E396" s="449"/>
      <c r="F396" s="457"/>
      <c r="G396" s="449"/>
      <c r="H396" s="514"/>
      <c r="I396" s="514"/>
      <c r="J396" s="515"/>
      <c r="K396" s="458"/>
      <c r="L396" s="636" t="s">
        <v>2572</v>
      </c>
      <c r="M396" s="579" t="s">
        <v>2571</v>
      </c>
      <c r="N396" s="574" t="s">
        <v>2673</v>
      </c>
      <c r="O396" s="574" t="s">
        <v>2588</v>
      </c>
      <c r="P396" s="645" t="s">
        <v>2681</v>
      </c>
      <c r="Q396" s="460"/>
      <c r="R396" s="505" t="s">
        <v>2690</v>
      </c>
      <c r="S396" s="505">
        <v>100</v>
      </c>
      <c r="T396" s="652">
        <v>100</v>
      </c>
      <c r="U396" s="504" t="s">
        <v>2692</v>
      </c>
      <c r="V396" s="641" t="s">
        <v>2693</v>
      </c>
      <c r="W396" s="638">
        <v>43160</v>
      </c>
      <c r="X396" s="638">
        <v>43434</v>
      </c>
      <c r="Y396" s="649">
        <v>94236760.125</v>
      </c>
      <c r="Z396" s="639" t="s">
        <v>2511</v>
      </c>
      <c r="AA396" s="639" t="s">
        <v>2512</v>
      </c>
      <c r="AB396" s="639" t="s">
        <v>2513</v>
      </c>
      <c r="AC396" s="639" t="s">
        <v>2514</v>
      </c>
      <c r="AD396" s="460"/>
      <c r="AE396" s="430"/>
      <c r="AF396" s="430"/>
      <c r="AG396" s="430"/>
      <c r="AH396" s="430"/>
      <c r="AI396" s="430"/>
      <c r="AJ396" s="430"/>
      <c r="AK396" s="430"/>
      <c r="AL396" s="430"/>
      <c r="AM396" s="430"/>
      <c r="AN396" s="430"/>
      <c r="AO396" s="430"/>
      <c r="AP396" s="430"/>
      <c r="AQ396" s="430"/>
      <c r="AR396" s="430"/>
      <c r="AS396" s="430"/>
      <c r="AT396" s="430"/>
      <c r="AU396" s="430"/>
      <c r="AV396" s="430"/>
      <c r="AW396" s="430"/>
      <c r="AX396" s="430"/>
      <c r="AY396" s="430"/>
      <c r="AZ396" s="430"/>
      <c r="BA396" s="430"/>
      <c r="BB396" s="430"/>
      <c r="BC396" s="430"/>
      <c r="BD396" s="430"/>
      <c r="BE396" s="430"/>
      <c r="BF396" s="430"/>
      <c r="BG396" s="430"/>
      <c r="BH396" s="430"/>
      <c r="BI396" s="430"/>
      <c r="BJ396" s="430"/>
      <c r="BK396" s="430"/>
      <c r="BL396" s="430"/>
      <c r="BM396" s="430"/>
      <c r="BN396" s="430"/>
      <c r="BO396" s="430"/>
      <c r="BP396" s="430"/>
      <c r="BQ396" s="430"/>
      <c r="BR396" s="430"/>
      <c r="BS396" s="430"/>
      <c r="BT396" s="430"/>
      <c r="BU396" s="430"/>
      <c r="BV396" s="430"/>
      <c r="BW396" s="430"/>
      <c r="BX396" s="430"/>
      <c r="BY396" s="430"/>
      <c r="BZ396" s="430"/>
      <c r="CA396" s="430"/>
      <c r="CB396" s="430"/>
      <c r="CC396" s="430"/>
      <c r="CD396" s="430"/>
      <c r="CE396" s="430"/>
      <c r="CF396" s="430"/>
      <c r="CG396" s="430"/>
      <c r="CH396" s="430"/>
      <c r="CI396" s="430"/>
      <c r="CJ396" s="430"/>
      <c r="CK396" s="430"/>
      <c r="CL396" s="430"/>
      <c r="CM396" s="430"/>
      <c r="CN396" s="430"/>
      <c r="CO396" s="430"/>
      <c r="CP396" s="430"/>
      <c r="CQ396" s="430"/>
      <c r="CR396" s="430"/>
      <c r="CS396" s="430"/>
      <c r="CT396" s="430"/>
      <c r="CU396" s="430"/>
      <c r="CV396" s="430"/>
      <c r="CW396" s="430"/>
      <c r="CX396" s="430"/>
      <c r="CY396" s="430"/>
      <c r="CZ396" s="430"/>
      <c r="DA396" s="430"/>
      <c r="DB396" s="430"/>
      <c r="DC396" s="430"/>
      <c r="DD396" s="430"/>
      <c r="DE396" s="430"/>
      <c r="DF396" s="430"/>
      <c r="DG396" s="430"/>
      <c r="DH396" s="430"/>
      <c r="DI396" s="430"/>
      <c r="DJ396" s="430"/>
      <c r="DK396" s="430"/>
      <c r="DL396" s="386"/>
      <c r="DM396" s="386"/>
      <c r="DN396" s="386"/>
      <c r="DO396" s="386"/>
      <c r="DP396" s="386"/>
      <c r="DQ396" s="386"/>
      <c r="DR396" s="386"/>
      <c r="DS396" s="386"/>
      <c r="DT396" s="386"/>
      <c r="DU396" s="386"/>
      <c r="DV396" s="386"/>
      <c r="DW396" s="386"/>
      <c r="DX396" s="386"/>
      <c r="DY396" s="386"/>
      <c r="DZ396" s="386"/>
      <c r="EA396" s="386"/>
      <c r="EB396" s="386"/>
      <c r="EC396" s="386"/>
      <c r="ED396" s="386"/>
      <c r="EE396" s="386"/>
      <c r="EF396" s="386"/>
      <c r="EG396" s="386"/>
      <c r="EH396" s="386"/>
      <c r="EI396" s="386"/>
      <c r="EJ396" s="386"/>
      <c r="EK396" s="386"/>
      <c r="EL396" s="386"/>
      <c r="EM396" s="386"/>
      <c r="EN396" s="386"/>
      <c r="EO396" s="386"/>
      <c r="EP396" s="386"/>
      <c r="EQ396" s="386"/>
      <c r="ER396" s="386"/>
      <c r="ES396" s="386"/>
      <c r="ET396" s="386"/>
      <c r="EU396" s="386"/>
      <c r="EV396" s="386"/>
      <c r="EW396" s="386"/>
      <c r="EX396" s="386"/>
      <c r="EY396" s="386"/>
      <c r="EZ396" s="386"/>
      <c r="FA396" s="386"/>
      <c r="FB396" s="386"/>
      <c r="FC396" s="386"/>
      <c r="FD396" s="386"/>
      <c r="FE396" s="386"/>
      <c r="FF396" s="386"/>
      <c r="FG396" s="386"/>
      <c r="FH396" s="386"/>
      <c r="FI396" s="386"/>
      <c r="FJ396" s="386"/>
      <c r="FK396" s="386"/>
      <c r="FL396" s="386"/>
      <c r="FM396" s="386"/>
      <c r="FN396" s="386"/>
      <c r="FO396" s="386"/>
      <c r="FP396" s="386"/>
      <c r="FQ396" s="386"/>
      <c r="FR396" s="386"/>
      <c r="FS396" s="386"/>
      <c r="FT396" s="386"/>
      <c r="FU396" s="386"/>
      <c r="FV396" s="386"/>
      <c r="FW396" s="386"/>
      <c r="FX396" s="386"/>
      <c r="FY396" s="386"/>
      <c r="FZ396" s="386"/>
      <c r="GA396" s="386"/>
      <c r="GB396" s="386"/>
      <c r="GC396" s="386"/>
      <c r="GD396" s="386"/>
      <c r="GE396" s="386"/>
      <c r="GF396" s="386"/>
      <c r="GG396" s="386"/>
      <c r="GH396" s="386"/>
      <c r="GI396" s="386"/>
      <c r="GJ396" s="386"/>
      <c r="GK396" s="386"/>
      <c r="GL396" s="386"/>
      <c r="GM396" s="386"/>
      <c r="GN396" s="386"/>
      <c r="GO396" s="386"/>
      <c r="GP396" s="386"/>
      <c r="GQ396" s="386"/>
      <c r="GR396" s="386"/>
      <c r="GS396" s="386"/>
      <c r="GT396" s="386"/>
      <c r="GU396" s="488"/>
      <c r="GV396" s="386"/>
      <c r="GW396" s="386"/>
      <c r="GX396" s="386"/>
      <c r="GY396" s="386"/>
      <c r="GZ396" s="386"/>
      <c r="HA396" s="386"/>
      <c r="HB396" s="386"/>
      <c r="HC396" s="386"/>
      <c r="HD396" s="386"/>
      <c r="HE396" s="386"/>
      <c r="HF396" s="386"/>
      <c r="HG396" s="386"/>
      <c r="HH396" s="386"/>
      <c r="HI396" s="386"/>
      <c r="HJ396" s="386"/>
      <c r="HK396" s="386"/>
      <c r="HL396" s="386"/>
      <c r="HM396" s="386"/>
      <c r="HN396" s="386"/>
      <c r="HO396" s="386"/>
      <c r="HP396" s="386"/>
      <c r="HQ396" s="386"/>
      <c r="HR396" s="386"/>
      <c r="HS396" s="386"/>
      <c r="HT396" s="386"/>
      <c r="HU396" s="386"/>
      <c r="HV396" s="386"/>
      <c r="HW396" s="386"/>
      <c r="HX396" s="386"/>
      <c r="HY396" s="386"/>
      <c r="HZ396" s="386"/>
      <c r="IA396" s="386"/>
      <c r="IB396" s="386"/>
      <c r="ID396" s="386"/>
      <c r="IE396" s="386"/>
      <c r="IF396" s="386"/>
      <c r="IG396" s="386"/>
      <c r="IH396" s="386"/>
      <c r="II396" s="386"/>
    </row>
    <row r="397" spans="1:243" ht="81.599999999999994" x14ac:dyDescent="0.3">
      <c r="A397" s="449"/>
      <c r="B397" s="449"/>
      <c r="C397" s="449"/>
      <c r="D397" s="449"/>
      <c r="E397" s="449"/>
      <c r="F397" s="457"/>
      <c r="G397" s="449"/>
      <c r="H397" s="514"/>
      <c r="I397" s="514"/>
      <c r="J397" s="515"/>
      <c r="K397" s="458"/>
      <c r="L397" s="636" t="s">
        <v>2524</v>
      </c>
      <c r="M397" s="579" t="s">
        <v>2525</v>
      </c>
      <c r="N397" s="574" t="s">
        <v>2673</v>
      </c>
      <c r="O397" s="574" t="s">
        <v>2529</v>
      </c>
      <c r="P397" s="645" t="s">
        <v>2682</v>
      </c>
      <c r="Q397" s="460"/>
      <c r="R397" s="505" t="s">
        <v>2691</v>
      </c>
      <c r="S397" s="505">
        <v>3000</v>
      </c>
      <c r="T397" s="652">
        <v>1142</v>
      </c>
      <c r="U397" s="504" t="s">
        <v>2694</v>
      </c>
      <c r="V397" s="641" t="s">
        <v>2695</v>
      </c>
      <c r="W397" s="638">
        <v>43160</v>
      </c>
      <c r="X397" s="638">
        <v>43434</v>
      </c>
      <c r="Y397" s="640">
        <v>799400000</v>
      </c>
      <c r="Z397" s="639" t="s">
        <v>2511</v>
      </c>
      <c r="AA397" s="639" t="s">
        <v>2512</v>
      </c>
      <c r="AB397" s="639" t="s">
        <v>2513</v>
      </c>
      <c r="AC397" s="639" t="s">
        <v>2514</v>
      </c>
      <c r="AD397" s="460"/>
      <c r="AE397" s="430"/>
      <c r="AF397" s="430"/>
      <c r="AG397" s="430"/>
      <c r="AH397" s="430"/>
      <c r="AI397" s="430"/>
      <c r="AJ397" s="430"/>
      <c r="AK397" s="430"/>
      <c r="AL397" s="430"/>
      <c r="AM397" s="430"/>
      <c r="AN397" s="430"/>
      <c r="AO397" s="430"/>
      <c r="AP397" s="430"/>
      <c r="AQ397" s="430"/>
      <c r="AR397" s="430"/>
      <c r="AS397" s="430"/>
      <c r="AT397" s="430"/>
      <c r="AU397" s="430"/>
      <c r="AV397" s="430"/>
      <c r="AW397" s="430"/>
      <c r="AX397" s="430"/>
      <c r="AY397" s="430"/>
      <c r="AZ397" s="430"/>
      <c r="BA397" s="430"/>
      <c r="BB397" s="430"/>
      <c r="BC397" s="430"/>
      <c r="BD397" s="430"/>
      <c r="BE397" s="430"/>
      <c r="BF397" s="430"/>
      <c r="BG397" s="430"/>
      <c r="BH397" s="430"/>
      <c r="BI397" s="430"/>
      <c r="BJ397" s="430"/>
      <c r="BK397" s="430"/>
      <c r="BL397" s="430"/>
      <c r="BM397" s="430"/>
      <c r="BN397" s="430"/>
      <c r="BO397" s="430"/>
      <c r="BP397" s="430"/>
      <c r="BQ397" s="430"/>
      <c r="BR397" s="430"/>
      <c r="BS397" s="430"/>
      <c r="BT397" s="430"/>
      <c r="BU397" s="430"/>
      <c r="BV397" s="430"/>
      <c r="BW397" s="430"/>
      <c r="BX397" s="430"/>
      <c r="BY397" s="430"/>
      <c r="BZ397" s="430"/>
      <c r="CA397" s="430"/>
      <c r="CB397" s="430"/>
      <c r="CC397" s="430"/>
      <c r="CD397" s="430"/>
      <c r="CE397" s="430"/>
      <c r="CF397" s="430"/>
      <c r="CG397" s="430"/>
      <c r="CH397" s="430"/>
      <c r="CI397" s="430"/>
      <c r="CJ397" s="430"/>
      <c r="CK397" s="430"/>
      <c r="CL397" s="430"/>
      <c r="CM397" s="430"/>
      <c r="CN397" s="430"/>
      <c r="CO397" s="430"/>
      <c r="CP397" s="430"/>
      <c r="CQ397" s="430"/>
      <c r="CR397" s="430"/>
      <c r="CS397" s="430"/>
      <c r="CT397" s="430"/>
      <c r="CU397" s="430"/>
      <c r="CV397" s="430"/>
      <c r="CW397" s="430"/>
      <c r="CX397" s="430"/>
      <c r="CY397" s="430"/>
      <c r="CZ397" s="430"/>
      <c r="DA397" s="430"/>
      <c r="DB397" s="430"/>
      <c r="DC397" s="430"/>
      <c r="DD397" s="430"/>
      <c r="DE397" s="430"/>
      <c r="DF397" s="430"/>
      <c r="DG397" s="430"/>
      <c r="DH397" s="430"/>
      <c r="DI397" s="430"/>
      <c r="DJ397" s="430"/>
      <c r="DK397" s="430"/>
      <c r="DL397" s="386"/>
      <c r="DM397" s="386"/>
      <c r="DN397" s="386"/>
      <c r="DO397" s="386"/>
      <c r="DP397" s="386"/>
      <c r="DQ397" s="386"/>
      <c r="DR397" s="386"/>
      <c r="DS397" s="386"/>
      <c r="DT397" s="386"/>
      <c r="DU397" s="386"/>
      <c r="DV397" s="386"/>
      <c r="DW397" s="386"/>
      <c r="DX397" s="386"/>
      <c r="DY397" s="386"/>
      <c r="DZ397" s="386"/>
      <c r="EA397" s="386"/>
      <c r="EB397" s="386"/>
      <c r="EC397" s="386"/>
      <c r="ED397" s="386"/>
      <c r="EE397" s="386"/>
      <c r="EF397" s="386"/>
      <c r="EG397" s="386"/>
      <c r="EH397" s="386"/>
      <c r="EI397" s="386"/>
      <c r="EJ397" s="386"/>
      <c r="EK397" s="386"/>
      <c r="EL397" s="386"/>
      <c r="EM397" s="386"/>
      <c r="EN397" s="386"/>
      <c r="EO397" s="386"/>
      <c r="EP397" s="386"/>
      <c r="EQ397" s="386"/>
      <c r="ER397" s="386"/>
      <c r="ES397" s="386"/>
      <c r="ET397" s="386"/>
      <c r="EU397" s="386"/>
      <c r="EV397" s="386"/>
      <c r="EW397" s="386"/>
      <c r="EX397" s="386"/>
      <c r="EY397" s="386"/>
      <c r="EZ397" s="386"/>
      <c r="FA397" s="386"/>
      <c r="FB397" s="386"/>
      <c r="FC397" s="386"/>
      <c r="FD397" s="386"/>
      <c r="FE397" s="386"/>
      <c r="FF397" s="386"/>
      <c r="FG397" s="386"/>
      <c r="FH397" s="386"/>
      <c r="FI397" s="386"/>
      <c r="FJ397" s="386"/>
      <c r="FK397" s="386"/>
      <c r="FL397" s="386"/>
      <c r="FM397" s="386"/>
      <c r="FN397" s="386"/>
      <c r="FO397" s="386"/>
      <c r="FP397" s="386"/>
      <c r="FQ397" s="386"/>
      <c r="FR397" s="386"/>
      <c r="FS397" s="386"/>
      <c r="FT397" s="386"/>
      <c r="FU397" s="386"/>
      <c r="FV397" s="386"/>
      <c r="FW397" s="386"/>
      <c r="FX397" s="386"/>
      <c r="FY397" s="386"/>
      <c r="FZ397" s="386"/>
      <c r="GA397" s="386"/>
      <c r="GB397" s="386"/>
      <c r="GC397" s="386"/>
      <c r="GD397" s="386"/>
      <c r="GE397" s="386"/>
      <c r="GF397" s="386"/>
      <c r="GG397" s="386"/>
      <c r="GH397" s="386"/>
      <c r="GI397" s="386"/>
      <c r="GJ397" s="386"/>
      <c r="GK397" s="386"/>
      <c r="GL397" s="386"/>
      <c r="GM397" s="386"/>
      <c r="GN397" s="386"/>
      <c r="GO397" s="386"/>
      <c r="GP397" s="386"/>
      <c r="GQ397" s="386"/>
      <c r="GR397" s="386"/>
      <c r="GS397" s="386"/>
      <c r="GT397" s="386"/>
      <c r="GU397" s="488"/>
      <c r="GV397" s="386"/>
      <c r="GW397" s="386"/>
      <c r="GX397" s="386"/>
      <c r="GY397" s="386"/>
      <c r="GZ397" s="386"/>
      <c r="HA397" s="386"/>
      <c r="HB397" s="386"/>
      <c r="HC397" s="386"/>
      <c r="HD397" s="386"/>
      <c r="HE397" s="386"/>
      <c r="HF397" s="386"/>
      <c r="HG397" s="386"/>
      <c r="HH397" s="386"/>
      <c r="HI397" s="386"/>
      <c r="HJ397" s="386"/>
      <c r="HK397" s="386"/>
      <c r="HL397" s="386"/>
      <c r="HM397" s="386"/>
      <c r="HN397" s="386"/>
      <c r="HO397" s="386"/>
      <c r="HP397" s="386"/>
      <c r="HQ397" s="386"/>
      <c r="HR397" s="386"/>
      <c r="HS397" s="386"/>
      <c r="HT397" s="386"/>
      <c r="HU397" s="386"/>
      <c r="HV397" s="386"/>
      <c r="HW397" s="386"/>
      <c r="HX397" s="386"/>
      <c r="HY397" s="386"/>
      <c r="HZ397" s="386"/>
      <c r="IA397" s="386"/>
      <c r="IB397" s="386"/>
      <c r="ID397" s="386"/>
      <c r="IE397" s="386"/>
      <c r="IF397" s="386"/>
      <c r="IG397" s="386"/>
      <c r="IH397" s="386"/>
      <c r="II397" s="386"/>
    </row>
    <row r="398" spans="1:243" ht="81.599999999999994" x14ac:dyDescent="0.3">
      <c r="A398" s="449"/>
      <c r="B398" s="449"/>
      <c r="C398" s="449"/>
      <c r="D398" s="449"/>
      <c r="E398" s="449"/>
      <c r="F398" s="457"/>
      <c r="G398" s="449"/>
      <c r="H398" s="514"/>
      <c r="I398" s="514"/>
      <c r="J398" s="515"/>
      <c r="K398" s="458"/>
      <c r="L398" s="636" t="s">
        <v>2524</v>
      </c>
      <c r="M398" s="579" t="s">
        <v>2525</v>
      </c>
      <c r="N398" s="574" t="s">
        <v>2673</v>
      </c>
      <c r="O398" s="574" t="s">
        <v>2531</v>
      </c>
      <c r="P398" s="645" t="s">
        <v>2532</v>
      </c>
      <c r="Q398" s="460"/>
      <c r="R398" s="505" t="s">
        <v>2535</v>
      </c>
      <c r="S398" s="505">
        <v>2</v>
      </c>
      <c r="T398" s="652">
        <v>2</v>
      </c>
      <c r="U398" s="504" t="s">
        <v>2694</v>
      </c>
      <c r="V398" s="641" t="s">
        <v>2532</v>
      </c>
      <c r="W398" s="638">
        <v>43160</v>
      </c>
      <c r="X398" s="638">
        <v>43434</v>
      </c>
      <c r="Y398" s="640">
        <v>69758878.5</v>
      </c>
      <c r="Z398" s="639" t="s">
        <v>2511</v>
      </c>
      <c r="AA398" s="639" t="s">
        <v>2512</v>
      </c>
      <c r="AB398" s="639" t="s">
        <v>2513</v>
      </c>
      <c r="AC398" s="639" t="s">
        <v>2514</v>
      </c>
      <c r="AD398" s="460"/>
      <c r="AE398" s="430"/>
      <c r="AF398" s="430"/>
      <c r="AG398" s="430"/>
      <c r="AH398" s="430"/>
      <c r="AI398" s="430"/>
      <c r="AJ398" s="430"/>
      <c r="AK398" s="430"/>
      <c r="AL398" s="430"/>
      <c r="AM398" s="430"/>
      <c r="AN398" s="430"/>
      <c r="AO398" s="430"/>
      <c r="AP398" s="430"/>
      <c r="AQ398" s="430"/>
      <c r="AR398" s="430"/>
      <c r="AS398" s="430"/>
      <c r="AT398" s="430"/>
      <c r="AU398" s="430"/>
      <c r="AV398" s="430"/>
      <c r="AW398" s="430"/>
      <c r="AX398" s="430"/>
      <c r="AY398" s="430"/>
      <c r="AZ398" s="430"/>
      <c r="BA398" s="430"/>
      <c r="BB398" s="430"/>
      <c r="BC398" s="430"/>
      <c r="BD398" s="430"/>
      <c r="BE398" s="430"/>
      <c r="BF398" s="430"/>
      <c r="BG398" s="430"/>
      <c r="BH398" s="430"/>
      <c r="BI398" s="430"/>
      <c r="BJ398" s="430"/>
      <c r="BK398" s="430"/>
      <c r="BL398" s="430"/>
      <c r="BM398" s="430"/>
      <c r="BN398" s="430"/>
      <c r="BO398" s="430"/>
      <c r="BP398" s="430"/>
      <c r="BQ398" s="430"/>
      <c r="BR398" s="430"/>
      <c r="BS398" s="430"/>
      <c r="BT398" s="430"/>
      <c r="BU398" s="430"/>
      <c r="BV398" s="430"/>
      <c r="BW398" s="430"/>
      <c r="BX398" s="430"/>
      <c r="BY398" s="430"/>
      <c r="BZ398" s="430"/>
      <c r="CA398" s="430"/>
      <c r="CB398" s="430"/>
      <c r="CC398" s="430"/>
      <c r="CD398" s="430"/>
      <c r="CE398" s="430"/>
      <c r="CF398" s="430"/>
      <c r="CG398" s="430"/>
      <c r="CH398" s="430"/>
      <c r="CI398" s="430"/>
      <c r="CJ398" s="430"/>
      <c r="CK398" s="430"/>
      <c r="CL398" s="430"/>
      <c r="CM398" s="430"/>
      <c r="CN398" s="430"/>
      <c r="CO398" s="430"/>
      <c r="CP398" s="430"/>
      <c r="CQ398" s="430"/>
      <c r="CR398" s="430"/>
      <c r="CS398" s="430"/>
      <c r="CT398" s="430"/>
      <c r="CU398" s="430"/>
      <c r="CV398" s="430"/>
      <c r="CW398" s="430"/>
      <c r="CX398" s="430"/>
      <c r="CY398" s="430"/>
      <c r="CZ398" s="430"/>
      <c r="DA398" s="430"/>
      <c r="DB398" s="430"/>
      <c r="DC398" s="430"/>
      <c r="DD398" s="430"/>
      <c r="DE398" s="430"/>
      <c r="DF398" s="430"/>
      <c r="DG398" s="430"/>
      <c r="DH398" s="430"/>
      <c r="DI398" s="430"/>
      <c r="DJ398" s="430"/>
      <c r="DK398" s="430"/>
      <c r="DL398" s="386"/>
      <c r="DM398" s="386"/>
      <c r="DN398" s="386"/>
      <c r="DO398" s="386"/>
      <c r="DP398" s="386"/>
      <c r="DQ398" s="386"/>
      <c r="DR398" s="386"/>
      <c r="DS398" s="386"/>
      <c r="DT398" s="386"/>
      <c r="DU398" s="386"/>
      <c r="DV398" s="386"/>
      <c r="DW398" s="386"/>
      <c r="DX398" s="386"/>
      <c r="DY398" s="386"/>
      <c r="DZ398" s="386"/>
      <c r="EA398" s="386"/>
      <c r="EB398" s="386"/>
      <c r="EC398" s="386"/>
      <c r="ED398" s="386"/>
      <c r="EE398" s="386"/>
      <c r="EF398" s="386"/>
      <c r="EG398" s="386"/>
      <c r="EH398" s="386"/>
      <c r="EI398" s="386"/>
      <c r="EJ398" s="386"/>
      <c r="EK398" s="386"/>
      <c r="EL398" s="386"/>
      <c r="EM398" s="386"/>
      <c r="EN398" s="386"/>
      <c r="EO398" s="386"/>
      <c r="EP398" s="386"/>
      <c r="EQ398" s="386"/>
      <c r="ER398" s="386"/>
      <c r="ES398" s="386"/>
      <c r="ET398" s="386"/>
      <c r="EU398" s="386"/>
      <c r="EV398" s="386"/>
      <c r="EW398" s="386"/>
      <c r="EX398" s="386"/>
      <c r="EY398" s="386"/>
      <c r="EZ398" s="386"/>
      <c r="FA398" s="386"/>
      <c r="FB398" s="386"/>
      <c r="FC398" s="386"/>
      <c r="FD398" s="386"/>
      <c r="FE398" s="386"/>
      <c r="FF398" s="386"/>
      <c r="FG398" s="386"/>
      <c r="FH398" s="386"/>
      <c r="FI398" s="386"/>
      <c r="FJ398" s="386"/>
      <c r="FK398" s="386"/>
      <c r="FL398" s="386"/>
      <c r="FM398" s="386"/>
      <c r="FN398" s="386"/>
      <c r="FO398" s="386"/>
      <c r="FP398" s="386"/>
      <c r="FQ398" s="386"/>
      <c r="FR398" s="386"/>
      <c r="FS398" s="386"/>
      <c r="FT398" s="386"/>
      <c r="FU398" s="386"/>
      <c r="FV398" s="386"/>
      <c r="FW398" s="386"/>
      <c r="FX398" s="386"/>
      <c r="FY398" s="386"/>
      <c r="FZ398" s="386"/>
      <c r="GA398" s="386"/>
      <c r="GB398" s="386"/>
      <c r="GC398" s="386"/>
      <c r="GD398" s="386"/>
      <c r="GE398" s="386"/>
      <c r="GF398" s="386"/>
      <c r="GG398" s="386"/>
      <c r="GH398" s="386"/>
      <c r="GI398" s="386"/>
      <c r="GJ398" s="386"/>
      <c r="GK398" s="386"/>
      <c r="GL398" s="386"/>
      <c r="GM398" s="386"/>
      <c r="GN398" s="386"/>
      <c r="GO398" s="386"/>
      <c r="GP398" s="386"/>
      <c r="GQ398" s="386"/>
      <c r="GR398" s="386"/>
      <c r="GS398" s="386"/>
      <c r="GT398" s="386"/>
      <c r="GU398" s="488"/>
      <c r="GV398" s="386"/>
      <c r="GW398" s="386"/>
      <c r="GX398" s="386"/>
      <c r="GY398" s="386"/>
      <c r="GZ398" s="386"/>
      <c r="HA398" s="386"/>
      <c r="HB398" s="386"/>
      <c r="HC398" s="386"/>
      <c r="HD398" s="386"/>
      <c r="HE398" s="386"/>
      <c r="HF398" s="386"/>
      <c r="HG398" s="386"/>
      <c r="HH398" s="386"/>
      <c r="HI398" s="386"/>
      <c r="HJ398" s="386"/>
      <c r="HK398" s="386"/>
      <c r="HL398" s="386"/>
      <c r="HM398" s="386"/>
      <c r="HN398" s="386"/>
      <c r="HO398" s="386"/>
      <c r="HP398" s="386"/>
      <c r="HQ398" s="386"/>
      <c r="HR398" s="386"/>
      <c r="HS398" s="386"/>
      <c r="HT398" s="386"/>
      <c r="HU398" s="386"/>
      <c r="HV398" s="386"/>
      <c r="HW398" s="386"/>
      <c r="HX398" s="386"/>
      <c r="HY398" s="386"/>
      <c r="HZ398" s="386"/>
      <c r="IA398" s="386"/>
      <c r="IB398" s="386"/>
      <c r="ID398" s="386"/>
      <c r="IE398" s="386"/>
      <c r="IF398" s="386"/>
      <c r="IG398" s="386"/>
      <c r="IH398" s="386"/>
      <c r="II398" s="386"/>
    </row>
    <row r="399" spans="1:243" ht="183.6" x14ac:dyDescent="0.3">
      <c r="A399" s="449" t="s">
        <v>272</v>
      </c>
      <c r="B399" s="449" t="s">
        <v>266</v>
      </c>
      <c r="C399" s="449" t="s">
        <v>266</v>
      </c>
      <c r="D399" s="449" t="s">
        <v>187</v>
      </c>
      <c r="E399" s="449" t="s">
        <v>282</v>
      </c>
      <c r="F399" s="457" t="s">
        <v>1013</v>
      </c>
      <c r="G399" s="449"/>
      <c r="H399" s="514" t="s">
        <v>1025</v>
      </c>
      <c r="I399" s="514" t="s">
        <v>208</v>
      </c>
      <c r="J399" s="515"/>
      <c r="K399" s="458" t="s">
        <v>1014</v>
      </c>
      <c r="L399" s="636" t="s">
        <v>2520</v>
      </c>
      <c r="M399" s="653" t="s">
        <v>2696</v>
      </c>
      <c r="N399" s="645" t="s">
        <v>2697</v>
      </c>
      <c r="O399" s="574" t="s">
        <v>2698</v>
      </c>
      <c r="P399" s="645" t="s">
        <v>2699</v>
      </c>
      <c r="Q399" s="460"/>
      <c r="R399" s="505" t="s">
        <v>2700</v>
      </c>
      <c r="S399" s="505">
        <v>1000</v>
      </c>
      <c r="T399" s="652">
        <v>600</v>
      </c>
      <c r="U399" s="504" t="s">
        <v>2701</v>
      </c>
      <c r="V399" s="641" t="s">
        <v>2702</v>
      </c>
      <c r="W399" s="638">
        <v>43191</v>
      </c>
      <c r="X399" s="638">
        <v>43434</v>
      </c>
      <c r="Y399" s="463">
        <v>100000000</v>
      </c>
      <c r="Z399" s="639" t="s">
        <v>2511</v>
      </c>
      <c r="AA399" s="639" t="s">
        <v>2512</v>
      </c>
      <c r="AB399" s="639" t="s">
        <v>2513</v>
      </c>
      <c r="AC399" s="639" t="s">
        <v>2514</v>
      </c>
      <c r="AD399" s="460"/>
      <c r="AE399" s="430">
        <f t="shared" si="46"/>
        <v>100000000</v>
      </c>
      <c r="AF399" s="430">
        <f t="shared" si="49"/>
        <v>100000000</v>
      </c>
      <c r="AG399" s="430">
        <f t="shared" si="50"/>
        <v>100000000</v>
      </c>
      <c r="AH399" s="430">
        <v>100000000</v>
      </c>
      <c r="AI399" s="430"/>
      <c r="AJ399" s="430"/>
      <c r="AK399" s="430"/>
      <c r="AL399" s="430"/>
      <c r="AM399" s="430"/>
      <c r="AN399" s="430"/>
      <c r="AO399" s="430"/>
      <c r="AP399" s="430"/>
      <c r="AQ399" s="430"/>
      <c r="AR399" s="430"/>
      <c r="AS399" s="430"/>
      <c r="AT399" s="430"/>
      <c r="AU399" s="430"/>
      <c r="AV399" s="430"/>
      <c r="AW399" s="430"/>
      <c r="AX399" s="430"/>
      <c r="AY399" s="430"/>
      <c r="AZ399" s="430"/>
      <c r="BA399" s="430"/>
      <c r="BB399" s="430"/>
      <c r="BC399" s="430"/>
      <c r="BD399" s="430"/>
      <c r="BE399" s="430"/>
      <c r="BF399" s="430"/>
      <c r="BG399" s="430"/>
      <c r="BH399" s="430"/>
      <c r="BI399" s="430"/>
      <c r="BJ399" s="430"/>
      <c r="BK399" s="430"/>
      <c r="BL399" s="430"/>
      <c r="BM399" s="430"/>
      <c r="BN399" s="430"/>
      <c r="BO399" s="430"/>
      <c r="BP399" s="430"/>
      <c r="BQ399" s="430"/>
      <c r="BR399" s="430"/>
      <c r="BS399" s="430"/>
      <c r="BT399" s="430"/>
      <c r="BU399" s="430"/>
      <c r="BV399" s="430"/>
      <c r="BW399" s="430"/>
      <c r="BX399" s="430"/>
      <c r="BY399" s="430"/>
      <c r="BZ399" s="430"/>
      <c r="CA399" s="430"/>
      <c r="CB399" s="430"/>
      <c r="CC399" s="430"/>
      <c r="CD399" s="430"/>
      <c r="CE399" s="430"/>
      <c r="CF399" s="430"/>
      <c r="CG399" s="430"/>
      <c r="CH399" s="430"/>
      <c r="CI399" s="430"/>
      <c r="CJ399" s="430"/>
      <c r="CK399" s="430"/>
      <c r="CL399" s="430"/>
      <c r="CM399" s="430"/>
      <c r="CN399" s="430"/>
      <c r="CO399" s="430"/>
      <c r="CP399" s="430"/>
      <c r="CQ399" s="430"/>
      <c r="CR399" s="430"/>
      <c r="CS399" s="430"/>
      <c r="CT399" s="430"/>
      <c r="CU399" s="430"/>
      <c r="CV399" s="430"/>
      <c r="CW399" s="430"/>
      <c r="CX399" s="430"/>
      <c r="CY399" s="430"/>
      <c r="CZ399" s="430"/>
      <c r="DA399" s="430"/>
      <c r="DB399" s="430"/>
      <c r="DC399" s="430"/>
      <c r="DD399" s="430"/>
      <c r="DE399" s="430"/>
      <c r="DF399" s="430"/>
      <c r="DG399" s="430"/>
      <c r="DH399" s="430"/>
      <c r="DI399" s="430"/>
      <c r="DJ399" s="430"/>
      <c r="DK399" s="430"/>
      <c r="DL399" s="386"/>
      <c r="DM399" s="386"/>
      <c r="DN399" s="386"/>
      <c r="DO399" s="386"/>
      <c r="DP399" s="386"/>
      <c r="DQ399" s="386"/>
      <c r="DR399" s="386"/>
      <c r="DS399" s="386"/>
      <c r="DT399" s="386"/>
      <c r="DU399" s="386"/>
      <c r="DV399" s="386"/>
      <c r="DW399" s="386"/>
      <c r="DX399" s="386"/>
      <c r="DY399" s="386"/>
      <c r="DZ399" s="386"/>
      <c r="EA399" s="386"/>
      <c r="EB399" s="386"/>
      <c r="EC399" s="386"/>
      <c r="ED399" s="386"/>
      <c r="EE399" s="386"/>
      <c r="EF399" s="386"/>
      <c r="EG399" s="386"/>
      <c r="EH399" s="386"/>
      <c r="EI399" s="386"/>
      <c r="EJ399" s="386"/>
      <c r="EK399" s="386"/>
      <c r="EL399" s="386"/>
      <c r="EM399" s="386"/>
      <c r="EN399" s="386"/>
      <c r="EO399" s="386"/>
      <c r="EP399" s="386"/>
      <c r="EQ399" s="386"/>
      <c r="ER399" s="386"/>
      <c r="ES399" s="386"/>
      <c r="ET399" s="386"/>
      <c r="EU399" s="386"/>
      <c r="EV399" s="386"/>
      <c r="EW399" s="386"/>
      <c r="EX399" s="386"/>
      <c r="EY399" s="386"/>
      <c r="EZ399" s="386"/>
      <c r="FA399" s="386"/>
      <c r="FB399" s="386"/>
      <c r="FC399" s="386"/>
      <c r="FD399" s="386"/>
      <c r="FE399" s="386"/>
      <c r="FF399" s="386"/>
      <c r="FG399" s="386"/>
      <c r="FH399" s="386"/>
      <c r="FI399" s="386"/>
      <c r="FJ399" s="386"/>
      <c r="FK399" s="386"/>
      <c r="FL399" s="386"/>
      <c r="FM399" s="386"/>
      <c r="FN399" s="386"/>
      <c r="FO399" s="386"/>
      <c r="FP399" s="386"/>
      <c r="FQ399" s="386"/>
      <c r="FR399" s="386"/>
      <c r="FS399" s="386"/>
      <c r="FT399" s="386"/>
      <c r="FU399" s="386"/>
      <c r="FV399" s="386"/>
      <c r="FW399" s="386"/>
      <c r="FX399" s="386"/>
      <c r="FY399" s="386"/>
      <c r="FZ399" s="386"/>
      <c r="GA399" s="386"/>
      <c r="GB399" s="386"/>
      <c r="GC399" s="386"/>
      <c r="GD399" s="386"/>
      <c r="GE399" s="386"/>
      <c r="GF399" s="386"/>
      <c r="GG399" s="386"/>
      <c r="GH399" s="386"/>
      <c r="GI399" s="386"/>
      <c r="GJ399" s="386"/>
      <c r="GK399" s="386"/>
      <c r="GL399" s="386"/>
      <c r="GM399" s="386"/>
      <c r="GN399" s="386"/>
      <c r="GO399" s="386"/>
      <c r="GP399" s="386"/>
      <c r="GQ399" s="386"/>
      <c r="GR399" s="386"/>
      <c r="GS399" s="386"/>
      <c r="GT399" s="386"/>
      <c r="GU399" s="488"/>
      <c r="GV399" s="386"/>
      <c r="GW399" s="386"/>
      <c r="GX399" s="386"/>
      <c r="GY399" s="386"/>
      <c r="GZ399" s="386"/>
      <c r="HA399" s="386"/>
      <c r="HB399" s="386"/>
      <c r="HC399" s="386"/>
      <c r="HD399" s="386"/>
      <c r="HE399" s="386"/>
      <c r="HF399" s="386"/>
      <c r="HG399" s="386"/>
      <c r="HH399" s="386"/>
      <c r="HI399" s="386"/>
      <c r="HJ399" s="386"/>
      <c r="HK399" s="386"/>
      <c r="HL399" s="386"/>
      <c r="HM399" s="386"/>
      <c r="HN399" s="386"/>
      <c r="HO399" s="386"/>
      <c r="HP399" s="386"/>
      <c r="HQ399" s="386"/>
      <c r="HR399" s="386"/>
      <c r="HS399" s="386"/>
      <c r="HT399" s="386"/>
      <c r="HU399" s="386"/>
      <c r="HV399" s="386"/>
      <c r="HW399" s="386"/>
      <c r="HX399" s="386"/>
      <c r="HY399" s="386"/>
      <c r="HZ399" s="386"/>
      <c r="IA399" s="386"/>
      <c r="IB399" s="386"/>
      <c r="ID399" s="386"/>
      <c r="IE399" s="386"/>
      <c r="IF399" s="386"/>
      <c r="IG399" s="386"/>
      <c r="IH399" s="386"/>
      <c r="II399" s="386"/>
    </row>
    <row r="400" spans="1:243" ht="61.2" x14ac:dyDescent="0.3">
      <c r="A400" s="449" t="s">
        <v>272</v>
      </c>
      <c r="B400" s="449" t="s">
        <v>266</v>
      </c>
      <c r="C400" s="449" t="s">
        <v>266</v>
      </c>
      <c r="D400" s="449" t="s">
        <v>187</v>
      </c>
      <c r="E400" s="449" t="s">
        <v>282</v>
      </c>
      <c r="F400" s="457" t="s">
        <v>1015</v>
      </c>
      <c r="G400" s="449"/>
      <c r="H400" s="449" t="s">
        <v>1028</v>
      </c>
      <c r="I400" s="449" t="s">
        <v>208</v>
      </c>
      <c r="J400" s="381" t="s">
        <v>857</v>
      </c>
      <c r="K400" s="464" t="s">
        <v>1016</v>
      </c>
      <c r="L400" s="636" t="s">
        <v>2572</v>
      </c>
      <c r="M400" s="653" t="s">
        <v>2571</v>
      </c>
      <c r="N400" s="645" t="s">
        <v>2705</v>
      </c>
      <c r="O400" s="574" t="s">
        <v>2588</v>
      </c>
      <c r="P400" s="645" t="s">
        <v>2603</v>
      </c>
      <c r="Q400" s="376"/>
      <c r="R400" s="505" t="s">
        <v>2625</v>
      </c>
      <c r="S400" s="505">
        <v>100</v>
      </c>
      <c r="T400" s="652">
        <v>100</v>
      </c>
      <c r="U400" s="504" t="s">
        <v>2710</v>
      </c>
      <c r="V400" s="641" t="s">
        <v>2711</v>
      </c>
      <c r="W400" s="638">
        <v>43132</v>
      </c>
      <c r="X400" s="638">
        <v>43434</v>
      </c>
      <c r="Y400" s="640">
        <v>28406960</v>
      </c>
      <c r="Z400" s="639" t="s">
        <v>2511</v>
      </c>
      <c r="AA400" s="639" t="s">
        <v>2512</v>
      </c>
      <c r="AB400" s="639" t="s">
        <v>2513</v>
      </c>
      <c r="AC400" s="639" t="s">
        <v>2514</v>
      </c>
      <c r="AD400" s="376"/>
      <c r="AE400" s="430">
        <f>AF400</f>
        <v>142034800</v>
      </c>
      <c r="AF400" s="430">
        <f>AG400</f>
        <v>142034800</v>
      </c>
      <c r="AG400" s="430">
        <f>SUM(AH400:DK400)</f>
        <v>142034800</v>
      </c>
      <c r="AH400" s="430"/>
      <c r="AI400" s="430"/>
      <c r="AJ400" s="430"/>
      <c r="AK400" s="430"/>
      <c r="AL400" s="430"/>
      <c r="AM400" s="430"/>
      <c r="AN400" s="430"/>
      <c r="AO400" s="430"/>
      <c r="AP400" s="430"/>
      <c r="AQ400" s="430"/>
      <c r="AR400" s="430"/>
      <c r="AS400" s="430"/>
      <c r="AT400" s="430"/>
      <c r="AU400" s="430"/>
      <c r="AV400" s="430">
        <v>100000000</v>
      </c>
      <c r="AW400" s="430">
        <v>42034800</v>
      </c>
      <c r="AX400" s="430"/>
      <c r="AY400" s="430"/>
      <c r="AZ400" s="430"/>
      <c r="BA400" s="430"/>
      <c r="BB400" s="430"/>
      <c r="BC400" s="430"/>
      <c r="BD400" s="430"/>
      <c r="BE400" s="430"/>
      <c r="BF400" s="430"/>
      <c r="BG400" s="430"/>
      <c r="BH400" s="430"/>
      <c r="BI400" s="430"/>
      <c r="BJ400" s="430"/>
      <c r="BK400" s="430"/>
      <c r="BL400" s="430"/>
      <c r="BM400" s="430"/>
      <c r="BN400" s="430"/>
      <c r="BO400" s="430"/>
      <c r="BP400" s="430"/>
      <c r="BQ400" s="430"/>
      <c r="BR400" s="430"/>
      <c r="BS400" s="430"/>
      <c r="BT400" s="430"/>
      <c r="BU400" s="430"/>
      <c r="BV400" s="430"/>
      <c r="BW400" s="430"/>
      <c r="BX400" s="430"/>
      <c r="BY400" s="430"/>
      <c r="BZ400" s="430"/>
      <c r="CA400" s="430"/>
      <c r="CB400" s="430"/>
      <c r="CC400" s="430"/>
      <c r="CD400" s="430"/>
      <c r="CE400" s="430"/>
      <c r="CF400" s="430"/>
      <c r="CG400" s="430"/>
      <c r="CH400" s="430"/>
      <c r="CI400" s="430"/>
      <c r="CJ400" s="430"/>
      <c r="CK400" s="430"/>
      <c r="CL400" s="430"/>
      <c r="CM400" s="430"/>
      <c r="CN400" s="430"/>
      <c r="CO400" s="430"/>
      <c r="CP400" s="430"/>
      <c r="CQ400" s="430"/>
      <c r="CR400" s="430"/>
      <c r="CS400" s="430"/>
      <c r="CT400" s="430"/>
      <c r="CU400" s="430"/>
      <c r="CV400" s="430"/>
      <c r="CW400" s="430"/>
      <c r="CX400" s="430"/>
      <c r="CY400" s="430"/>
      <c r="CZ400" s="430"/>
      <c r="DA400" s="430"/>
      <c r="DB400" s="430"/>
      <c r="DC400" s="430"/>
      <c r="DD400" s="430"/>
      <c r="DE400" s="430"/>
      <c r="DF400" s="430"/>
      <c r="DG400" s="430"/>
      <c r="DH400" s="430"/>
      <c r="DI400" s="430"/>
      <c r="DJ400" s="430"/>
      <c r="DK400" s="430"/>
      <c r="DL400" s="386"/>
      <c r="DM400" s="386"/>
      <c r="DN400" s="386"/>
      <c r="DO400" s="386"/>
      <c r="DP400" s="386"/>
      <c r="DQ400" s="386"/>
      <c r="DR400" s="386"/>
      <c r="DS400" s="386"/>
      <c r="DT400" s="386"/>
      <c r="DU400" s="386"/>
      <c r="DV400" s="386"/>
      <c r="DW400" s="386"/>
      <c r="DX400" s="386"/>
      <c r="DY400" s="386"/>
      <c r="DZ400" s="386"/>
      <c r="EA400" s="386"/>
      <c r="EB400" s="386"/>
      <c r="EC400" s="386"/>
      <c r="ED400" s="386"/>
      <c r="EE400" s="386"/>
      <c r="EF400" s="386"/>
      <c r="EG400" s="386"/>
      <c r="EH400" s="386"/>
      <c r="EI400" s="386"/>
      <c r="EJ400" s="386"/>
      <c r="EK400" s="386"/>
      <c r="EL400" s="386"/>
      <c r="EM400" s="386"/>
      <c r="EN400" s="386"/>
      <c r="EO400" s="386"/>
      <c r="EP400" s="386"/>
      <c r="EQ400" s="386"/>
      <c r="ER400" s="386"/>
      <c r="ES400" s="386"/>
      <c r="ET400" s="386"/>
      <c r="EU400" s="386"/>
      <c r="EV400" s="386"/>
      <c r="EW400" s="386"/>
      <c r="EX400" s="386"/>
      <c r="EY400" s="386"/>
      <c r="EZ400" s="386"/>
      <c r="FA400" s="386"/>
      <c r="FB400" s="386"/>
      <c r="FC400" s="386"/>
      <c r="FD400" s="386"/>
      <c r="FE400" s="386"/>
      <c r="FF400" s="386"/>
      <c r="FG400" s="386"/>
      <c r="FH400" s="386"/>
      <c r="FI400" s="386"/>
      <c r="FJ400" s="386"/>
      <c r="FK400" s="386"/>
      <c r="FL400" s="386"/>
      <c r="FM400" s="386"/>
      <c r="FN400" s="386"/>
      <c r="FO400" s="386"/>
      <c r="FP400" s="386"/>
      <c r="FQ400" s="386"/>
      <c r="FR400" s="386"/>
      <c r="FS400" s="386"/>
      <c r="FT400" s="386"/>
      <c r="FU400" s="386"/>
      <c r="FV400" s="386"/>
      <c r="FW400" s="386"/>
      <c r="FX400" s="386"/>
      <c r="FY400" s="386"/>
      <c r="FZ400" s="386"/>
      <c r="GA400" s="386"/>
      <c r="GB400" s="386"/>
      <c r="GC400" s="386"/>
      <c r="GD400" s="386"/>
      <c r="GE400" s="386"/>
      <c r="GF400" s="386"/>
      <c r="GG400" s="386"/>
      <c r="GH400" s="386"/>
      <c r="GI400" s="386"/>
      <c r="GJ400" s="386"/>
      <c r="GK400" s="386"/>
      <c r="GL400" s="386"/>
      <c r="GM400" s="386"/>
      <c r="GN400" s="386"/>
      <c r="GO400" s="386"/>
      <c r="GP400" s="386"/>
      <c r="GQ400" s="386"/>
      <c r="GR400" s="386"/>
      <c r="GS400" s="386"/>
      <c r="GT400" s="386"/>
      <c r="GU400" s="488"/>
      <c r="GV400" s="386"/>
      <c r="GW400" s="386"/>
      <c r="GX400" s="386"/>
      <c r="GY400" s="386"/>
      <c r="GZ400" s="386"/>
      <c r="HA400" s="386"/>
      <c r="HB400" s="386"/>
      <c r="HC400" s="386"/>
      <c r="HD400" s="386"/>
      <c r="HE400" s="386"/>
      <c r="HF400" s="386"/>
      <c r="HG400" s="386"/>
      <c r="HH400" s="386"/>
      <c r="HI400" s="386"/>
      <c r="HJ400" s="386"/>
      <c r="HK400" s="386"/>
      <c r="HL400" s="386"/>
      <c r="HM400" s="386"/>
      <c r="HN400" s="386"/>
      <c r="HO400" s="386"/>
      <c r="HP400" s="386"/>
      <c r="HQ400" s="386"/>
      <c r="HR400" s="386"/>
      <c r="HS400" s="386"/>
      <c r="HT400" s="386"/>
      <c r="HU400" s="386"/>
      <c r="HV400" s="386"/>
      <c r="HW400" s="386"/>
      <c r="HX400" s="386"/>
      <c r="HY400" s="386"/>
      <c r="HZ400" s="386"/>
      <c r="IA400" s="386"/>
      <c r="IB400" s="386"/>
      <c r="ID400" s="386"/>
      <c r="IE400" s="386"/>
      <c r="IF400" s="386"/>
      <c r="IG400" s="386"/>
      <c r="IH400" s="386"/>
      <c r="II400" s="386"/>
    </row>
    <row r="401" spans="1:257" ht="61.2" x14ac:dyDescent="0.3">
      <c r="A401" s="449"/>
      <c r="B401" s="449"/>
      <c r="C401" s="449"/>
      <c r="D401" s="449"/>
      <c r="E401" s="449"/>
      <c r="F401" s="457"/>
      <c r="G401" s="449"/>
      <c r="H401" s="449"/>
      <c r="I401" s="449"/>
      <c r="J401" s="381"/>
      <c r="K401" s="464"/>
      <c r="L401" s="636" t="s">
        <v>2572</v>
      </c>
      <c r="M401" s="653" t="s">
        <v>2571</v>
      </c>
      <c r="N401" s="645" t="s">
        <v>2705</v>
      </c>
      <c r="O401" s="574" t="s">
        <v>2588</v>
      </c>
      <c r="P401" s="645" t="s">
        <v>2680</v>
      </c>
      <c r="Q401" s="376"/>
      <c r="R401" s="505" t="s">
        <v>2689</v>
      </c>
      <c r="S401" s="505">
        <v>100</v>
      </c>
      <c r="T401" s="652">
        <v>100</v>
      </c>
      <c r="U401" s="504" t="s">
        <v>2710</v>
      </c>
      <c r="V401" s="641" t="s">
        <v>2711</v>
      </c>
      <c r="W401" s="638">
        <v>43132</v>
      </c>
      <c r="X401" s="638">
        <v>43434</v>
      </c>
      <c r="Y401" s="640">
        <v>28406960</v>
      </c>
      <c r="Z401" s="639" t="s">
        <v>2511</v>
      </c>
      <c r="AA401" s="639" t="s">
        <v>2512</v>
      </c>
      <c r="AB401" s="639" t="s">
        <v>2513</v>
      </c>
      <c r="AC401" s="639" t="s">
        <v>2514</v>
      </c>
      <c r="AD401" s="376"/>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430"/>
      <c r="CB401" s="430"/>
      <c r="CC401" s="430"/>
      <c r="CD401" s="430"/>
      <c r="CE401" s="430"/>
      <c r="CF401" s="430"/>
      <c r="CG401" s="430"/>
      <c r="CH401" s="430"/>
      <c r="CI401" s="430"/>
      <c r="CJ401" s="430"/>
      <c r="CK401" s="430"/>
      <c r="CL401" s="430"/>
      <c r="CM401" s="430"/>
      <c r="CN401" s="430"/>
      <c r="CO401" s="430"/>
      <c r="CP401" s="430"/>
      <c r="CQ401" s="430"/>
      <c r="CR401" s="430"/>
      <c r="CS401" s="430"/>
      <c r="CT401" s="430"/>
      <c r="CU401" s="430"/>
      <c r="CV401" s="430"/>
      <c r="CW401" s="430"/>
      <c r="CX401" s="430"/>
      <c r="CY401" s="430"/>
      <c r="CZ401" s="430"/>
      <c r="DA401" s="430"/>
      <c r="DB401" s="430"/>
      <c r="DC401" s="430"/>
      <c r="DD401" s="430"/>
      <c r="DE401" s="430"/>
      <c r="DF401" s="430"/>
      <c r="DG401" s="430"/>
      <c r="DH401" s="430"/>
      <c r="DI401" s="430"/>
      <c r="DJ401" s="430"/>
      <c r="DK401" s="430"/>
      <c r="DL401" s="386"/>
      <c r="DM401" s="386"/>
      <c r="DN401" s="386"/>
      <c r="DO401" s="386"/>
      <c r="DP401" s="386"/>
      <c r="DQ401" s="386"/>
      <c r="DR401" s="386"/>
      <c r="DS401" s="386"/>
      <c r="DT401" s="386"/>
      <c r="DU401" s="386"/>
      <c r="DV401" s="386"/>
      <c r="DW401" s="386"/>
      <c r="DX401" s="386"/>
      <c r="DY401" s="386"/>
      <c r="DZ401" s="386"/>
      <c r="EA401" s="386"/>
      <c r="EB401" s="386"/>
      <c r="EC401" s="386"/>
      <c r="ED401" s="386"/>
      <c r="EE401" s="386"/>
      <c r="EF401" s="386"/>
      <c r="EG401" s="386"/>
      <c r="EH401" s="386"/>
      <c r="EI401" s="386"/>
      <c r="EJ401" s="386"/>
      <c r="EK401" s="386"/>
      <c r="EL401" s="386"/>
      <c r="EM401" s="386"/>
      <c r="EN401" s="386"/>
      <c r="EO401" s="386"/>
      <c r="EP401" s="386"/>
      <c r="EQ401" s="386"/>
      <c r="ER401" s="386"/>
      <c r="ES401" s="386"/>
      <c r="ET401" s="386"/>
      <c r="EU401" s="386"/>
      <c r="EV401" s="386"/>
      <c r="EW401" s="386"/>
      <c r="EX401" s="386"/>
      <c r="EY401" s="386"/>
      <c r="EZ401" s="386"/>
      <c r="FA401" s="386"/>
      <c r="FB401" s="386"/>
      <c r="FC401" s="386"/>
      <c r="FD401" s="386"/>
      <c r="FE401" s="386"/>
      <c r="FF401" s="386"/>
      <c r="FG401" s="386"/>
      <c r="FH401" s="386"/>
      <c r="FI401" s="386"/>
      <c r="FJ401" s="386"/>
      <c r="FK401" s="386"/>
      <c r="FL401" s="386"/>
      <c r="FM401" s="386"/>
      <c r="FN401" s="386"/>
      <c r="FO401" s="386"/>
      <c r="FP401" s="386"/>
      <c r="FQ401" s="386"/>
      <c r="FR401" s="386"/>
      <c r="FS401" s="386"/>
      <c r="FT401" s="386"/>
      <c r="FU401" s="386"/>
      <c r="FV401" s="386"/>
      <c r="FW401" s="386"/>
      <c r="FX401" s="386"/>
      <c r="FY401" s="386"/>
      <c r="FZ401" s="386"/>
      <c r="GA401" s="386"/>
      <c r="GB401" s="386"/>
      <c r="GC401" s="386"/>
      <c r="GD401" s="386"/>
      <c r="GE401" s="386"/>
      <c r="GF401" s="386"/>
      <c r="GG401" s="386"/>
      <c r="GH401" s="386"/>
      <c r="GI401" s="386"/>
      <c r="GJ401" s="386"/>
      <c r="GK401" s="386"/>
      <c r="GL401" s="386"/>
      <c r="GM401" s="386"/>
      <c r="GN401" s="386"/>
      <c r="GO401" s="386"/>
      <c r="GP401" s="386"/>
      <c r="GQ401" s="386"/>
      <c r="GR401" s="386"/>
      <c r="GS401" s="386"/>
      <c r="GT401" s="386"/>
      <c r="GU401" s="488"/>
      <c r="GV401" s="386"/>
      <c r="GW401" s="386"/>
      <c r="GX401" s="386"/>
      <c r="GY401" s="386"/>
      <c r="GZ401" s="386"/>
      <c r="HA401" s="386"/>
      <c r="HB401" s="386"/>
      <c r="HC401" s="386"/>
      <c r="HD401" s="386"/>
      <c r="HE401" s="386"/>
      <c r="HF401" s="386"/>
      <c r="HG401" s="386"/>
      <c r="HH401" s="386"/>
      <c r="HI401" s="386"/>
      <c r="HJ401" s="386"/>
      <c r="HK401" s="386"/>
      <c r="HL401" s="386"/>
      <c r="HM401" s="386"/>
      <c r="HN401" s="386"/>
      <c r="HO401" s="386"/>
      <c r="HP401" s="386"/>
      <c r="HQ401" s="386"/>
      <c r="HR401" s="386"/>
      <c r="HS401" s="386"/>
      <c r="HT401" s="386"/>
      <c r="HU401" s="386"/>
      <c r="HV401" s="386"/>
      <c r="HW401" s="386"/>
      <c r="HX401" s="386"/>
      <c r="HY401" s="386"/>
      <c r="HZ401" s="386"/>
      <c r="IA401" s="386"/>
      <c r="IB401" s="386"/>
      <c r="ID401" s="386"/>
      <c r="IE401" s="386"/>
      <c r="IF401" s="386"/>
      <c r="IG401" s="386"/>
      <c r="IH401" s="386"/>
      <c r="II401" s="386"/>
    </row>
    <row r="402" spans="1:257" ht="61.2" x14ac:dyDescent="0.3">
      <c r="A402" s="449"/>
      <c r="B402" s="449"/>
      <c r="C402" s="449"/>
      <c r="D402" s="449"/>
      <c r="E402" s="449"/>
      <c r="F402" s="457"/>
      <c r="G402" s="449"/>
      <c r="H402" s="449"/>
      <c r="I402" s="449"/>
      <c r="J402" s="381"/>
      <c r="K402" s="464"/>
      <c r="L402" s="636" t="s">
        <v>2572</v>
      </c>
      <c r="M402" s="653" t="s">
        <v>2571</v>
      </c>
      <c r="N402" s="645" t="s">
        <v>2705</v>
      </c>
      <c r="O402" s="574" t="s">
        <v>2588</v>
      </c>
      <c r="P402" s="645" t="s">
        <v>2681</v>
      </c>
      <c r="Q402" s="376"/>
      <c r="R402" s="505" t="s">
        <v>2690</v>
      </c>
      <c r="S402" s="505">
        <v>100</v>
      </c>
      <c r="T402" s="652">
        <v>100</v>
      </c>
      <c r="U402" s="504" t="s">
        <v>2710</v>
      </c>
      <c r="V402" s="641" t="s">
        <v>2711</v>
      </c>
      <c r="W402" s="638">
        <v>43132</v>
      </c>
      <c r="X402" s="638">
        <v>43434</v>
      </c>
      <c r="Y402" s="640">
        <v>28406960</v>
      </c>
      <c r="Z402" s="639" t="s">
        <v>2511</v>
      </c>
      <c r="AA402" s="639" t="s">
        <v>2512</v>
      </c>
      <c r="AB402" s="639" t="s">
        <v>2513</v>
      </c>
      <c r="AC402" s="639" t="s">
        <v>2514</v>
      </c>
      <c r="AD402" s="376"/>
      <c r="AE402" s="430"/>
      <c r="AF402" s="430"/>
      <c r="AG402" s="430"/>
      <c r="AH402" s="430"/>
      <c r="AI402" s="430"/>
      <c r="AJ402" s="430"/>
      <c r="AK402" s="430"/>
      <c r="AL402" s="430"/>
      <c r="AM402" s="430"/>
      <c r="AN402" s="430"/>
      <c r="AO402" s="430"/>
      <c r="AP402" s="430"/>
      <c r="AQ402" s="430"/>
      <c r="AR402" s="430"/>
      <c r="AS402" s="430"/>
      <c r="AT402" s="430"/>
      <c r="AU402" s="430"/>
      <c r="AV402" s="430"/>
      <c r="AW402" s="430"/>
      <c r="AX402" s="430"/>
      <c r="AY402" s="430"/>
      <c r="AZ402" s="430"/>
      <c r="BA402" s="430"/>
      <c r="BB402" s="430"/>
      <c r="BC402" s="430"/>
      <c r="BD402" s="430"/>
      <c r="BE402" s="430"/>
      <c r="BF402" s="430"/>
      <c r="BG402" s="430"/>
      <c r="BH402" s="430"/>
      <c r="BI402" s="430"/>
      <c r="BJ402" s="430"/>
      <c r="BK402" s="430"/>
      <c r="BL402" s="430"/>
      <c r="BM402" s="430"/>
      <c r="BN402" s="430"/>
      <c r="BO402" s="430"/>
      <c r="BP402" s="430"/>
      <c r="BQ402" s="430"/>
      <c r="BR402" s="430"/>
      <c r="BS402" s="430"/>
      <c r="BT402" s="430"/>
      <c r="BU402" s="430"/>
      <c r="BV402" s="430"/>
      <c r="BW402" s="430"/>
      <c r="BX402" s="430"/>
      <c r="BY402" s="430"/>
      <c r="BZ402" s="430"/>
      <c r="CA402" s="430"/>
      <c r="CB402" s="430"/>
      <c r="CC402" s="430"/>
      <c r="CD402" s="430"/>
      <c r="CE402" s="430"/>
      <c r="CF402" s="430"/>
      <c r="CG402" s="430"/>
      <c r="CH402" s="430"/>
      <c r="CI402" s="430"/>
      <c r="CJ402" s="430"/>
      <c r="CK402" s="430"/>
      <c r="CL402" s="430"/>
      <c r="CM402" s="430"/>
      <c r="CN402" s="430"/>
      <c r="CO402" s="430"/>
      <c r="CP402" s="430"/>
      <c r="CQ402" s="430"/>
      <c r="CR402" s="430"/>
      <c r="CS402" s="430"/>
      <c r="CT402" s="430"/>
      <c r="CU402" s="430"/>
      <c r="CV402" s="430"/>
      <c r="CW402" s="430"/>
      <c r="CX402" s="430"/>
      <c r="CY402" s="430"/>
      <c r="CZ402" s="430"/>
      <c r="DA402" s="430"/>
      <c r="DB402" s="430"/>
      <c r="DC402" s="430"/>
      <c r="DD402" s="430"/>
      <c r="DE402" s="430"/>
      <c r="DF402" s="430"/>
      <c r="DG402" s="430"/>
      <c r="DH402" s="430"/>
      <c r="DI402" s="430"/>
      <c r="DJ402" s="430"/>
      <c r="DK402" s="430"/>
      <c r="DL402" s="386"/>
      <c r="DM402" s="386"/>
      <c r="DN402" s="386"/>
      <c r="DO402" s="386"/>
      <c r="DP402" s="386"/>
      <c r="DQ402" s="386"/>
      <c r="DR402" s="386"/>
      <c r="DS402" s="386"/>
      <c r="DT402" s="386"/>
      <c r="DU402" s="386"/>
      <c r="DV402" s="386"/>
      <c r="DW402" s="386"/>
      <c r="DX402" s="386"/>
      <c r="DY402" s="386"/>
      <c r="DZ402" s="386"/>
      <c r="EA402" s="386"/>
      <c r="EB402" s="386"/>
      <c r="EC402" s="386"/>
      <c r="ED402" s="386"/>
      <c r="EE402" s="386"/>
      <c r="EF402" s="386"/>
      <c r="EG402" s="386"/>
      <c r="EH402" s="386"/>
      <c r="EI402" s="386"/>
      <c r="EJ402" s="386"/>
      <c r="EK402" s="386"/>
      <c r="EL402" s="386"/>
      <c r="EM402" s="386"/>
      <c r="EN402" s="386"/>
      <c r="EO402" s="386"/>
      <c r="EP402" s="386"/>
      <c r="EQ402" s="386"/>
      <c r="ER402" s="386"/>
      <c r="ES402" s="386"/>
      <c r="ET402" s="386"/>
      <c r="EU402" s="386"/>
      <c r="EV402" s="386"/>
      <c r="EW402" s="386"/>
      <c r="EX402" s="386"/>
      <c r="EY402" s="386"/>
      <c r="EZ402" s="386"/>
      <c r="FA402" s="386"/>
      <c r="FB402" s="386"/>
      <c r="FC402" s="386"/>
      <c r="FD402" s="386"/>
      <c r="FE402" s="386"/>
      <c r="FF402" s="386"/>
      <c r="FG402" s="386"/>
      <c r="FH402" s="386"/>
      <c r="FI402" s="386"/>
      <c r="FJ402" s="386"/>
      <c r="FK402" s="386"/>
      <c r="FL402" s="386"/>
      <c r="FM402" s="386"/>
      <c r="FN402" s="386"/>
      <c r="FO402" s="386"/>
      <c r="FP402" s="386"/>
      <c r="FQ402" s="386"/>
      <c r="FR402" s="386"/>
      <c r="FS402" s="386"/>
      <c r="FT402" s="386"/>
      <c r="FU402" s="386"/>
      <c r="FV402" s="386"/>
      <c r="FW402" s="386"/>
      <c r="FX402" s="386"/>
      <c r="FY402" s="386"/>
      <c r="FZ402" s="386"/>
      <c r="GA402" s="386"/>
      <c r="GB402" s="386"/>
      <c r="GC402" s="386"/>
      <c r="GD402" s="386"/>
      <c r="GE402" s="386"/>
      <c r="GF402" s="386"/>
      <c r="GG402" s="386"/>
      <c r="GH402" s="386"/>
      <c r="GI402" s="386"/>
      <c r="GJ402" s="386"/>
      <c r="GK402" s="386"/>
      <c r="GL402" s="386"/>
      <c r="GM402" s="386"/>
      <c r="GN402" s="386"/>
      <c r="GO402" s="386"/>
      <c r="GP402" s="386"/>
      <c r="GQ402" s="386"/>
      <c r="GR402" s="386"/>
      <c r="GS402" s="386"/>
      <c r="GT402" s="386"/>
      <c r="GU402" s="488"/>
      <c r="GV402" s="386"/>
      <c r="GW402" s="386"/>
      <c r="GX402" s="386"/>
      <c r="GY402" s="386"/>
      <c r="GZ402" s="386"/>
      <c r="HA402" s="386"/>
      <c r="HB402" s="386"/>
      <c r="HC402" s="386"/>
      <c r="HD402" s="386"/>
      <c r="HE402" s="386"/>
      <c r="HF402" s="386"/>
      <c r="HG402" s="386"/>
      <c r="HH402" s="386"/>
      <c r="HI402" s="386"/>
      <c r="HJ402" s="386"/>
      <c r="HK402" s="386"/>
      <c r="HL402" s="386"/>
      <c r="HM402" s="386"/>
      <c r="HN402" s="386"/>
      <c r="HO402" s="386"/>
      <c r="HP402" s="386"/>
      <c r="HQ402" s="386"/>
      <c r="HR402" s="386"/>
      <c r="HS402" s="386"/>
      <c r="HT402" s="386"/>
      <c r="HU402" s="386"/>
      <c r="HV402" s="386"/>
      <c r="HW402" s="386"/>
      <c r="HX402" s="386"/>
      <c r="HY402" s="386"/>
      <c r="HZ402" s="386"/>
      <c r="IA402" s="386"/>
      <c r="IB402" s="386"/>
      <c r="ID402" s="386"/>
      <c r="IE402" s="386"/>
      <c r="IF402" s="386"/>
      <c r="IG402" s="386"/>
      <c r="IH402" s="386"/>
      <c r="II402" s="386"/>
    </row>
    <row r="403" spans="1:257" ht="61.2" x14ac:dyDescent="0.3">
      <c r="A403" s="449"/>
      <c r="B403" s="449"/>
      <c r="C403" s="449"/>
      <c r="D403" s="449"/>
      <c r="E403" s="449"/>
      <c r="F403" s="457"/>
      <c r="G403" s="449"/>
      <c r="H403" s="449"/>
      <c r="I403" s="449"/>
      <c r="J403" s="381"/>
      <c r="K403" s="464"/>
      <c r="L403" s="636" t="s">
        <v>2703</v>
      </c>
      <c r="M403" s="653" t="s">
        <v>2704</v>
      </c>
      <c r="N403" s="645" t="s">
        <v>2705</v>
      </c>
      <c r="O403" s="574" t="s">
        <v>2588</v>
      </c>
      <c r="P403" s="645" t="s">
        <v>2706</v>
      </c>
      <c r="Q403" s="376"/>
      <c r="R403" s="505" t="s">
        <v>2708</v>
      </c>
      <c r="S403" s="505">
        <v>44</v>
      </c>
      <c r="T403" s="652">
        <v>44</v>
      </c>
      <c r="U403" s="504" t="s">
        <v>2710</v>
      </c>
      <c r="V403" s="575" t="s">
        <v>2706</v>
      </c>
      <c r="W403" s="638">
        <v>43132</v>
      </c>
      <c r="X403" s="638">
        <v>43434</v>
      </c>
      <c r="Y403" s="640">
        <v>28406960</v>
      </c>
      <c r="Z403" s="639" t="s">
        <v>2511</v>
      </c>
      <c r="AA403" s="639" t="s">
        <v>2512</v>
      </c>
      <c r="AB403" s="639" t="s">
        <v>2513</v>
      </c>
      <c r="AC403" s="639" t="s">
        <v>2514</v>
      </c>
      <c r="AD403" s="376"/>
      <c r="AE403" s="430"/>
      <c r="AF403" s="430"/>
      <c r="AG403" s="430"/>
      <c r="AH403" s="430"/>
      <c r="AI403" s="430"/>
      <c r="AJ403" s="430"/>
      <c r="AK403" s="430"/>
      <c r="AL403" s="430"/>
      <c r="AM403" s="430"/>
      <c r="AN403" s="430"/>
      <c r="AO403" s="430"/>
      <c r="AP403" s="430"/>
      <c r="AQ403" s="430"/>
      <c r="AR403" s="430"/>
      <c r="AS403" s="430"/>
      <c r="AT403" s="430"/>
      <c r="AU403" s="430"/>
      <c r="AV403" s="430"/>
      <c r="AW403" s="430"/>
      <c r="AX403" s="430"/>
      <c r="AY403" s="430"/>
      <c r="AZ403" s="430"/>
      <c r="BA403" s="430"/>
      <c r="BB403" s="430"/>
      <c r="BC403" s="430"/>
      <c r="BD403" s="430"/>
      <c r="BE403" s="430"/>
      <c r="BF403" s="430"/>
      <c r="BG403" s="430"/>
      <c r="BH403" s="430"/>
      <c r="BI403" s="430"/>
      <c r="BJ403" s="430"/>
      <c r="BK403" s="430"/>
      <c r="BL403" s="430"/>
      <c r="BM403" s="430"/>
      <c r="BN403" s="430"/>
      <c r="BO403" s="430"/>
      <c r="BP403" s="430"/>
      <c r="BQ403" s="430"/>
      <c r="BR403" s="430"/>
      <c r="BS403" s="430"/>
      <c r="BT403" s="430"/>
      <c r="BU403" s="430"/>
      <c r="BV403" s="430"/>
      <c r="BW403" s="430"/>
      <c r="BX403" s="430"/>
      <c r="BY403" s="430"/>
      <c r="BZ403" s="430"/>
      <c r="CA403" s="430"/>
      <c r="CB403" s="430"/>
      <c r="CC403" s="430"/>
      <c r="CD403" s="430"/>
      <c r="CE403" s="430"/>
      <c r="CF403" s="430"/>
      <c r="CG403" s="430"/>
      <c r="CH403" s="430"/>
      <c r="CI403" s="430"/>
      <c r="CJ403" s="430"/>
      <c r="CK403" s="430"/>
      <c r="CL403" s="430"/>
      <c r="CM403" s="430"/>
      <c r="CN403" s="430"/>
      <c r="CO403" s="430"/>
      <c r="CP403" s="430"/>
      <c r="CQ403" s="430"/>
      <c r="CR403" s="430"/>
      <c r="CS403" s="430"/>
      <c r="CT403" s="430"/>
      <c r="CU403" s="430"/>
      <c r="CV403" s="430"/>
      <c r="CW403" s="430"/>
      <c r="CX403" s="430"/>
      <c r="CY403" s="430"/>
      <c r="CZ403" s="430"/>
      <c r="DA403" s="430"/>
      <c r="DB403" s="430"/>
      <c r="DC403" s="430"/>
      <c r="DD403" s="430"/>
      <c r="DE403" s="430"/>
      <c r="DF403" s="430"/>
      <c r="DG403" s="430"/>
      <c r="DH403" s="430"/>
      <c r="DI403" s="430"/>
      <c r="DJ403" s="430"/>
      <c r="DK403" s="430"/>
      <c r="DL403" s="386"/>
      <c r="DM403" s="386"/>
      <c r="DN403" s="386"/>
      <c r="DO403" s="386"/>
      <c r="DP403" s="386"/>
      <c r="DQ403" s="386"/>
      <c r="DR403" s="386"/>
      <c r="DS403" s="386"/>
      <c r="DT403" s="386"/>
      <c r="DU403" s="386"/>
      <c r="DV403" s="386"/>
      <c r="DW403" s="386"/>
      <c r="DX403" s="386"/>
      <c r="DY403" s="386"/>
      <c r="DZ403" s="386"/>
      <c r="EA403" s="386"/>
      <c r="EB403" s="386"/>
      <c r="EC403" s="386"/>
      <c r="ED403" s="386"/>
      <c r="EE403" s="386"/>
      <c r="EF403" s="386"/>
      <c r="EG403" s="386"/>
      <c r="EH403" s="386"/>
      <c r="EI403" s="386"/>
      <c r="EJ403" s="386"/>
      <c r="EK403" s="386"/>
      <c r="EL403" s="386"/>
      <c r="EM403" s="386"/>
      <c r="EN403" s="386"/>
      <c r="EO403" s="386"/>
      <c r="EP403" s="386"/>
      <c r="EQ403" s="386"/>
      <c r="ER403" s="386"/>
      <c r="ES403" s="386"/>
      <c r="ET403" s="386"/>
      <c r="EU403" s="386"/>
      <c r="EV403" s="386"/>
      <c r="EW403" s="386"/>
      <c r="EX403" s="386"/>
      <c r="EY403" s="386"/>
      <c r="EZ403" s="386"/>
      <c r="FA403" s="386"/>
      <c r="FB403" s="386"/>
      <c r="FC403" s="386"/>
      <c r="FD403" s="386"/>
      <c r="FE403" s="386"/>
      <c r="FF403" s="386"/>
      <c r="FG403" s="386"/>
      <c r="FH403" s="386"/>
      <c r="FI403" s="386"/>
      <c r="FJ403" s="386"/>
      <c r="FK403" s="386"/>
      <c r="FL403" s="386"/>
      <c r="FM403" s="386"/>
      <c r="FN403" s="386"/>
      <c r="FO403" s="386"/>
      <c r="FP403" s="386"/>
      <c r="FQ403" s="386"/>
      <c r="FR403" s="386"/>
      <c r="FS403" s="386"/>
      <c r="FT403" s="386"/>
      <c r="FU403" s="386"/>
      <c r="FV403" s="386"/>
      <c r="FW403" s="386"/>
      <c r="FX403" s="386"/>
      <c r="FY403" s="386"/>
      <c r="FZ403" s="386"/>
      <c r="GA403" s="386"/>
      <c r="GB403" s="386"/>
      <c r="GC403" s="386"/>
      <c r="GD403" s="386"/>
      <c r="GE403" s="386"/>
      <c r="GF403" s="386"/>
      <c r="GG403" s="386"/>
      <c r="GH403" s="386"/>
      <c r="GI403" s="386"/>
      <c r="GJ403" s="386"/>
      <c r="GK403" s="386"/>
      <c r="GL403" s="386"/>
      <c r="GM403" s="386"/>
      <c r="GN403" s="386"/>
      <c r="GO403" s="386"/>
      <c r="GP403" s="386"/>
      <c r="GQ403" s="386"/>
      <c r="GR403" s="386"/>
      <c r="GS403" s="386"/>
      <c r="GT403" s="386"/>
      <c r="GU403" s="488"/>
      <c r="GV403" s="386"/>
      <c r="GW403" s="386"/>
      <c r="GX403" s="386"/>
      <c r="GY403" s="386"/>
      <c r="GZ403" s="386"/>
      <c r="HA403" s="386"/>
      <c r="HB403" s="386"/>
      <c r="HC403" s="386"/>
      <c r="HD403" s="386"/>
      <c r="HE403" s="386"/>
      <c r="HF403" s="386"/>
      <c r="HG403" s="386"/>
      <c r="HH403" s="386"/>
      <c r="HI403" s="386"/>
      <c r="HJ403" s="386"/>
      <c r="HK403" s="386"/>
      <c r="HL403" s="386"/>
      <c r="HM403" s="386"/>
      <c r="HN403" s="386"/>
      <c r="HO403" s="386"/>
      <c r="HP403" s="386"/>
      <c r="HQ403" s="386"/>
      <c r="HR403" s="386"/>
      <c r="HS403" s="386"/>
      <c r="HT403" s="386"/>
      <c r="HU403" s="386"/>
      <c r="HV403" s="386"/>
      <c r="HW403" s="386"/>
      <c r="HX403" s="386"/>
      <c r="HY403" s="386"/>
      <c r="HZ403" s="386"/>
      <c r="IA403" s="386"/>
      <c r="IB403" s="386"/>
      <c r="ID403" s="386"/>
      <c r="IE403" s="386"/>
      <c r="IF403" s="386"/>
      <c r="IG403" s="386"/>
      <c r="IH403" s="386"/>
      <c r="II403" s="386"/>
    </row>
    <row r="404" spans="1:257" ht="61.2" x14ac:dyDescent="0.3">
      <c r="A404" s="449"/>
      <c r="B404" s="449"/>
      <c r="C404" s="449"/>
      <c r="D404" s="449"/>
      <c r="E404" s="449"/>
      <c r="F404" s="457"/>
      <c r="G404" s="449"/>
      <c r="H404" s="449"/>
      <c r="I404" s="449"/>
      <c r="J404" s="381"/>
      <c r="K404" s="464"/>
      <c r="L404" s="636" t="s">
        <v>2572</v>
      </c>
      <c r="M404" s="653" t="s">
        <v>2571</v>
      </c>
      <c r="N404" s="645" t="s">
        <v>2705</v>
      </c>
      <c r="O404" s="574" t="s">
        <v>2588</v>
      </c>
      <c r="P404" s="645" t="s">
        <v>2707</v>
      </c>
      <c r="Q404" s="376"/>
      <c r="R404" s="505" t="s">
        <v>2709</v>
      </c>
      <c r="S404" s="505">
        <v>100</v>
      </c>
      <c r="T404" s="652">
        <v>100</v>
      </c>
      <c r="U404" s="504" t="s">
        <v>2710</v>
      </c>
      <c r="V404" s="641" t="s">
        <v>2711</v>
      </c>
      <c r="W404" s="638">
        <v>43132</v>
      </c>
      <c r="X404" s="638">
        <v>43434</v>
      </c>
      <c r="Y404" s="640">
        <v>28406960</v>
      </c>
      <c r="Z404" s="639" t="s">
        <v>2511</v>
      </c>
      <c r="AA404" s="639" t="s">
        <v>2512</v>
      </c>
      <c r="AB404" s="639" t="s">
        <v>2513</v>
      </c>
      <c r="AC404" s="639" t="s">
        <v>2514</v>
      </c>
      <c r="AD404" s="376"/>
      <c r="AE404" s="430"/>
      <c r="AF404" s="430"/>
      <c r="AG404" s="430"/>
      <c r="AH404" s="430"/>
      <c r="AI404" s="430"/>
      <c r="AJ404" s="430"/>
      <c r="AK404" s="430"/>
      <c r="AL404" s="430"/>
      <c r="AM404" s="430"/>
      <c r="AN404" s="430"/>
      <c r="AO404" s="430"/>
      <c r="AP404" s="430"/>
      <c r="AQ404" s="430"/>
      <c r="AR404" s="430"/>
      <c r="AS404" s="430"/>
      <c r="AT404" s="430"/>
      <c r="AU404" s="430"/>
      <c r="AV404" s="430"/>
      <c r="AW404" s="430"/>
      <c r="AX404" s="430"/>
      <c r="AY404" s="430"/>
      <c r="AZ404" s="430"/>
      <c r="BA404" s="430"/>
      <c r="BB404" s="430"/>
      <c r="BC404" s="430"/>
      <c r="BD404" s="430"/>
      <c r="BE404" s="430"/>
      <c r="BF404" s="430"/>
      <c r="BG404" s="430"/>
      <c r="BH404" s="430"/>
      <c r="BI404" s="430"/>
      <c r="BJ404" s="430"/>
      <c r="BK404" s="430"/>
      <c r="BL404" s="430"/>
      <c r="BM404" s="430"/>
      <c r="BN404" s="430"/>
      <c r="BO404" s="430"/>
      <c r="BP404" s="430"/>
      <c r="BQ404" s="430"/>
      <c r="BR404" s="430"/>
      <c r="BS404" s="430"/>
      <c r="BT404" s="430"/>
      <c r="BU404" s="430"/>
      <c r="BV404" s="430"/>
      <c r="BW404" s="430"/>
      <c r="BX404" s="430"/>
      <c r="BY404" s="430"/>
      <c r="BZ404" s="430"/>
      <c r="CA404" s="430"/>
      <c r="CB404" s="430"/>
      <c r="CC404" s="430"/>
      <c r="CD404" s="430"/>
      <c r="CE404" s="430"/>
      <c r="CF404" s="430"/>
      <c r="CG404" s="430"/>
      <c r="CH404" s="430"/>
      <c r="CI404" s="430"/>
      <c r="CJ404" s="430"/>
      <c r="CK404" s="430"/>
      <c r="CL404" s="430"/>
      <c r="CM404" s="430"/>
      <c r="CN404" s="430"/>
      <c r="CO404" s="430"/>
      <c r="CP404" s="430"/>
      <c r="CQ404" s="430"/>
      <c r="CR404" s="430"/>
      <c r="CS404" s="430"/>
      <c r="CT404" s="430"/>
      <c r="CU404" s="430"/>
      <c r="CV404" s="430"/>
      <c r="CW404" s="430"/>
      <c r="CX404" s="430"/>
      <c r="CY404" s="430"/>
      <c r="CZ404" s="430"/>
      <c r="DA404" s="430"/>
      <c r="DB404" s="430"/>
      <c r="DC404" s="430"/>
      <c r="DD404" s="430"/>
      <c r="DE404" s="430"/>
      <c r="DF404" s="430"/>
      <c r="DG404" s="430"/>
      <c r="DH404" s="430"/>
      <c r="DI404" s="430"/>
      <c r="DJ404" s="430"/>
      <c r="DK404" s="430"/>
      <c r="DL404" s="386"/>
      <c r="DM404" s="386"/>
      <c r="DN404" s="386"/>
      <c r="DO404" s="386"/>
      <c r="DP404" s="386"/>
      <c r="DQ404" s="386"/>
      <c r="DR404" s="386"/>
      <c r="DS404" s="386"/>
      <c r="DT404" s="386"/>
      <c r="DU404" s="386"/>
      <c r="DV404" s="386"/>
      <c r="DW404" s="386"/>
      <c r="DX404" s="386"/>
      <c r="DY404" s="386"/>
      <c r="DZ404" s="386"/>
      <c r="EA404" s="386"/>
      <c r="EB404" s="386"/>
      <c r="EC404" s="386"/>
      <c r="ED404" s="386"/>
      <c r="EE404" s="386"/>
      <c r="EF404" s="386"/>
      <c r="EG404" s="386"/>
      <c r="EH404" s="386"/>
      <c r="EI404" s="386"/>
      <c r="EJ404" s="386"/>
      <c r="EK404" s="386"/>
      <c r="EL404" s="386"/>
      <c r="EM404" s="386"/>
      <c r="EN404" s="386"/>
      <c r="EO404" s="386"/>
      <c r="EP404" s="386"/>
      <c r="EQ404" s="386"/>
      <c r="ER404" s="386"/>
      <c r="ES404" s="386"/>
      <c r="ET404" s="386"/>
      <c r="EU404" s="386"/>
      <c r="EV404" s="386"/>
      <c r="EW404" s="386"/>
      <c r="EX404" s="386"/>
      <c r="EY404" s="386"/>
      <c r="EZ404" s="386"/>
      <c r="FA404" s="386"/>
      <c r="FB404" s="386"/>
      <c r="FC404" s="386"/>
      <c r="FD404" s="386"/>
      <c r="FE404" s="386"/>
      <c r="FF404" s="386"/>
      <c r="FG404" s="386"/>
      <c r="FH404" s="386"/>
      <c r="FI404" s="386"/>
      <c r="FJ404" s="386"/>
      <c r="FK404" s="386"/>
      <c r="FL404" s="386"/>
      <c r="FM404" s="386"/>
      <c r="FN404" s="386"/>
      <c r="FO404" s="386"/>
      <c r="FP404" s="386"/>
      <c r="FQ404" s="386"/>
      <c r="FR404" s="386"/>
      <c r="FS404" s="386"/>
      <c r="FT404" s="386"/>
      <c r="FU404" s="386"/>
      <c r="FV404" s="386"/>
      <c r="FW404" s="386"/>
      <c r="FX404" s="386"/>
      <c r="FY404" s="386"/>
      <c r="FZ404" s="386"/>
      <c r="GA404" s="386"/>
      <c r="GB404" s="386"/>
      <c r="GC404" s="386"/>
      <c r="GD404" s="386"/>
      <c r="GE404" s="386"/>
      <c r="GF404" s="386"/>
      <c r="GG404" s="386"/>
      <c r="GH404" s="386"/>
      <c r="GI404" s="386"/>
      <c r="GJ404" s="386"/>
      <c r="GK404" s="386"/>
      <c r="GL404" s="386"/>
      <c r="GM404" s="386"/>
      <c r="GN404" s="386"/>
      <c r="GO404" s="386"/>
      <c r="GP404" s="386"/>
      <c r="GQ404" s="386"/>
      <c r="GR404" s="386"/>
      <c r="GS404" s="386"/>
      <c r="GT404" s="386"/>
      <c r="GU404" s="488"/>
      <c r="GV404" s="386"/>
      <c r="GW404" s="386"/>
      <c r="GX404" s="386"/>
      <c r="GY404" s="386"/>
      <c r="GZ404" s="386"/>
      <c r="HA404" s="386"/>
      <c r="HB404" s="386"/>
      <c r="HC404" s="386"/>
      <c r="HD404" s="386"/>
      <c r="HE404" s="386"/>
      <c r="HF404" s="386"/>
      <c r="HG404" s="386"/>
      <c r="HH404" s="386"/>
      <c r="HI404" s="386"/>
      <c r="HJ404" s="386"/>
      <c r="HK404" s="386"/>
      <c r="HL404" s="386"/>
      <c r="HM404" s="386"/>
      <c r="HN404" s="386"/>
      <c r="HO404" s="386"/>
      <c r="HP404" s="386"/>
      <c r="HQ404" s="386"/>
      <c r="HR404" s="386"/>
      <c r="HS404" s="386"/>
      <c r="HT404" s="386"/>
      <c r="HU404" s="386"/>
      <c r="HV404" s="386"/>
      <c r="HW404" s="386"/>
      <c r="HX404" s="386"/>
      <c r="HY404" s="386"/>
      <c r="HZ404" s="386"/>
      <c r="IA404" s="386"/>
      <c r="IB404" s="386"/>
      <c r="ID404" s="386"/>
      <c r="IE404" s="386"/>
      <c r="IF404" s="386"/>
      <c r="IG404" s="386"/>
      <c r="IH404" s="386"/>
      <c r="II404" s="386"/>
    </row>
    <row r="405" spans="1:257" ht="91.8" x14ac:dyDescent="0.3">
      <c r="A405" s="449" t="s">
        <v>272</v>
      </c>
      <c r="B405" s="449" t="s">
        <v>266</v>
      </c>
      <c r="C405" s="449" t="s">
        <v>266</v>
      </c>
      <c r="D405" s="449" t="s">
        <v>187</v>
      </c>
      <c r="E405" s="449" t="s">
        <v>282</v>
      </c>
      <c r="F405" s="457" t="s">
        <v>1020</v>
      </c>
      <c r="G405" s="449"/>
      <c r="H405" s="514" t="s">
        <v>1031</v>
      </c>
      <c r="I405" s="514" t="s">
        <v>208</v>
      </c>
      <c r="J405" s="515"/>
      <c r="K405" s="458" t="s">
        <v>1021</v>
      </c>
      <c r="L405" s="636" t="s">
        <v>2712</v>
      </c>
      <c r="M405" s="653" t="s">
        <v>2713</v>
      </c>
      <c r="N405" s="645" t="s">
        <v>2714</v>
      </c>
      <c r="O405" s="574" t="s">
        <v>2607</v>
      </c>
      <c r="P405" s="574" t="s">
        <v>2715</v>
      </c>
      <c r="Q405" s="460"/>
      <c r="R405" s="641" t="s">
        <v>2716</v>
      </c>
      <c r="S405" s="641">
        <v>2793</v>
      </c>
      <c r="T405" s="525">
        <v>2793</v>
      </c>
      <c r="U405" s="642" t="s">
        <v>2717</v>
      </c>
      <c r="V405" s="641" t="s">
        <v>2718</v>
      </c>
      <c r="W405" s="638">
        <v>43170</v>
      </c>
      <c r="X405" s="638">
        <v>43444</v>
      </c>
      <c r="Y405" s="463">
        <v>300000000</v>
      </c>
      <c r="Z405" s="639" t="s">
        <v>2511</v>
      </c>
      <c r="AA405" s="639" t="s">
        <v>2512</v>
      </c>
      <c r="AB405" s="639" t="s">
        <v>2513</v>
      </c>
      <c r="AC405" s="639" t="s">
        <v>2514</v>
      </c>
      <c r="AD405" s="460"/>
      <c r="AE405" s="430">
        <f t="shared" si="46"/>
        <v>300000000</v>
      </c>
      <c r="AF405" s="430">
        <f t="shared" si="49"/>
        <v>300000000</v>
      </c>
      <c r="AG405" s="430">
        <f t="shared" si="50"/>
        <v>300000000</v>
      </c>
      <c r="AH405" s="430">
        <v>300000000</v>
      </c>
      <c r="AI405" s="430"/>
      <c r="AJ405" s="430"/>
      <c r="AK405" s="430"/>
      <c r="AL405" s="430"/>
      <c r="AM405" s="430"/>
      <c r="AN405" s="430"/>
      <c r="AO405" s="430"/>
      <c r="AP405" s="430"/>
      <c r="AQ405" s="430"/>
      <c r="AR405" s="430"/>
      <c r="AS405" s="430"/>
      <c r="AT405" s="430"/>
      <c r="AU405" s="430"/>
      <c r="AV405" s="430"/>
      <c r="AW405" s="430"/>
      <c r="AX405" s="430"/>
      <c r="AY405" s="430"/>
      <c r="AZ405" s="430"/>
      <c r="BA405" s="430"/>
      <c r="BB405" s="430"/>
      <c r="BC405" s="430"/>
      <c r="BD405" s="430"/>
      <c r="BE405" s="430"/>
      <c r="BF405" s="430"/>
      <c r="BG405" s="430"/>
      <c r="BH405" s="430"/>
      <c r="BI405" s="430"/>
      <c r="BJ405" s="430"/>
      <c r="BK405" s="430"/>
      <c r="BL405" s="430"/>
      <c r="BM405" s="430"/>
      <c r="BN405" s="430"/>
      <c r="BO405" s="430"/>
      <c r="BP405" s="430"/>
      <c r="BQ405" s="430"/>
      <c r="BR405" s="430"/>
      <c r="BS405" s="430"/>
      <c r="BT405" s="430"/>
      <c r="BU405" s="430"/>
      <c r="BV405" s="430"/>
      <c r="BW405" s="430"/>
      <c r="BX405" s="430"/>
      <c r="BY405" s="430"/>
      <c r="BZ405" s="430"/>
      <c r="CA405" s="430"/>
      <c r="CB405" s="430"/>
      <c r="CC405" s="430"/>
      <c r="CD405" s="430"/>
      <c r="CE405" s="430"/>
      <c r="CF405" s="430"/>
      <c r="CG405" s="430"/>
      <c r="CH405" s="430"/>
      <c r="CI405" s="430"/>
      <c r="CJ405" s="430"/>
      <c r="CK405" s="430"/>
      <c r="CL405" s="430"/>
      <c r="CM405" s="430"/>
      <c r="CN405" s="430"/>
      <c r="CO405" s="430"/>
      <c r="CP405" s="430"/>
      <c r="CQ405" s="430"/>
      <c r="CR405" s="430"/>
      <c r="CS405" s="430"/>
      <c r="CT405" s="430"/>
      <c r="CU405" s="430"/>
      <c r="CV405" s="430"/>
      <c r="CW405" s="430"/>
      <c r="CX405" s="430"/>
      <c r="CY405" s="430"/>
      <c r="CZ405" s="430"/>
      <c r="DA405" s="430"/>
      <c r="DB405" s="430"/>
      <c r="DC405" s="430"/>
      <c r="DD405" s="430"/>
      <c r="DE405" s="430"/>
      <c r="DF405" s="430"/>
      <c r="DG405" s="430"/>
      <c r="DH405" s="430"/>
      <c r="DI405" s="430"/>
      <c r="DJ405" s="430"/>
      <c r="DK405" s="430"/>
      <c r="DL405" s="386"/>
      <c r="DM405" s="386"/>
      <c r="DN405" s="386"/>
      <c r="DO405" s="386"/>
      <c r="DP405" s="386"/>
      <c r="DQ405" s="386"/>
      <c r="DR405" s="386"/>
      <c r="DS405" s="386"/>
      <c r="DT405" s="386"/>
      <c r="DU405" s="386"/>
      <c r="DV405" s="386"/>
      <c r="DW405" s="386"/>
      <c r="DX405" s="386"/>
      <c r="DY405" s="386"/>
      <c r="DZ405" s="386"/>
      <c r="EA405" s="386"/>
      <c r="EB405" s="386"/>
      <c r="EC405" s="386"/>
      <c r="ED405" s="386"/>
      <c r="EE405" s="386"/>
      <c r="EF405" s="386"/>
      <c r="EG405" s="386"/>
      <c r="EH405" s="386"/>
      <c r="EI405" s="386"/>
      <c r="EJ405" s="386"/>
      <c r="EK405" s="386"/>
      <c r="EL405" s="386"/>
      <c r="EM405" s="386"/>
      <c r="EN405" s="386"/>
      <c r="EO405" s="386"/>
      <c r="EP405" s="386"/>
      <c r="EQ405" s="386"/>
      <c r="ER405" s="386"/>
      <c r="ES405" s="386"/>
      <c r="ET405" s="386"/>
      <c r="EU405" s="386"/>
      <c r="EV405" s="386"/>
      <c r="EW405" s="386"/>
      <c r="EX405" s="386"/>
      <c r="EY405" s="386"/>
      <c r="EZ405" s="386"/>
      <c r="FA405" s="386"/>
      <c r="FB405" s="386"/>
      <c r="FC405" s="386"/>
      <c r="FD405" s="386"/>
      <c r="FE405" s="386"/>
      <c r="FF405" s="386"/>
      <c r="FG405" s="386"/>
      <c r="FH405" s="386"/>
      <c r="FI405" s="386"/>
      <c r="FJ405" s="386"/>
      <c r="FK405" s="386"/>
      <c r="FL405" s="386"/>
      <c r="FM405" s="386"/>
      <c r="FN405" s="386"/>
      <c r="FO405" s="386"/>
      <c r="FP405" s="386"/>
      <c r="FQ405" s="386"/>
      <c r="FR405" s="386"/>
      <c r="FS405" s="386"/>
      <c r="FT405" s="386"/>
      <c r="FU405" s="386"/>
      <c r="FV405" s="386"/>
      <c r="FW405" s="386"/>
      <c r="FX405" s="386"/>
      <c r="FY405" s="386"/>
      <c r="FZ405" s="386"/>
      <c r="GA405" s="386"/>
      <c r="GB405" s="386"/>
      <c r="GC405" s="386"/>
      <c r="GD405" s="386"/>
      <c r="GE405" s="386"/>
      <c r="GF405" s="386"/>
      <c r="GG405" s="386"/>
      <c r="GH405" s="386"/>
      <c r="GI405" s="386"/>
      <c r="GJ405" s="386"/>
      <c r="GK405" s="386"/>
      <c r="GL405" s="386"/>
      <c r="GM405" s="386"/>
      <c r="GN405" s="386"/>
      <c r="GO405" s="386"/>
      <c r="GP405" s="386"/>
      <c r="GQ405" s="386"/>
      <c r="GR405" s="386"/>
      <c r="GS405" s="386"/>
      <c r="GT405" s="386"/>
      <c r="GU405" s="488"/>
      <c r="GV405" s="386"/>
      <c r="GW405" s="386"/>
      <c r="GX405" s="386"/>
      <c r="GY405" s="386"/>
      <c r="GZ405" s="386"/>
      <c r="HA405" s="386"/>
      <c r="HB405" s="386"/>
      <c r="HC405" s="386"/>
      <c r="HD405" s="386"/>
      <c r="HE405" s="386"/>
      <c r="HF405" s="386"/>
      <c r="HG405" s="386"/>
      <c r="HH405" s="386"/>
      <c r="HI405" s="386"/>
      <c r="HJ405" s="386"/>
      <c r="HK405" s="386"/>
      <c r="HL405" s="386"/>
      <c r="HM405" s="386"/>
      <c r="HN405" s="386"/>
      <c r="HO405" s="386"/>
      <c r="HP405" s="386"/>
      <c r="HQ405" s="386"/>
      <c r="HR405" s="386"/>
      <c r="HS405" s="386"/>
      <c r="HT405" s="386"/>
      <c r="HU405" s="386"/>
      <c r="HV405" s="386"/>
      <c r="HW405" s="386"/>
      <c r="HX405" s="386"/>
      <c r="HY405" s="386"/>
      <c r="HZ405" s="386"/>
      <c r="IA405" s="386"/>
      <c r="IB405" s="386"/>
      <c r="ID405" s="386"/>
      <c r="IE405" s="386"/>
      <c r="IF405" s="386"/>
      <c r="IG405" s="386"/>
      <c r="IH405" s="386"/>
      <c r="II405" s="386"/>
    </row>
    <row r="406" spans="1:257" ht="81.599999999999994" x14ac:dyDescent="0.3">
      <c r="A406" s="449" t="s">
        <v>272</v>
      </c>
      <c r="B406" s="449" t="s">
        <v>266</v>
      </c>
      <c r="C406" s="449" t="s">
        <v>266</v>
      </c>
      <c r="D406" s="449" t="s">
        <v>187</v>
      </c>
      <c r="E406" s="449" t="s">
        <v>282</v>
      </c>
      <c r="F406" s="457" t="s">
        <v>1022</v>
      </c>
      <c r="G406" s="449"/>
      <c r="H406" s="514" t="s">
        <v>1038</v>
      </c>
      <c r="I406" s="514" t="s">
        <v>208</v>
      </c>
      <c r="J406" s="515"/>
      <c r="K406" s="654" t="s">
        <v>1023</v>
      </c>
      <c r="L406" s="636" t="s">
        <v>2524</v>
      </c>
      <c r="M406" s="579" t="s">
        <v>2525</v>
      </c>
      <c r="N406" s="574" t="s">
        <v>2720</v>
      </c>
      <c r="O406" s="574" t="s">
        <v>2529</v>
      </c>
      <c r="P406" s="574" t="s">
        <v>2682</v>
      </c>
      <c r="Q406" s="514"/>
      <c r="R406" s="641" t="s">
        <v>2691</v>
      </c>
      <c r="S406" s="641">
        <v>3000</v>
      </c>
      <c r="T406" s="641">
        <v>450</v>
      </c>
      <c r="U406" s="642" t="s">
        <v>2724</v>
      </c>
      <c r="V406" s="641" t="s">
        <v>2695</v>
      </c>
      <c r="W406" s="638">
        <v>43252</v>
      </c>
      <c r="X406" s="638">
        <v>43434</v>
      </c>
      <c r="Y406" s="640">
        <v>315000000</v>
      </c>
      <c r="Z406" s="639" t="s">
        <v>2511</v>
      </c>
      <c r="AA406" s="639" t="s">
        <v>2512</v>
      </c>
      <c r="AB406" s="639" t="s">
        <v>2513</v>
      </c>
      <c r="AC406" s="639" t="s">
        <v>2514</v>
      </c>
      <c r="AD406" s="514"/>
      <c r="AE406" s="430">
        <f t="shared" si="46"/>
        <v>400000000</v>
      </c>
      <c r="AF406" s="430">
        <f t="shared" si="49"/>
        <v>400000000</v>
      </c>
      <c r="AG406" s="430">
        <f t="shared" si="50"/>
        <v>400000000</v>
      </c>
      <c r="AH406" s="430">
        <v>400000000</v>
      </c>
      <c r="AI406" s="430"/>
      <c r="AJ406" s="430"/>
      <c r="AK406" s="430"/>
      <c r="AL406" s="430"/>
      <c r="AM406" s="430"/>
      <c r="AN406" s="430"/>
      <c r="AO406" s="430"/>
      <c r="AP406" s="430"/>
      <c r="AQ406" s="430"/>
      <c r="AR406" s="430"/>
      <c r="AS406" s="430"/>
      <c r="AT406" s="430"/>
      <c r="AU406" s="430"/>
      <c r="AV406" s="430"/>
      <c r="AW406" s="430"/>
      <c r="AX406" s="430"/>
      <c r="AY406" s="430"/>
      <c r="AZ406" s="430"/>
      <c r="BA406" s="430"/>
      <c r="BB406" s="430"/>
      <c r="BC406" s="430"/>
      <c r="BD406" s="430"/>
      <c r="BE406" s="430"/>
      <c r="BF406" s="430"/>
      <c r="BG406" s="430"/>
      <c r="BH406" s="430"/>
      <c r="BI406" s="430"/>
      <c r="BJ406" s="430"/>
      <c r="BK406" s="430"/>
      <c r="BL406" s="430"/>
      <c r="BM406" s="430"/>
      <c r="BN406" s="430"/>
      <c r="BO406" s="430"/>
      <c r="BP406" s="430"/>
      <c r="BQ406" s="430"/>
      <c r="BR406" s="430"/>
      <c r="BS406" s="430"/>
      <c r="BT406" s="430"/>
      <c r="BU406" s="430"/>
      <c r="BV406" s="430"/>
      <c r="BW406" s="430"/>
      <c r="BX406" s="430"/>
      <c r="BY406" s="430"/>
      <c r="BZ406" s="430"/>
      <c r="CA406" s="430"/>
      <c r="CB406" s="430"/>
      <c r="CC406" s="430"/>
      <c r="CD406" s="430"/>
      <c r="CE406" s="430"/>
      <c r="CF406" s="430"/>
      <c r="CG406" s="430"/>
      <c r="CH406" s="430"/>
      <c r="CI406" s="430"/>
      <c r="CJ406" s="430"/>
      <c r="CK406" s="430"/>
      <c r="CL406" s="430"/>
      <c r="CM406" s="430"/>
      <c r="CN406" s="430"/>
      <c r="CO406" s="430"/>
      <c r="CP406" s="430"/>
      <c r="CQ406" s="430"/>
      <c r="CR406" s="430"/>
      <c r="CS406" s="430"/>
      <c r="CT406" s="430"/>
      <c r="CU406" s="430"/>
      <c r="CV406" s="430"/>
      <c r="CW406" s="430"/>
      <c r="CX406" s="430"/>
      <c r="CY406" s="430"/>
      <c r="CZ406" s="430"/>
      <c r="DA406" s="430"/>
      <c r="DB406" s="430"/>
      <c r="DC406" s="430"/>
      <c r="DD406" s="430"/>
      <c r="DE406" s="430"/>
      <c r="DF406" s="430"/>
      <c r="DG406" s="430"/>
      <c r="DH406" s="430"/>
      <c r="DI406" s="430"/>
      <c r="DJ406" s="430"/>
      <c r="DK406" s="430"/>
      <c r="DL406" s="386"/>
      <c r="DM406" s="386"/>
      <c r="DN406" s="386"/>
      <c r="DO406" s="386"/>
      <c r="DP406" s="386"/>
      <c r="DQ406" s="386"/>
      <c r="DR406" s="386"/>
      <c r="DS406" s="386"/>
      <c r="DT406" s="386"/>
      <c r="DU406" s="386"/>
      <c r="DV406" s="386"/>
      <c r="DW406" s="386"/>
      <c r="DX406" s="386"/>
      <c r="DY406" s="386"/>
      <c r="DZ406" s="386"/>
      <c r="EA406" s="386"/>
      <c r="EB406" s="386"/>
      <c r="EC406" s="386"/>
      <c r="ED406" s="386"/>
      <c r="EE406" s="386"/>
      <c r="EF406" s="386"/>
      <c r="EG406" s="386"/>
      <c r="EH406" s="386"/>
      <c r="EI406" s="386"/>
      <c r="EJ406" s="386"/>
      <c r="EK406" s="386"/>
      <c r="EL406" s="386"/>
      <c r="EM406" s="386"/>
      <c r="EN406" s="386"/>
      <c r="EO406" s="386"/>
      <c r="EP406" s="386"/>
      <c r="EQ406" s="386"/>
      <c r="ER406" s="386"/>
      <c r="ES406" s="386"/>
      <c r="ET406" s="386"/>
      <c r="EU406" s="386"/>
      <c r="EV406" s="386"/>
      <c r="EW406" s="386"/>
      <c r="EX406" s="386"/>
      <c r="EY406" s="386"/>
      <c r="EZ406" s="386"/>
      <c r="FA406" s="386"/>
      <c r="FB406" s="386"/>
      <c r="FC406" s="386"/>
      <c r="FD406" s="386"/>
      <c r="FE406" s="386"/>
      <c r="FF406" s="386"/>
      <c r="FG406" s="386"/>
      <c r="FH406" s="386"/>
      <c r="FI406" s="386"/>
      <c r="FJ406" s="386"/>
      <c r="FK406" s="386"/>
      <c r="FL406" s="386"/>
      <c r="FM406" s="386"/>
      <c r="FN406" s="386"/>
      <c r="FO406" s="386"/>
      <c r="FP406" s="386"/>
      <c r="FQ406" s="386"/>
      <c r="FR406" s="386"/>
      <c r="FS406" s="386"/>
      <c r="FT406" s="386"/>
      <c r="FU406" s="386"/>
      <c r="FV406" s="386"/>
      <c r="FW406" s="386"/>
      <c r="FX406" s="386"/>
      <c r="FY406" s="386"/>
      <c r="FZ406" s="386"/>
      <c r="GA406" s="386"/>
      <c r="GB406" s="386"/>
      <c r="GC406" s="386"/>
      <c r="GD406" s="386"/>
      <c r="GE406" s="386"/>
      <c r="GF406" s="386"/>
      <c r="GG406" s="386"/>
      <c r="GH406" s="386"/>
      <c r="GI406" s="386"/>
      <c r="GJ406" s="386"/>
      <c r="GK406" s="386"/>
      <c r="GL406" s="386"/>
      <c r="GM406" s="386"/>
      <c r="GN406" s="386"/>
      <c r="GO406" s="386"/>
      <c r="GP406" s="386"/>
      <c r="GQ406" s="386"/>
      <c r="GR406" s="386"/>
      <c r="GS406" s="386"/>
      <c r="GT406" s="386"/>
      <c r="GU406" s="488"/>
      <c r="GV406" s="386"/>
      <c r="GW406" s="386"/>
      <c r="GX406" s="386"/>
      <c r="GY406" s="386"/>
      <c r="GZ406" s="386"/>
      <c r="HA406" s="386"/>
      <c r="HB406" s="386"/>
      <c r="HC406" s="386"/>
      <c r="HD406" s="386"/>
      <c r="HE406" s="386"/>
      <c r="HF406" s="386"/>
      <c r="HG406" s="386"/>
      <c r="HH406" s="386"/>
      <c r="HI406" s="386"/>
      <c r="HJ406" s="386"/>
      <c r="HK406" s="386"/>
      <c r="HL406" s="386"/>
      <c r="HM406" s="386"/>
      <c r="HN406" s="386"/>
      <c r="HO406" s="386"/>
      <c r="HP406" s="386"/>
      <c r="HQ406" s="386"/>
      <c r="HR406" s="386"/>
      <c r="HS406" s="386"/>
      <c r="HT406" s="386"/>
      <c r="HU406" s="386"/>
      <c r="HV406" s="386"/>
      <c r="HW406" s="386"/>
      <c r="HX406" s="386"/>
      <c r="HY406" s="386"/>
      <c r="HZ406" s="386"/>
      <c r="IA406" s="386"/>
      <c r="IB406" s="386"/>
      <c r="ID406" s="386"/>
      <c r="IE406" s="386"/>
      <c r="IF406" s="386"/>
      <c r="IG406" s="386"/>
      <c r="IH406" s="386"/>
      <c r="II406" s="386"/>
    </row>
    <row r="407" spans="1:257" ht="81.599999999999994" x14ac:dyDescent="0.3">
      <c r="A407" s="449"/>
      <c r="B407" s="449"/>
      <c r="C407" s="449"/>
      <c r="D407" s="449"/>
      <c r="E407" s="449"/>
      <c r="F407" s="457"/>
      <c r="G407" s="449"/>
      <c r="H407" s="514"/>
      <c r="I407" s="514"/>
      <c r="J407" s="515"/>
      <c r="K407" s="654"/>
      <c r="L407" s="636" t="s">
        <v>2524</v>
      </c>
      <c r="M407" s="579" t="s">
        <v>2523</v>
      </c>
      <c r="N407" s="574" t="s">
        <v>2720</v>
      </c>
      <c r="O407" s="574" t="s">
        <v>2529</v>
      </c>
      <c r="P407" s="574" t="s">
        <v>2721</v>
      </c>
      <c r="Q407" s="514"/>
      <c r="R407" s="641" t="s">
        <v>2534</v>
      </c>
      <c r="S407" s="641">
        <v>1</v>
      </c>
      <c r="T407" s="641">
        <v>1</v>
      </c>
      <c r="U407" s="642" t="s">
        <v>2725</v>
      </c>
      <c r="V407" s="641" t="s">
        <v>2726</v>
      </c>
      <c r="W407" s="638">
        <v>43252</v>
      </c>
      <c r="X407" s="638">
        <v>43434</v>
      </c>
      <c r="Y407" s="640">
        <v>20000000</v>
      </c>
      <c r="Z407" s="639" t="s">
        <v>2511</v>
      </c>
      <c r="AA407" s="639" t="s">
        <v>2512</v>
      </c>
      <c r="AB407" s="639" t="s">
        <v>2513</v>
      </c>
      <c r="AC407" s="639" t="s">
        <v>2514</v>
      </c>
      <c r="AD407" s="514"/>
      <c r="AE407" s="430"/>
      <c r="AF407" s="430"/>
      <c r="AG407" s="430"/>
      <c r="AH407" s="430"/>
      <c r="AI407" s="430"/>
      <c r="AJ407" s="430"/>
      <c r="AK407" s="430"/>
      <c r="AL407" s="430"/>
      <c r="AM407" s="430"/>
      <c r="AN407" s="430"/>
      <c r="AO407" s="430"/>
      <c r="AP407" s="430"/>
      <c r="AQ407" s="430"/>
      <c r="AR407" s="430"/>
      <c r="AS407" s="430"/>
      <c r="AT407" s="430"/>
      <c r="AU407" s="430"/>
      <c r="AV407" s="430"/>
      <c r="AW407" s="430"/>
      <c r="AX407" s="430"/>
      <c r="AY407" s="430"/>
      <c r="AZ407" s="430"/>
      <c r="BA407" s="430"/>
      <c r="BB407" s="430"/>
      <c r="BC407" s="430"/>
      <c r="BD407" s="430"/>
      <c r="BE407" s="430"/>
      <c r="BF407" s="430"/>
      <c r="BG407" s="430"/>
      <c r="BH407" s="430"/>
      <c r="BI407" s="430"/>
      <c r="BJ407" s="430"/>
      <c r="BK407" s="430"/>
      <c r="BL407" s="430"/>
      <c r="BM407" s="430"/>
      <c r="BN407" s="430"/>
      <c r="BO407" s="430"/>
      <c r="BP407" s="430"/>
      <c r="BQ407" s="430"/>
      <c r="BR407" s="430"/>
      <c r="BS407" s="430"/>
      <c r="BT407" s="430"/>
      <c r="BU407" s="430"/>
      <c r="BV407" s="430"/>
      <c r="BW407" s="430"/>
      <c r="BX407" s="430"/>
      <c r="BY407" s="430"/>
      <c r="BZ407" s="430"/>
      <c r="CA407" s="430"/>
      <c r="CB407" s="430"/>
      <c r="CC407" s="430"/>
      <c r="CD407" s="430"/>
      <c r="CE407" s="430"/>
      <c r="CF407" s="430"/>
      <c r="CG407" s="430"/>
      <c r="CH407" s="430"/>
      <c r="CI407" s="430"/>
      <c r="CJ407" s="430"/>
      <c r="CK407" s="430"/>
      <c r="CL407" s="430"/>
      <c r="CM407" s="430"/>
      <c r="CN407" s="430"/>
      <c r="CO407" s="430"/>
      <c r="CP407" s="430"/>
      <c r="CQ407" s="430"/>
      <c r="CR407" s="430"/>
      <c r="CS407" s="430"/>
      <c r="CT407" s="430"/>
      <c r="CU407" s="430"/>
      <c r="CV407" s="430"/>
      <c r="CW407" s="430"/>
      <c r="CX407" s="430"/>
      <c r="CY407" s="430"/>
      <c r="CZ407" s="430"/>
      <c r="DA407" s="430"/>
      <c r="DB407" s="430"/>
      <c r="DC407" s="430"/>
      <c r="DD407" s="430"/>
      <c r="DE407" s="430"/>
      <c r="DF407" s="430"/>
      <c r="DG407" s="430"/>
      <c r="DH407" s="430"/>
      <c r="DI407" s="430"/>
      <c r="DJ407" s="430"/>
      <c r="DK407" s="430"/>
      <c r="DL407" s="386"/>
      <c r="DM407" s="386"/>
      <c r="DN407" s="386"/>
      <c r="DO407" s="386"/>
      <c r="DP407" s="386"/>
      <c r="DQ407" s="386"/>
      <c r="DR407" s="386"/>
      <c r="DS407" s="386"/>
      <c r="DT407" s="386"/>
      <c r="DU407" s="386"/>
      <c r="DV407" s="386"/>
      <c r="DW407" s="386"/>
      <c r="DX407" s="386"/>
      <c r="DY407" s="386"/>
      <c r="DZ407" s="386"/>
      <c r="EA407" s="386"/>
      <c r="EB407" s="386"/>
      <c r="EC407" s="386"/>
      <c r="ED407" s="386"/>
      <c r="EE407" s="386"/>
      <c r="EF407" s="386"/>
      <c r="EG407" s="386"/>
      <c r="EH407" s="386"/>
      <c r="EI407" s="386"/>
      <c r="EJ407" s="386"/>
      <c r="EK407" s="386"/>
      <c r="EL407" s="386"/>
      <c r="EM407" s="386"/>
      <c r="EN407" s="386"/>
      <c r="EO407" s="386"/>
      <c r="EP407" s="386"/>
      <c r="EQ407" s="386"/>
      <c r="ER407" s="386"/>
      <c r="ES407" s="386"/>
      <c r="ET407" s="386"/>
      <c r="EU407" s="386"/>
      <c r="EV407" s="386"/>
      <c r="EW407" s="386"/>
      <c r="EX407" s="386"/>
      <c r="EY407" s="386"/>
      <c r="EZ407" s="386"/>
      <c r="FA407" s="386"/>
      <c r="FB407" s="386"/>
      <c r="FC407" s="386"/>
      <c r="FD407" s="386"/>
      <c r="FE407" s="386"/>
      <c r="FF407" s="386"/>
      <c r="FG407" s="386"/>
      <c r="FH407" s="386"/>
      <c r="FI407" s="386"/>
      <c r="FJ407" s="386"/>
      <c r="FK407" s="386"/>
      <c r="FL407" s="386"/>
      <c r="FM407" s="386"/>
      <c r="FN407" s="386"/>
      <c r="FO407" s="386"/>
      <c r="FP407" s="386"/>
      <c r="FQ407" s="386"/>
      <c r="FR407" s="386"/>
      <c r="FS407" s="386"/>
      <c r="FT407" s="386"/>
      <c r="FU407" s="386"/>
      <c r="FV407" s="386"/>
      <c r="FW407" s="386"/>
      <c r="FX407" s="386"/>
      <c r="FY407" s="386"/>
      <c r="FZ407" s="386"/>
      <c r="GA407" s="386"/>
      <c r="GB407" s="386"/>
      <c r="GC407" s="386"/>
      <c r="GD407" s="386"/>
      <c r="GE407" s="386"/>
      <c r="GF407" s="386"/>
      <c r="GG407" s="386"/>
      <c r="GH407" s="386"/>
      <c r="GI407" s="386"/>
      <c r="GJ407" s="386"/>
      <c r="GK407" s="386"/>
      <c r="GL407" s="386"/>
      <c r="GM407" s="386"/>
      <c r="GN407" s="386"/>
      <c r="GO407" s="386"/>
      <c r="GP407" s="386"/>
      <c r="GQ407" s="386"/>
      <c r="GR407" s="386"/>
      <c r="GS407" s="386"/>
      <c r="GT407" s="386"/>
      <c r="GU407" s="488"/>
      <c r="GV407" s="386"/>
      <c r="GW407" s="386"/>
      <c r="GX407" s="386"/>
      <c r="GY407" s="386"/>
      <c r="GZ407" s="386"/>
      <c r="HA407" s="386"/>
      <c r="HB407" s="386"/>
      <c r="HC407" s="386"/>
      <c r="HD407" s="386"/>
      <c r="HE407" s="386"/>
      <c r="HF407" s="386"/>
      <c r="HG407" s="386"/>
      <c r="HH407" s="386"/>
      <c r="HI407" s="386"/>
      <c r="HJ407" s="386"/>
      <c r="HK407" s="386"/>
      <c r="HL407" s="386"/>
      <c r="HM407" s="386"/>
      <c r="HN407" s="386"/>
      <c r="HO407" s="386"/>
      <c r="HP407" s="386"/>
      <c r="HQ407" s="386"/>
      <c r="HR407" s="386"/>
      <c r="HS407" s="386"/>
      <c r="HT407" s="386"/>
      <c r="HU407" s="386"/>
      <c r="HV407" s="386"/>
      <c r="HW407" s="386"/>
      <c r="HX407" s="386"/>
      <c r="HY407" s="386"/>
      <c r="HZ407" s="386"/>
      <c r="IA407" s="386"/>
      <c r="IB407" s="386"/>
      <c r="ID407" s="386"/>
      <c r="IE407" s="386"/>
      <c r="IF407" s="386"/>
      <c r="IG407" s="386"/>
      <c r="IH407" s="386"/>
      <c r="II407" s="386"/>
    </row>
    <row r="408" spans="1:257" ht="81.599999999999994" x14ac:dyDescent="0.3">
      <c r="A408" s="449"/>
      <c r="B408" s="449"/>
      <c r="C408" s="449"/>
      <c r="D408" s="449"/>
      <c r="E408" s="449"/>
      <c r="F408" s="457"/>
      <c r="G408" s="449"/>
      <c r="H408" s="514"/>
      <c r="I408" s="514"/>
      <c r="J408" s="515"/>
      <c r="K408" s="654"/>
      <c r="L408" s="636" t="s">
        <v>2524</v>
      </c>
      <c r="M408" s="579" t="s">
        <v>2719</v>
      </c>
      <c r="N408" s="574" t="s">
        <v>2720</v>
      </c>
      <c r="O408" s="574" t="s">
        <v>2529</v>
      </c>
      <c r="P408" s="574" t="s">
        <v>2722</v>
      </c>
      <c r="Q408" s="514"/>
      <c r="R408" s="641" t="s">
        <v>2723</v>
      </c>
      <c r="S408" s="641">
        <v>2</v>
      </c>
      <c r="T408" s="525">
        <v>2</v>
      </c>
      <c r="U408" s="642" t="s">
        <v>2727</v>
      </c>
      <c r="V408" s="641" t="s">
        <v>2728</v>
      </c>
      <c r="W408" s="638">
        <v>43252</v>
      </c>
      <c r="X408" s="638">
        <v>43434</v>
      </c>
      <c r="Y408" s="640">
        <v>65000000</v>
      </c>
      <c r="Z408" s="639" t="s">
        <v>2511</v>
      </c>
      <c r="AA408" s="639" t="s">
        <v>2512</v>
      </c>
      <c r="AB408" s="639" t="s">
        <v>2513</v>
      </c>
      <c r="AC408" s="639" t="s">
        <v>2514</v>
      </c>
      <c r="AD408" s="514"/>
      <c r="AE408" s="430"/>
      <c r="AF408" s="430"/>
      <c r="AG408" s="430"/>
      <c r="AH408" s="430"/>
      <c r="AI408" s="430"/>
      <c r="AJ408" s="430"/>
      <c r="AK408" s="430"/>
      <c r="AL408" s="430"/>
      <c r="AM408" s="430"/>
      <c r="AN408" s="430"/>
      <c r="AO408" s="430"/>
      <c r="AP408" s="430"/>
      <c r="AQ408" s="430"/>
      <c r="AR408" s="430"/>
      <c r="AS408" s="430"/>
      <c r="AT408" s="430"/>
      <c r="AU408" s="430"/>
      <c r="AV408" s="430"/>
      <c r="AW408" s="430"/>
      <c r="AX408" s="430"/>
      <c r="AY408" s="430"/>
      <c r="AZ408" s="430"/>
      <c r="BA408" s="430"/>
      <c r="BB408" s="430"/>
      <c r="BC408" s="430"/>
      <c r="BD408" s="430"/>
      <c r="BE408" s="430"/>
      <c r="BF408" s="430"/>
      <c r="BG408" s="430"/>
      <c r="BH408" s="430"/>
      <c r="BI408" s="430"/>
      <c r="BJ408" s="430"/>
      <c r="BK408" s="430"/>
      <c r="BL408" s="430"/>
      <c r="BM408" s="430"/>
      <c r="BN408" s="430"/>
      <c r="BO408" s="430"/>
      <c r="BP408" s="430"/>
      <c r="BQ408" s="430"/>
      <c r="BR408" s="430"/>
      <c r="BS408" s="430"/>
      <c r="BT408" s="430"/>
      <c r="BU408" s="430"/>
      <c r="BV408" s="430"/>
      <c r="BW408" s="430"/>
      <c r="BX408" s="430"/>
      <c r="BY408" s="430"/>
      <c r="BZ408" s="430"/>
      <c r="CA408" s="430"/>
      <c r="CB408" s="430"/>
      <c r="CC408" s="430"/>
      <c r="CD408" s="430"/>
      <c r="CE408" s="430"/>
      <c r="CF408" s="430"/>
      <c r="CG408" s="430"/>
      <c r="CH408" s="430"/>
      <c r="CI408" s="430"/>
      <c r="CJ408" s="430"/>
      <c r="CK408" s="430"/>
      <c r="CL408" s="430"/>
      <c r="CM408" s="430"/>
      <c r="CN408" s="430"/>
      <c r="CO408" s="430"/>
      <c r="CP408" s="430"/>
      <c r="CQ408" s="430"/>
      <c r="CR408" s="430"/>
      <c r="CS408" s="430"/>
      <c r="CT408" s="430"/>
      <c r="CU408" s="430"/>
      <c r="CV408" s="430"/>
      <c r="CW408" s="430"/>
      <c r="CX408" s="430"/>
      <c r="CY408" s="430"/>
      <c r="CZ408" s="430"/>
      <c r="DA408" s="430"/>
      <c r="DB408" s="430"/>
      <c r="DC408" s="430"/>
      <c r="DD408" s="430"/>
      <c r="DE408" s="430"/>
      <c r="DF408" s="430"/>
      <c r="DG408" s="430"/>
      <c r="DH408" s="430"/>
      <c r="DI408" s="430"/>
      <c r="DJ408" s="430"/>
      <c r="DK408" s="430"/>
      <c r="DL408" s="386"/>
      <c r="DM408" s="386"/>
      <c r="DN408" s="386"/>
      <c r="DO408" s="386"/>
      <c r="DP408" s="386"/>
      <c r="DQ408" s="386"/>
      <c r="DR408" s="386"/>
      <c r="DS408" s="386"/>
      <c r="DT408" s="386"/>
      <c r="DU408" s="386"/>
      <c r="DV408" s="386"/>
      <c r="DW408" s="386"/>
      <c r="DX408" s="386"/>
      <c r="DY408" s="386"/>
      <c r="DZ408" s="386"/>
      <c r="EA408" s="386"/>
      <c r="EB408" s="386"/>
      <c r="EC408" s="386"/>
      <c r="ED408" s="386"/>
      <c r="EE408" s="386"/>
      <c r="EF408" s="386"/>
      <c r="EG408" s="386"/>
      <c r="EH408" s="386"/>
      <c r="EI408" s="386"/>
      <c r="EJ408" s="386"/>
      <c r="EK408" s="386"/>
      <c r="EL408" s="386"/>
      <c r="EM408" s="386"/>
      <c r="EN408" s="386"/>
      <c r="EO408" s="386"/>
      <c r="EP408" s="386"/>
      <c r="EQ408" s="386"/>
      <c r="ER408" s="386"/>
      <c r="ES408" s="386"/>
      <c r="ET408" s="386"/>
      <c r="EU408" s="386"/>
      <c r="EV408" s="386"/>
      <c r="EW408" s="386"/>
      <c r="EX408" s="386"/>
      <c r="EY408" s="386"/>
      <c r="EZ408" s="386"/>
      <c r="FA408" s="386"/>
      <c r="FB408" s="386"/>
      <c r="FC408" s="386"/>
      <c r="FD408" s="386"/>
      <c r="FE408" s="386"/>
      <c r="FF408" s="386"/>
      <c r="FG408" s="386"/>
      <c r="FH408" s="386"/>
      <c r="FI408" s="386"/>
      <c r="FJ408" s="386"/>
      <c r="FK408" s="386"/>
      <c r="FL408" s="386"/>
      <c r="FM408" s="386"/>
      <c r="FN408" s="386"/>
      <c r="FO408" s="386"/>
      <c r="FP408" s="386"/>
      <c r="FQ408" s="386"/>
      <c r="FR408" s="386"/>
      <c r="FS408" s="386"/>
      <c r="FT408" s="386"/>
      <c r="FU408" s="386"/>
      <c r="FV408" s="386"/>
      <c r="FW408" s="386"/>
      <c r="FX408" s="386"/>
      <c r="FY408" s="386"/>
      <c r="FZ408" s="386"/>
      <c r="GA408" s="386"/>
      <c r="GB408" s="386"/>
      <c r="GC408" s="386"/>
      <c r="GD408" s="386"/>
      <c r="GE408" s="386"/>
      <c r="GF408" s="386"/>
      <c r="GG408" s="386"/>
      <c r="GH408" s="386"/>
      <c r="GI408" s="386"/>
      <c r="GJ408" s="386"/>
      <c r="GK408" s="386"/>
      <c r="GL408" s="386"/>
      <c r="GM408" s="386"/>
      <c r="GN408" s="386"/>
      <c r="GO408" s="386"/>
      <c r="GP408" s="386"/>
      <c r="GQ408" s="386"/>
      <c r="GR408" s="386"/>
      <c r="GS408" s="386"/>
      <c r="GT408" s="386"/>
      <c r="GU408" s="488"/>
      <c r="GV408" s="386"/>
      <c r="GW408" s="386"/>
      <c r="GX408" s="386"/>
      <c r="GY408" s="386"/>
      <c r="GZ408" s="386"/>
      <c r="HA408" s="386"/>
      <c r="HB408" s="386"/>
      <c r="HC408" s="386"/>
      <c r="HD408" s="386"/>
      <c r="HE408" s="386"/>
      <c r="HF408" s="386"/>
      <c r="HG408" s="386"/>
      <c r="HH408" s="386"/>
      <c r="HI408" s="386"/>
      <c r="HJ408" s="386"/>
      <c r="HK408" s="386"/>
      <c r="HL408" s="386"/>
      <c r="HM408" s="386"/>
      <c r="HN408" s="386"/>
      <c r="HO408" s="386"/>
      <c r="HP408" s="386"/>
      <c r="HQ408" s="386"/>
      <c r="HR408" s="386"/>
      <c r="HS408" s="386"/>
      <c r="HT408" s="386"/>
      <c r="HU408" s="386"/>
      <c r="HV408" s="386"/>
      <c r="HW408" s="386"/>
      <c r="HX408" s="386"/>
      <c r="HY408" s="386"/>
      <c r="HZ408" s="386"/>
      <c r="IA408" s="386"/>
      <c r="IB408" s="386"/>
      <c r="ID408" s="386"/>
      <c r="IE408" s="386"/>
      <c r="IF408" s="386"/>
      <c r="IG408" s="386"/>
      <c r="IH408" s="386"/>
      <c r="II408" s="386"/>
    </row>
    <row r="409" spans="1:257" ht="102" x14ac:dyDescent="0.3">
      <c r="A409" s="449" t="s">
        <v>272</v>
      </c>
      <c r="B409" s="449" t="s">
        <v>266</v>
      </c>
      <c r="C409" s="449" t="s">
        <v>266</v>
      </c>
      <c r="D409" s="449" t="s">
        <v>187</v>
      </c>
      <c r="E409" s="449" t="s">
        <v>282</v>
      </c>
      <c r="F409" s="457" t="s">
        <v>1024</v>
      </c>
      <c r="G409" s="449" t="s">
        <v>499</v>
      </c>
      <c r="H409" s="514" t="s">
        <v>1406</v>
      </c>
      <c r="I409" s="514" t="s">
        <v>208</v>
      </c>
      <c r="J409" s="515"/>
      <c r="K409" s="458" t="s">
        <v>1026</v>
      </c>
      <c r="L409" s="636" t="s">
        <v>2542</v>
      </c>
      <c r="M409" s="579" t="s">
        <v>2576</v>
      </c>
      <c r="N409" s="574" t="s">
        <v>2729</v>
      </c>
      <c r="O409" s="574" t="s">
        <v>2604</v>
      </c>
      <c r="P409" s="574" t="s">
        <v>2606</v>
      </c>
      <c r="Q409" s="460"/>
      <c r="R409" s="641" t="s">
        <v>2627</v>
      </c>
      <c r="S409" s="637">
        <v>0.17</v>
      </c>
      <c r="T409" s="637">
        <v>0.1</v>
      </c>
      <c r="U409" s="655" t="s">
        <v>2730</v>
      </c>
      <c r="V409" s="575" t="s">
        <v>2731</v>
      </c>
      <c r="W409" s="638">
        <v>43191</v>
      </c>
      <c r="X409" s="638">
        <v>43374</v>
      </c>
      <c r="Y409" s="463">
        <v>1000000000</v>
      </c>
      <c r="Z409" s="639" t="s">
        <v>2511</v>
      </c>
      <c r="AA409" s="639" t="s">
        <v>2512</v>
      </c>
      <c r="AB409" s="639" t="s">
        <v>2513</v>
      </c>
      <c r="AC409" s="639" t="s">
        <v>2514</v>
      </c>
      <c r="AD409" s="460"/>
      <c r="AE409" s="430">
        <f t="shared" si="46"/>
        <v>1000000000</v>
      </c>
      <c r="AF409" s="430">
        <f t="shared" si="49"/>
        <v>1000000000</v>
      </c>
      <c r="AG409" s="430">
        <f t="shared" si="50"/>
        <v>1000000000</v>
      </c>
      <c r="AH409" s="430">
        <v>1000000000</v>
      </c>
      <c r="AI409" s="430"/>
      <c r="AJ409" s="430"/>
      <c r="AK409" s="430"/>
      <c r="AL409" s="430"/>
      <c r="AM409" s="430"/>
      <c r="AN409" s="430"/>
      <c r="AO409" s="430"/>
      <c r="AP409" s="430"/>
      <c r="AQ409" s="430"/>
      <c r="AR409" s="430"/>
      <c r="AS409" s="430"/>
      <c r="AT409" s="430"/>
      <c r="AU409" s="430"/>
      <c r="AV409" s="430"/>
      <c r="AW409" s="430"/>
      <c r="AX409" s="430"/>
      <c r="AY409" s="430"/>
      <c r="AZ409" s="430"/>
      <c r="BA409" s="430"/>
      <c r="BB409" s="430"/>
      <c r="BC409" s="430"/>
      <c r="BD409" s="430"/>
      <c r="BE409" s="430"/>
      <c r="BF409" s="430"/>
      <c r="BG409" s="430"/>
      <c r="BH409" s="430"/>
      <c r="BI409" s="430"/>
      <c r="BJ409" s="430"/>
      <c r="BK409" s="430"/>
      <c r="BL409" s="430"/>
      <c r="BM409" s="430"/>
      <c r="BN409" s="430"/>
      <c r="BO409" s="430"/>
      <c r="BP409" s="430"/>
      <c r="BQ409" s="430"/>
      <c r="BR409" s="430"/>
      <c r="BS409" s="430"/>
      <c r="BT409" s="430"/>
      <c r="BU409" s="430"/>
      <c r="BV409" s="430"/>
      <c r="BW409" s="430"/>
      <c r="BX409" s="430"/>
      <c r="BY409" s="430"/>
      <c r="BZ409" s="430"/>
      <c r="CA409" s="430"/>
      <c r="CB409" s="430"/>
      <c r="CC409" s="430"/>
      <c r="CD409" s="430"/>
      <c r="CE409" s="430"/>
      <c r="CF409" s="430"/>
      <c r="CG409" s="430"/>
      <c r="CH409" s="430"/>
      <c r="CI409" s="430"/>
      <c r="CJ409" s="430"/>
      <c r="CK409" s="430"/>
      <c r="CL409" s="430"/>
      <c r="CM409" s="430"/>
      <c r="CN409" s="430"/>
      <c r="CO409" s="430"/>
      <c r="CP409" s="430"/>
      <c r="CQ409" s="430"/>
      <c r="CR409" s="430"/>
      <c r="CS409" s="430"/>
      <c r="CT409" s="430"/>
      <c r="CU409" s="430"/>
      <c r="CV409" s="430"/>
      <c r="CW409" s="430"/>
      <c r="CX409" s="430"/>
      <c r="CY409" s="430"/>
      <c r="CZ409" s="430"/>
      <c r="DA409" s="430"/>
      <c r="DB409" s="430"/>
      <c r="DC409" s="430"/>
      <c r="DD409" s="430"/>
      <c r="DE409" s="430"/>
      <c r="DF409" s="430"/>
      <c r="DG409" s="430"/>
      <c r="DH409" s="430"/>
      <c r="DI409" s="430"/>
      <c r="DJ409" s="430"/>
      <c r="DK409" s="430"/>
      <c r="DL409" s="386"/>
      <c r="DM409" s="386"/>
      <c r="DN409" s="386"/>
      <c r="DO409" s="386"/>
      <c r="DP409" s="386"/>
      <c r="DQ409" s="386"/>
      <c r="DR409" s="386"/>
      <c r="DS409" s="386"/>
      <c r="DT409" s="386"/>
      <c r="DU409" s="386"/>
      <c r="DV409" s="386"/>
      <c r="DW409" s="386"/>
      <c r="DX409" s="386"/>
      <c r="DY409" s="386"/>
      <c r="DZ409" s="386"/>
      <c r="EA409" s="386"/>
      <c r="EB409" s="386"/>
      <c r="EC409" s="386"/>
      <c r="ED409" s="386"/>
      <c r="EE409" s="386"/>
      <c r="EF409" s="386"/>
      <c r="EG409" s="386"/>
      <c r="EH409" s="386"/>
      <c r="EI409" s="386"/>
      <c r="EJ409" s="386"/>
      <c r="EK409" s="386"/>
      <c r="EL409" s="386"/>
      <c r="EM409" s="386"/>
      <c r="EN409" s="386"/>
      <c r="EO409" s="386"/>
      <c r="EP409" s="386"/>
      <c r="EQ409" s="386"/>
      <c r="ER409" s="386"/>
      <c r="ES409" s="386"/>
      <c r="ET409" s="386"/>
      <c r="EU409" s="386"/>
      <c r="EV409" s="386"/>
      <c r="EW409" s="386"/>
      <c r="EX409" s="386"/>
      <c r="EY409" s="386"/>
      <c r="EZ409" s="386"/>
      <c r="FA409" s="386"/>
      <c r="FB409" s="386"/>
      <c r="FC409" s="386"/>
      <c r="FD409" s="386"/>
      <c r="FE409" s="386"/>
      <c r="FF409" s="386"/>
      <c r="FG409" s="386"/>
      <c r="FH409" s="386"/>
      <c r="FI409" s="386"/>
      <c r="FJ409" s="386"/>
      <c r="FK409" s="386"/>
      <c r="FL409" s="386"/>
      <c r="FM409" s="386"/>
      <c r="FN409" s="386"/>
      <c r="FO409" s="386"/>
      <c r="FP409" s="386"/>
      <c r="FQ409" s="386"/>
      <c r="FR409" s="386"/>
      <c r="FS409" s="386"/>
      <c r="FT409" s="386"/>
      <c r="FU409" s="386"/>
      <c r="FV409" s="386"/>
      <c r="FW409" s="386"/>
      <c r="FX409" s="386"/>
      <c r="FY409" s="386"/>
      <c r="FZ409" s="386"/>
      <c r="GA409" s="386"/>
      <c r="GB409" s="386"/>
      <c r="GC409" s="386"/>
      <c r="GD409" s="386"/>
      <c r="GE409" s="386"/>
      <c r="GF409" s="386"/>
      <c r="GG409" s="386"/>
      <c r="GH409" s="386"/>
      <c r="GI409" s="386"/>
      <c r="GJ409" s="386"/>
      <c r="GK409" s="386"/>
      <c r="GL409" s="386"/>
      <c r="GM409" s="386"/>
      <c r="GN409" s="386"/>
      <c r="GO409" s="386"/>
      <c r="GP409" s="386"/>
      <c r="GQ409" s="386"/>
      <c r="GR409" s="386"/>
      <c r="GS409" s="386"/>
      <c r="GT409" s="386"/>
      <c r="GU409" s="488"/>
      <c r="GV409" s="386"/>
      <c r="GW409" s="386"/>
      <c r="GX409" s="386"/>
      <c r="GY409" s="386"/>
      <c r="GZ409" s="386"/>
      <c r="HA409" s="386"/>
      <c r="HB409" s="386"/>
      <c r="HC409" s="386"/>
      <c r="HD409" s="386"/>
      <c r="HE409" s="386"/>
      <c r="HF409" s="386"/>
      <c r="HG409" s="386"/>
      <c r="HH409" s="386"/>
      <c r="HI409" s="386"/>
      <c r="HJ409" s="386"/>
      <c r="HK409" s="386"/>
      <c r="HL409" s="386"/>
      <c r="HM409" s="386"/>
      <c r="HN409" s="386"/>
      <c r="HO409" s="386"/>
      <c r="HP409" s="386"/>
      <c r="HQ409" s="386"/>
      <c r="HR409" s="386"/>
      <c r="HS409" s="386"/>
      <c r="HT409" s="386"/>
      <c r="HU409" s="386"/>
      <c r="HV409" s="386"/>
      <c r="HW409" s="386"/>
      <c r="HX409" s="386"/>
      <c r="HY409" s="386"/>
      <c r="HZ409" s="386"/>
      <c r="IA409" s="386"/>
      <c r="IB409" s="386"/>
      <c r="ID409" s="386"/>
      <c r="IE409" s="386"/>
      <c r="IF409" s="386"/>
      <c r="IG409" s="386"/>
      <c r="IH409" s="386"/>
      <c r="II409" s="386"/>
    </row>
    <row r="410" spans="1:257" ht="81.599999999999994" x14ac:dyDescent="0.3">
      <c r="A410" s="449" t="s">
        <v>272</v>
      </c>
      <c r="B410" s="449" t="s">
        <v>266</v>
      </c>
      <c r="C410" s="449" t="s">
        <v>266</v>
      </c>
      <c r="D410" s="449" t="s">
        <v>187</v>
      </c>
      <c r="E410" s="449" t="s">
        <v>282</v>
      </c>
      <c r="F410" s="457" t="s">
        <v>1027</v>
      </c>
      <c r="G410" s="449" t="s">
        <v>499</v>
      </c>
      <c r="H410" s="514" t="s">
        <v>1407</v>
      </c>
      <c r="I410" s="514" t="s">
        <v>208</v>
      </c>
      <c r="J410" s="515"/>
      <c r="K410" s="458" t="s">
        <v>1029</v>
      </c>
      <c r="L410" s="636" t="s">
        <v>2732</v>
      </c>
      <c r="M410" s="579" t="s">
        <v>2733</v>
      </c>
      <c r="N410" s="574" t="s">
        <v>2736</v>
      </c>
      <c r="O410" s="574" t="s">
        <v>2737</v>
      </c>
      <c r="P410" s="574" t="s">
        <v>2738</v>
      </c>
      <c r="Q410" s="460"/>
      <c r="R410" s="641" t="s">
        <v>2740</v>
      </c>
      <c r="S410" s="641">
        <v>6</v>
      </c>
      <c r="T410" s="525">
        <v>4</v>
      </c>
      <c r="U410" s="642" t="s">
        <v>2742</v>
      </c>
      <c r="V410" s="641" t="s">
        <v>2743</v>
      </c>
      <c r="W410" s="638">
        <v>43160</v>
      </c>
      <c r="X410" s="638">
        <v>43344</v>
      </c>
      <c r="Y410" s="640">
        <v>1533550700</v>
      </c>
      <c r="Z410" s="639" t="s">
        <v>2511</v>
      </c>
      <c r="AA410" s="639" t="s">
        <v>2512</v>
      </c>
      <c r="AB410" s="639" t="s">
        <v>2513</v>
      </c>
      <c r="AC410" s="639" t="s">
        <v>2514</v>
      </c>
      <c r="AD410" s="460"/>
      <c r="AE410" s="430">
        <f t="shared" si="46"/>
        <v>1932820000</v>
      </c>
      <c r="AF410" s="430">
        <f t="shared" si="49"/>
        <v>1932820000</v>
      </c>
      <c r="AG410" s="430">
        <f t="shared" si="50"/>
        <v>1932820000</v>
      </c>
      <c r="AH410" s="430">
        <f>1932820000</f>
        <v>1932820000</v>
      </c>
      <c r="AI410" s="430"/>
      <c r="AJ410" s="430"/>
      <c r="AK410" s="430"/>
      <c r="AL410" s="430"/>
      <c r="AM410" s="430"/>
      <c r="AN410" s="430"/>
      <c r="AO410" s="430"/>
      <c r="AP410" s="430"/>
      <c r="AQ410" s="430"/>
      <c r="AR410" s="430"/>
      <c r="AS410" s="430"/>
      <c r="AT410" s="430"/>
      <c r="AU410" s="430"/>
      <c r="AV410" s="430"/>
      <c r="AW410" s="430"/>
      <c r="AX410" s="430"/>
      <c r="AY410" s="430"/>
      <c r="AZ410" s="430"/>
      <c r="BA410" s="430"/>
      <c r="BB410" s="430"/>
      <c r="BC410" s="430"/>
      <c r="BD410" s="430"/>
      <c r="BE410" s="430"/>
      <c r="BF410" s="430"/>
      <c r="BG410" s="430"/>
      <c r="BH410" s="430"/>
      <c r="BI410" s="430"/>
      <c r="BJ410" s="430"/>
      <c r="BK410" s="430"/>
      <c r="BL410" s="430"/>
      <c r="BM410" s="430"/>
      <c r="BN410" s="430"/>
      <c r="BO410" s="430"/>
      <c r="BP410" s="430"/>
      <c r="BQ410" s="430"/>
      <c r="BR410" s="430"/>
      <c r="BS410" s="430"/>
      <c r="BT410" s="430"/>
      <c r="BU410" s="430"/>
      <c r="BV410" s="430"/>
      <c r="BW410" s="430"/>
      <c r="BX410" s="430"/>
      <c r="BY410" s="430"/>
      <c r="BZ410" s="430"/>
      <c r="CA410" s="430"/>
      <c r="CB410" s="430"/>
      <c r="CC410" s="430"/>
      <c r="CD410" s="430"/>
      <c r="CE410" s="430"/>
      <c r="CF410" s="430"/>
      <c r="CG410" s="430"/>
      <c r="CH410" s="430"/>
      <c r="CI410" s="430"/>
      <c r="CJ410" s="430"/>
      <c r="CK410" s="430"/>
      <c r="CL410" s="430"/>
      <c r="CM410" s="430"/>
      <c r="CN410" s="430"/>
      <c r="CO410" s="430"/>
      <c r="CP410" s="430"/>
      <c r="CQ410" s="430"/>
      <c r="CR410" s="430"/>
      <c r="CS410" s="430"/>
      <c r="CT410" s="430"/>
      <c r="CU410" s="430"/>
      <c r="CV410" s="430"/>
      <c r="CW410" s="430"/>
      <c r="CX410" s="430"/>
      <c r="CY410" s="430"/>
      <c r="CZ410" s="430"/>
      <c r="DA410" s="430"/>
      <c r="DB410" s="430"/>
      <c r="DC410" s="430"/>
      <c r="DD410" s="430"/>
      <c r="DE410" s="430"/>
      <c r="DF410" s="430"/>
      <c r="DG410" s="430"/>
      <c r="DH410" s="430"/>
      <c r="DI410" s="430"/>
      <c r="DJ410" s="430"/>
      <c r="DK410" s="430"/>
      <c r="DL410" s="386"/>
      <c r="DM410" s="386"/>
      <c r="DN410" s="386"/>
      <c r="DO410" s="386"/>
      <c r="DP410" s="386"/>
      <c r="DQ410" s="386"/>
      <c r="DR410" s="386"/>
      <c r="DS410" s="386"/>
      <c r="DT410" s="386"/>
      <c r="DU410" s="386"/>
      <c r="DV410" s="386"/>
      <c r="DW410" s="386"/>
      <c r="DX410" s="386"/>
      <c r="DY410" s="386"/>
      <c r="DZ410" s="386"/>
      <c r="EA410" s="386"/>
      <c r="EB410" s="386"/>
      <c r="EC410" s="386"/>
      <c r="ED410" s="386"/>
      <c r="EE410" s="386"/>
      <c r="EF410" s="386"/>
      <c r="EG410" s="386"/>
      <c r="EH410" s="386"/>
      <c r="EI410" s="386"/>
      <c r="EJ410" s="386"/>
      <c r="EK410" s="386"/>
      <c r="EL410" s="386"/>
      <c r="EM410" s="386"/>
      <c r="EN410" s="386"/>
      <c r="EO410" s="386"/>
      <c r="EP410" s="386"/>
      <c r="EQ410" s="386"/>
      <c r="ER410" s="386"/>
      <c r="ES410" s="386"/>
      <c r="ET410" s="386"/>
      <c r="EU410" s="386"/>
      <c r="EV410" s="386"/>
      <c r="EW410" s="386"/>
      <c r="EX410" s="386"/>
      <c r="EY410" s="386"/>
      <c r="EZ410" s="386"/>
      <c r="FA410" s="386"/>
      <c r="FB410" s="386"/>
      <c r="FC410" s="386"/>
      <c r="FD410" s="386"/>
      <c r="FE410" s="386"/>
      <c r="FF410" s="386"/>
      <c r="FG410" s="386"/>
      <c r="FH410" s="386"/>
      <c r="FI410" s="386"/>
      <c r="FJ410" s="386"/>
      <c r="FK410" s="386"/>
      <c r="FL410" s="386"/>
      <c r="FM410" s="386"/>
      <c r="FN410" s="386"/>
      <c r="FO410" s="386"/>
      <c r="FP410" s="386"/>
      <c r="FQ410" s="386"/>
      <c r="FR410" s="386"/>
      <c r="FS410" s="386"/>
      <c r="FT410" s="386"/>
      <c r="FU410" s="386"/>
      <c r="FV410" s="386"/>
      <c r="FW410" s="386"/>
      <c r="FX410" s="386"/>
      <c r="FY410" s="386"/>
      <c r="FZ410" s="386"/>
      <c r="GA410" s="386"/>
      <c r="GB410" s="386"/>
      <c r="GC410" s="386"/>
      <c r="GD410" s="386"/>
      <c r="GE410" s="386"/>
      <c r="GF410" s="386"/>
      <c r="GG410" s="386"/>
      <c r="GH410" s="386"/>
      <c r="GI410" s="386"/>
      <c r="GJ410" s="386"/>
      <c r="GK410" s="386"/>
      <c r="GL410" s="386"/>
      <c r="GM410" s="386"/>
      <c r="GN410" s="386"/>
      <c r="GO410" s="386"/>
      <c r="GP410" s="386"/>
      <c r="GQ410" s="386"/>
      <c r="GR410" s="386"/>
      <c r="GS410" s="386"/>
      <c r="GT410" s="386"/>
      <c r="GU410" s="488"/>
      <c r="GV410" s="386"/>
      <c r="GW410" s="386"/>
      <c r="GX410" s="386"/>
      <c r="GY410" s="386"/>
      <c r="GZ410" s="386"/>
      <c r="HA410" s="386"/>
      <c r="HB410" s="386"/>
      <c r="HC410" s="386"/>
      <c r="HD410" s="386"/>
      <c r="HE410" s="386"/>
      <c r="HF410" s="386"/>
      <c r="HG410" s="386"/>
      <c r="HH410" s="386"/>
      <c r="HI410" s="386"/>
      <c r="HJ410" s="386"/>
      <c r="HK410" s="386"/>
      <c r="HL410" s="386"/>
      <c r="HM410" s="386"/>
      <c r="HN410" s="386"/>
      <c r="HO410" s="386"/>
      <c r="HP410" s="386"/>
      <c r="HQ410" s="386"/>
      <c r="HR410" s="386"/>
      <c r="HS410" s="386"/>
      <c r="HT410" s="386"/>
      <c r="HU410" s="386"/>
      <c r="HV410" s="386"/>
      <c r="HW410" s="386"/>
      <c r="HX410" s="386"/>
      <c r="HY410" s="386"/>
      <c r="IA410" s="386"/>
      <c r="IB410" s="386"/>
      <c r="IC410" s="386"/>
      <c r="ID410" s="386"/>
      <c r="IE410" s="386"/>
      <c r="IF410" s="386"/>
    </row>
    <row r="411" spans="1:257" ht="71.400000000000006" x14ac:dyDescent="0.3">
      <c r="A411" s="449"/>
      <c r="B411" s="449"/>
      <c r="C411" s="449"/>
      <c r="D411" s="449"/>
      <c r="E411" s="449"/>
      <c r="F411" s="457"/>
      <c r="G411" s="449"/>
      <c r="H411" s="514"/>
      <c r="I411" s="514"/>
      <c r="J411" s="515"/>
      <c r="K411" s="458"/>
      <c r="L411" s="636" t="s">
        <v>2734</v>
      </c>
      <c r="M411" s="579" t="s">
        <v>2735</v>
      </c>
      <c r="N411" s="574" t="s">
        <v>2736</v>
      </c>
      <c r="O411" s="574" t="s">
        <v>2582</v>
      </c>
      <c r="P411" s="574" t="s">
        <v>2739</v>
      </c>
      <c r="Q411" s="460"/>
      <c r="R411" s="641" t="s">
        <v>2741</v>
      </c>
      <c r="S411" s="641">
        <v>20</v>
      </c>
      <c r="T411" s="525">
        <v>4</v>
      </c>
      <c r="U411" s="642" t="s">
        <v>2744</v>
      </c>
      <c r="V411" s="641" t="s">
        <v>2745</v>
      </c>
      <c r="W411" s="638">
        <v>43160</v>
      </c>
      <c r="X411" s="638">
        <v>43344</v>
      </c>
      <c r="Y411" s="640">
        <v>399269300</v>
      </c>
      <c r="Z411" s="639" t="s">
        <v>2511</v>
      </c>
      <c r="AA411" s="639" t="s">
        <v>2512</v>
      </c>
      <c r="AB411" s="639" t="s">
        <v>2513</v>
      </c>
      <c r="AC411" s="639" t="s">
        <v>2514</v>
      </c>
      <c r="AD411" s="460"/>
      <c r="AE411" s="430"/>
      <c r="AF411" s="430"/>
      <c r="AG411" s="430"/>
      <c r="AH411" s="430"/>
      <c r="AI411" s="430"/>
      <c r="AJ411" s="430"/>
      <c r="AK411" s="430"/>
      <c r="AL411" s="430"/>
      <c r="AM411" s="430"/>
      <c r="AN411" s="430"/>
      <c r="AO411" s="430"/>
      <c r="AP411" s="430"/>
      <c r="AQ411" s="430"/>
      <c r="AR411" s="430"/>
      <c r="AS411" s="430"/>
      <c r="AT411" s="430"/>
      <c r="AU411" s="430"/>
      <c r="AV411" s="430"/>
      <c r="AW411" s="430"/>
      <c r="AX411" s="430"/>
      <c r="AY411" s="430"/>
      <c r="AZ411" s="430"/>
      <c r="BA411" s="430"/>
      <c r="BB411" s="430"/>
      <c r="BC411" s="430"/>
      <c r="BD411" s="430"/>
      <c r="BE411" s="430"/>
      <c r="BF411" s="430"/>
      <c r="BG411" s="430"/>
      <c r="BH411" s="430"/>
      <c r="BI411" s="430"/>
      <c r="BJ411" s="430"/>
      <c r="BK411" s="430"/>
      <c r="BL411" s="430"/>
      <c r="BM411" s="430"/>
      <c r="BN411" s="430"/>
      <c r="BO411" s="430"/>
      <c r="BP411" s="430"/>
      <c r="BQ411" s="430"/>
      <c r="BR411" s="430"/>
      <c r="BS411" s="430"/>
      <c r="BT411" s="430"/>
      <c r="BU411" s="430"/>
      <c r="BV411" s="430"/>
      <c r="BW411" s="430"/>
      <c r="BX411" s="430"/>
      <c r="BY411" s="430"/>
      <c r="BZ411" s="430"/>
      <c r="CA411" s="430"/>
      <c r="CB411" s="430"/>
      <c r="CC411" s="430"/>
      <c r="CD411" s="430"/>
      <c r="CE411" s="430"/>
      <c r="CF411" s="430"/>
      <c r="CG411" s="430"/>
      <c r="CH411" s="430"/>
      <c r="CI411" s="430"/>
      <c r="CJ411" s="430"/>
      <c r="CK411" s="430"/>
      <c r="CL411" s="430"/>
      <c r="CM411" s="430"/>
      <c r="CN411" s="430"/>
      <c r="CO411" s="430"/>
      <c r="CP411" s="430"/>
      <c r="CQ411" s="430"/>
      <c r="CR411" s="430"/>
      <c r="CS411" s="430"/>
      <c r="CT411" s="430"/>
      <c r="CU411" s="430"/>
      <c r="CV411" s="430"/>
      <c r="CW411" s="430"/>
      <c r="CX411" s="430"/>
      <c r="CY411" s="430"/>
      <c r="CZ411" s="430"/>
      <c r="DA411" s="430"/>
      <c r="DB411" s="430"/>
      <c r="DC411" s="430"/>
      <c r="DD411" s="430"/>
      <c r="DE411" s="430"/>
      <c r="DF411" s="430"/>
      <c r="DG411" s="430"/>
      <c r="DH411" s="430"/>
      <c r="DI411" s="430"/>
      <c r="DJ411" s="430"/>
      <c r="DK411" s="430"/>
      <c r="DL411" s="386"/>
      <c r="DM411" s="386"/>
      <c r="DN411" s="386"/>
      <c r="DO411" s="386"/>
      <c r="DP411" s="386"/>
      <c r="DQ411" s="386"/>
      <c r="DR411" s="386"/>
      <c r="DS411" s="386"/>
      <c r="DT411" s="386"/>
      <c r="DU411" s="386"/>
      <c r="DV411" s="386"/>
      <c r="DW411" s="386"/>
      <c r="DX411" s="386"/>
      <c r="DY411" s="386"/>
      <c r="DZ411" s="386"/>
      <c r="EA411" s="386"/>
      <c r="EB411" s="386"/>
      <c r="EC411" s="386"/>
      <c r="ED411" s="386"/>
      <c r="EE411" s="386"/>
      <c r="EF411" s="386"/>
      <c r="EG411" s="386"/>
      <c r="EH411" s="386"/>
      <c r="EI411" s="386"/>
      <c r="EJ411" s="386"/>
      <c r="EK411" s="386"/>
      <c r="EL411" s="386"/>
      <c r="EM411" s="386"/>
      <c r="EN411" s="386"/>
      <c r="EO411" s="386"/>
      <c r="EP411" s="386"/>
      <c r="EQ411" s="386"/>
      <c r="ER411" s="386"/>
      <c r="ES411" s="386"/>
      <c r="ET411" s="386"/>
      <c r="EU411" s="386"/>
      <c r="EV411" s="386"/>
      <c r="EW411" s="386"/>
      <c r="EX411" s="386"/>
      <c r="EY411" s="386"/>
      <c r="EZ411" s="386"/>
      <c r="FA411" s="386"/>
      <c r="FB411" s="386"/>
      <c r="FC411" s="386"/>
      <c r="FD411" s="386"/>
      <c r="FE411" s="386"/>
      <c r="FF411" s="386"/>
      <c r="FG411" s="386"/>
      <c r="FH411" s="386"/>
      <c r="FI411" s="386"/>
      <c r="FJ411" s="386"/>
      <c r="FK411" s="386"/>
      <c r="FL411" s="386"/>
      <c r="FM411" s="386"/>
      <c r="FN411" s="386"/>
      <c r="FO411" s="386"/>
      <c r="FP411" s="386"/>
      <c r="FQ411" s="386"/>
      <c r="FR411" s="386"/>
      <c r="FS411" s="386"/>
      <c r="FT411" s="386"/>
      <c r="FU411" s="386"/>
      <c r="FV411" s="386"/>
      <c r="FW411" s="386"/>
      <c r="FX411" s="386"/>
      <c r="FY411" s="386"/>
      <c r="FZ411" s="386"/>
      <c r="GA411" s="386"/>
      <c r="GB411" s="386"/>
      <c r="GC411" s="386"/>
      <c r="GD411" s="386"/>
      <c r="GE411" s="386"/>
      <c r="GF411" s="386"/>
      <c r="GG411" s="386"/>
      <c r="GH411" s="386"/>
      <c r="GI411" s="386"/>
      <c r="GJ411" s="386"/>
      <c r="GK411" s="386"/>
      <c r="GL411" s="386"/>
      <c r="GM411" s="386"/>
      <c r="GN411" s="386"/>
      <c r="GO411" s="386"/>
      <c r="GP411" s="386"/>
      <c r="GQ411" s="386"/>
      <c r="GR411" s="386"/>
      <c r="GS411" s="386"/>
      <c r="GT411" s="386"/>
      <c r="GU411" s="488"/>
      <c r="GV411" s="386"/>
      <c r="GW411" s="386"/>
      <c r="GX411" s="386"/>
      <c r="GY411" s="386"/>
      <c r="GZ411" s="386"/>
      <c r="HA411" s="386"/>
      <c r="HB411" s="386"/>
      <c r="HC411" s="386"/>
      <c r="HD411" s="386"/>
      <c r="HE411" s="386"/>
      <c r="HF411" s="386"/>
      <c r="HG411" s="386"/>
      <c r="HH411" s="386"/>
      <c r="HI411" s="386"/>
      <c r="HJ411" s="386"/>
      <c r="HK411" s="386"/>
      <c r="HL411" s="386"/>
      <c r="HM411" s="386"/>
      <c r="HN411" s="386"/>
      <c r="HO411" s="386"/>
      <c r="HP411" s="386"/>
      <c r="HQ411" s="386"/>
      <c r="HR411" s="386"/>
      <c r="HS411" s="386"/>
      <c r="HT411" s="386"/>
      <c r="HU411" s="386"/>
      <c r="HV411" s="386"/>
      <c r="HW411" s="386"/>
      <c r="HX411" s="386"/>
      <c r="HY411" s="386"/>
      <c r="IA411" s="386"/>
      <c r="IB411" s="386"/>
      <c r="IC411" s="386"/>
      <c r="ID411" s="386"/>
      <c r="IE411" s="386"/>
      <c r="IF411" s="386"/>
    </row>
    <row r="412" spans="1:257" ht="102" x14ac:dyDescent="0.3">
      <c r="A412" s="449" t="s">
        <v>272</v>
      </c>
      <c r="B412" s="449" t="s">
        <v>187</v>
      </c>
      <c r="C412" s="449" t="s">
        <v>187</v>
      </c>
      <c r="D412" s="449" t="s">
        <v>189</v>
      </c>
      <c r="E412" s="449" t="s">
        <v>282</v>
      </c>
      <c r="F412" s="656" t="s">
        <v>1030</v>
      </c>
      <c r="G412" s="657"/>
      <c r="H412" s="514" t="s">
        <v>1408</v>
      </c>
      <c r="I412" s="514" t="s">
        <v>208</v>
      </c>
      <c r="J412" s="658"/>
      <c r="K412" s="659" t="s">
        <v>1032</v>
      </c>
      <c r="L412" s="636" t="s">
        <v>2542</v>
      </c>
      <c r="M412" s="579" t="s">
        <v>2576</v>
      </c>
      <c r="N412" s="655" t="s">
        <v>2746</v>
      </c>
      <c r="O412" s="574" t="s">
        <v>2604</v>
      </c>
      <c r="P412" s="574" t="s">
        <v>2606</v>
      </c>
      <c r="Q412" s="660"/>
      <c r="R412" s="641" t="s">
        <v>2627</v>
      </c>
      <c r="S412" s="641">
        <v>17</v>
      </c>
      <c r="T412" s="641">
        <v>7</v>
      </c>
      <c r="U412" s="642" t="s">
        <v>2747</v>
      </c>
      <c r="V412" s="575" t="s">
        <v>2748</v>
      </c>
      <c r="W412" s="638">
        <v>43191</v>
      </c>
      <c r="X412" s="638">
        <v>43374</v>
      </c>
      <c r="Y412" s="661">
        <v>322000000</v>
      </c>
      <c r="Z412" s="639" t="s">
        <v>2511</v>
      </c>
      <c r="AA412" s="639" t="s">
        <v>2512</v>
      </c>
      <c r="AB412" s="639" t="s">
        <v>2513</v>
      </c>
      <c r="AC412" s="639" t="s">
        <v>2514</v>
      </c>
      <c r="AD412" s="660"/>
      <c r="AE412" s="430">
        <f t="shared" si="46"/>
        <v>322000000</v>
      </c>
      <c r="AF412" s="430">
        <f t="shared" si="49"/>
        <v>322000000</v>
      </c>
      <c r="AG412" s="430">
        <f t="shared" si="50"/>
        <v>322000000</v>
      </c>
      <c r="AH412" s="552">
        <v>322000000</v>
      </c>
      <c r="AI412" s="552"/>
      <c r="AJ412" s="552"/>
      <c r="AK412" s="552"/>
      <c r="AL412" s="552"/>
      <c r="AM412" s="552"/>
      <c r="AN412" s="552"/>
      <c r="AO412" s="552"/>
      <c r="AP412" s="552"/>
      <c r="AQ412" s="552"/>
      <c r="AR412" s="552"/>
      <c r="AS412" s="552"/>
      <c r="AT412" s="552"/>
      <c r="AU412" s="552"/>
      <c r="AV412" s="552"/>
      <c r="AW412" s="552"/>
      <c r="AX412" s="552"/>
      <c r="AY412" s="552"/>
      <c r="AZ412" s="552"/>
      <c r="BA412" s="552"/>
      <c r="BB412" s="552"/>
      <c r="BC412" s="552"/>
      <c r="BD412" s="552"/>
      <c r="BE412" s="552"/>
      <c r="BF412" s="552"/>
      <c r="BG412" s="552"/>
      <c r="BH412" s="552"/>
      <c r="BI412" s="552"/>
      <c r="BJ412" s="552"/>
      <c r="BK412" s="552"/>
      <c r="BL412" s="552"/>
      <c r="BM412" s="552"/>
      <c r="BN412" s="552"/>
      <c r="BO412" s="552"/>
      <c r="BP412" s="552"/>
      <c r="BQ412" s="552"/>
      <c r="BR412" s="552"/>
      <c r="BS412" s="552"/>
      <c r="BT412" s="552"/>
      <c r="BU412" s="552"/>
      <c r="BV412" s="552"/>
      <c r="BW412" s="552"/>
      <c r="BX412" s="552"/>
      <c r="BY412" s="552"/>
      <c r="BZ412" s="552"/>
      <c r="CA412" s="552"/>
      <c r="CB412" s="552"/>
      <c r="CC412" s="552"/>
      <c r="CD412" s="552"/>
      <c r="CE412" s="552"/>
      <c r="CF412" s="552"/>
      <c r="CG412" s="552"/>
      <c r="CH412" s="552"/>
      <c r="CI412" s="552"/>
      <c r="CJ412" s="552"/>
      <c r="CK412" s="552"/>
      <c r="CL412" s="552"/>
      <c r="CM412" s="552"/>
      <c r="CN412" s="552"/>
      <c r="CO412" s="552"/>
      <c r="CP412" s="552"/>
      <c r="CQ412" s="552"/>
      <c r="CR412" s="552"/>
      <c r="CS412" s="552"/>
      <c r="CT412" s="552"/>
      <c r="CU412" s="552"/>
      <c r="CV412" s="552"/>
      <c r="CW412" s="552"/>
      <c r="CX412" s="552"/>
      <c r="CY412" s="552"/>
      <c r="CZ412" s="552"/>
      <c r="DA412" s="552"/>
      <c r="DB412" s="552"/>
      <c r="DC412" s="552"/>
      <c r="DD412" s="552"/>
      <c r="DE412" s="552"/>
      <c r="DF412" s="552"/>
      <c r="DG412" s="552"/>
      <c r="DH412" s="552"/>
      <c r="DI412" s="552"/>
      <c r="DJ412" s="552"/>
      <c r="DK412" s="552"/>
      <c r="DL412" s="662"/>
      <c r="DM412" s="662"/>
      <c r="DN412" s="662"/>
      <c r="DO412" s="662"/>
      <c r="DP412" s="662"/>
      <c r="DQ412" s="662"/>
      <c r="DR412" s="662"/>
      <c r="DS412" s="662"/>
      <c r="DT412" s="662"/>
      <c r="DU412" s="662"/>
      <c r="DV412" s="662"/>
      <c r="DW412" s="662"/>
      <c r="DX412" s="662"/>
      <c r="DY412" s="662"/>
      <c r="DZ412" s="662"/>
      <c r="EA412" s="662"/>
      <c r="EB412" s="662"/>
      <c r="EC412" s="662"/>
      <c r="ED412" s="662"/>
      <c r="EE412" s="662"/>
      <c r="EF412" s="662"/>
      <c r="EG412" s="662"/>
      <c r="EH412" s="662"/>
      <c r="EI412" s="662"/>
      <c r="EJ412" s="662"/>
      <c r="EK412" s="662"/>
      <c r="EL412" s="662"/>
      <c r="EM412" s="662"/>
      <c r="EN412" s="662"/>
      <c r="EO412" s="662"/>
      <c r="EP412" s="662"/>
      <c r="EQ412" s="662"/>
      <c r="ER412" s="662"/>
      <c r="ES412" s="662"/>
      <c r="ET412" s="662"/>
      <c r="EU412" s="662"/>
      <c r="EV412" s="662"/>
      <c r="EW412" s="662"/>
      <c r="EX412" s="662"/>
      <c r="EY412" s="662"/>
      <c r="EZ412" s="662"/>
      <c r="FA412" s="662"/>
      <c r="FB412" s="662"/>
      <c r="FC412" s="662"/>
      <c r="FD412" s="662"/>
      <c r="FE412" s="662"/>
      <c r="FF412" s="662"/>
      <c r="FG412" s="662"/>
      <c r="FH412" s="662"/>
      <c r="FI412" s="662"/>
      <c r="FJ412" s="662"/>
      <c r="FK412" s="662"/>
      <c r="FL412" s="662"/>
      <c r="FM412" s="662"/>
      <c r="FN412" s="662"/>
      <c r="FO412" s="662"/>
      <c r="FP412" s="662"/>
      <c r="FQ412" s="662"/>
      <c r="FR412" s="662"/>
      <c r="FS412" s="662"/>
      <c r="FT412" s="662"/>
      <c r="FU412" s="662"/>
      <c r="FV412" s="662"/>
      <c r="FW412" s="662"/>
      <c r="FX412" s="662"/>
      <c r="FY412" s="662"/>
      <c r="FZ412" s="662"/>
      <c r="GA412" s="662"/>
      <c r="GB412" s="662"/>
      <c r="GC412" s="662"/>
      <c r="GD412" s="662"/>
      <c r="GE412" s="662"/>
      <c r="GF412" s="662"/>
      <c r="GG412" s="662"/>
      <c r="GH412" s="662"/>
      <c r="GI412" s="662"/>
      <c r="GJ412" s="662"/>
      <c r="GK412" s="662"/>
      <c r="GL412" s="662"/>
      <c r="GM412" s="662"/>
      <c r="GN412" s="662"/>
      <c r="GO412" s="662"/>
      <c r="GP412" s="662"/>
      <c r="GQ412" s="662"/>
      <c r="GR412" s="662"/>
      <c r="GS412" s="662"/>
      <c r="GT412" s="662"/>
      <c r="GU412" s="663"/>
      <c r="GV412" s="662"/>
      <c r="GW412" s="662"/>
      <c r="GX412" s="662"/>
      <c r="GY412" s="662"/>
      <c r="GZ412" s="662"/>
      <c r="HA412" s="662"/>
      <c r="HB412" s="662"/>
      <c r="HC412" s="662"/>
      <c r="HD412" s="662"/>
      <c r="HE412" s="662"/>
      <c r="HF412" s="662"/>
      <c r="HG412" s="662"/>
      <c r="HH412" s="662"/>
      <c r="HI412" s="662"/>
      <c r="HJ412" s="662"/>
      <c r="HK412" s="662"/>
      <c r="HL412" s="662"/>
      <c r="HM412" s="662"/>
      <c r="HN412" s="662"/>
      <c r="HO412" s="662"/>
      <c r="HP412" s="662"/>
      <c r="HQ412" s="662"/>
      <c r="HR412" s="662"/>
      <c r="HS412" s="662"/>
      <c r="HT412" s="662"/>
      <c r="HU412" s="662"/>
      <c r="HV412" s="662"/>
      <c r="HW412" s="662"/>
      <c r="HX412" s="662"/>
      <c r="HY412" s="662"/>
      <c r="HZ412" s="662"/>
      <c r="IA412" s="662"/>
      <c r="IB412" s="662"/>
      <c r="IC412" s="664"/>
      <c r="ID412" s="662"/>
      <c r="IE412" s="662"/>
      <c r="IF412" s="662"/>
      <c r="IG412" s="662"/>
      <c r="IH412" s="662"/>
      <c r="II412" s="662"/>
      <c r="IJ412" s="664"/>
      <c r="IK412" s="664"/>
      <c r="IL412" s="664"/>
      <c r="IM412" s="664"/>
      <c r="IN412" s="664"/>
      <c r="IO412" s="664"/>
      <c r="IP412" s="664"/>
      <c r="IQ412" s="664"/>
      <c r="IR412" s="664"/>
      <c r="IS412" s="664"/>
      <c r="IT412" s="664"/>
      <c r="IU412" s="664"/>
      <c r="IV412" s="664"/>
      <c r="IW412" s="664"/>
    </row>
    <row r="413" spans="1:257" ht="30.6" x14ac:dyDescent="0.3">
      <c r="A413" s="90" t="s">
        <v>272</v>
      </c>
      <c r="B413" s="90" t="s">
        <v>266</v>
      </c>
      <c r="C413" s="90" t="s">
        <v>266</v>
      </c>
      <c r="D413" s="90" t="s">
        <v>187</v>
      </c>
      <c r="E413" s="90" t="s">
        <v>282</v>
      </c>
      <c r="F413" s="827">
        <v>2018005810010</v>
      </c>
      <c r="G413" s="822" t="s">
        <v>3085</v>
      </c>
      <c r="H413" s="825" t="s">
        <v>3129</v>
      </c>
      <c r="I413" s="855" t="s">
        <v>3130</v>
      </c>
      <c r="J413" s="856"/>
      <c r="K413" s="857" t="s">
        <v>3131</v>
      </c>
      <c r="L413" s="848"/>
      <c r="M413" s="849"/>
      <c r="N413" s="850"/>
      <c r="O413" s="851"/>
      <c r="P413" s="851"/>
      <c r="Q413" s="660"/>
      <c r="R413" s="832"/>
      <c r="S413" s="832"/>
      <c r="T413" s="832"/>
      <c r="U413" s="852"/>
      <c r="V413" s="831"/>
      <c r="W413" s="853"/>
      <c r="X413" s="853"/>
      <c r="Y413" s="661"/>
      <c r="Z413" s="854"/>
      <c r="AA413" s="854"/>
      <c r="AB413" s="854"/>
      <c r="AC413" s="854"/>
      <c r="AD413" s="660"/>
      <c r="AE413" s="430">
        <f t="shared" ref="AE413" si="51">AF413</f>
        <v>2000000000</v>
      </c>
      <c r="AF413" s="430">
        <f t="shared" ref="AF413" si="52">AG413</f>
        <v>2000000000</v>
      </c>
      <c r="AG413" s="430">
        <f t="shared" ref="AG413" si="53">SUM(AH413:DK413)</f>
        <v>2000000000</v>
      </c>
      <c r="AH413" s="552"/>
      <c r="AI413" s="552"/>
      <c r="AJ413" s="552"/>
      <c r="AK413" s="858">
        <v>2000000000</v>
      </c>
      <c r="AL413" s="552"/>
      <c r="AM413" s="552"/>
      <c r="AN413" s="552"/>
      <c r="AO413" s="552"/>
      <c r="AP413" s="552"/>
      <c r="AQ413" s="552"/>
      <c r="AR413" s="552"/>
      <c r="AS413" s="552"/>
      <c r="AT413" s="552"/>
      <c r="AU413" s="552"/>
      <c r="AV413" s="552"/>
      <c r="AW413" s="552"/>
      <c r="AX413" s="552"/>
      <c r="AY413" s="552"/>
      <c r="AZ413" s="552"/>
      <c r="BA413" s="552"/>
      <c r="BB413" s="552"/>
      <c r="BC413" s="552"/>
      <c r="BD413" s="552"/>
      <c r="BE413" s="552"/>
      <c r="BF413" s="552"/>
      <c r="BG413" s="552"/>
      <c r="BH413" s="552"/>
      <c r="BI413" s="552"/>
      <c r="BJ413" s="552"/>
      <c r="BK413" s="552"/>
      <c r="BL413" s="552"/>
      <c r="BM413" s="552"/>
      <c r="BN413" s="552"/>
      <c r="BO413" s="552"/>
      <c r="BP413" s="552"/>
      <c r="BQ413" s="552"/>
      <c r="BR413" s="552"/>
      <c r="BS413" s="552"/>
      <c r="BT413" s="552"/>
      <c r="BU413" s="552"/>
      <c r="BV413" s="552"/>
      <c r="BW413" s="552"/>
      <c r="BX413" s="552"/>
      <c r="BY413" s="552"/>
      <c r="BZ413" s="552"/>
      <c r="CA413" s="552"/>
      <c r="CB413" s="552"/>
      <c r="CC413" s="552"/>
      <c r="CD413" s="552"/>
      <c r="CE413" s="552"/>
      <c r="CF413" s="552"/>
      <c r="CG413" s="552"/>
      <c r="CH413" s="552"/>
      <c r="CI413" s="552"/>
      <c r="CJ413" s="552"/>
      <c r="CK413" s="552"/>
      <c r="CL413" s="552"/>
      <c r="CM413" s="552"/>
      <c r="CN413" s="552"/>
      <c r="CO413" s="552"/>
      <c r="CP413" s="552"/>
      <c r="CQ413" s="552"/>
      <c r="CR413" s="552"/>
      <c r="CS413" s="552"/>
      <c r="CT413" s="552"/>
      <c r="CU413" s="552"/>
      <c r="CV413" s="552"/>
      <c r="CW413" s="552"/>
      <c r="CX413" s="552"/>
      <c r="CY413" s="552"/>
      <c r="CZ413" s="552"/>
      <c r="DA413" s="552"/>
      <c r="DB413" s="552"/>
      <c r="DC413" s="552"/>
      <c r="DD413" s="552"/>
      <c r="DE413" s="552"/>
      <c r="DF413" s="552"/>
      <c r="DG413" s="552"/>
      <c r="DH413" s="552"/>
      <c r="DI413" s="552"/>
      <c r="DJ413" s="552"/>
      <c r="DK413" s="552"/>
      <c r="DL413" s="662"/>
      <c r="DM413" s="662"/>
      <c r="DN413" s="662"/>
      <c r="DO413" s="662"/>
      <c r="DP413" s="662"/>
      <c r="DQ413" s="662"/>
      <c r="DR413" s="662"/>
      <c r="DS413" s="662"/>
      <c r="DT413" s="662"/>
      <c r="DU413" s="662"/>
      <c r="DV413" s="662"/>
      <c r="DW413" s="662"/>
      <c r="DX413" s="662"/>
      <c r="DY413" s="662"/>
      <c r="DZ413" s="662"/>
      <c r="EA413" s="662"/>
      <c r="EB413" s="662"/>
      <c r="EC413" s="662"/>
      <c r="ED413" s="662"/>
      <c r="EE413" s="662"/>
      <c r="EF413" s="662"/>
      <c r="EG413" s="662"/>
      <c r="EH413" s="662"/>
      <c r="EI413" s="662"/>
      <c r="EJ413" s="662"/>
      <c r="EK413" s="662"/>
      <c r="EL413" s="662"/>
      <c r="EM413" s="662"/>
      <c r="EN413" s="662"/>
      <c r="EO413" s="662"/>
      <c r="EP413" s="662"/>
      <c r="EQ413" s="662"/>
      <c r="ER413" s="662"/>
      <c r="ES413" s="662"/>
      <c r="ET413" s="662"/>
      <c r="EU413" s="662"/>
      <c r="EV413" s="662"/>
      <c r="EW413" s="662"/>
      <c r="EX413" s="662"/>
      <c r="EY413" s="662"/>
      <c r="EZ413" s="662"/>
      <c r="FA413" s="662"/>
      <c r="FB413" s="662"/>
      <c r="FC413" s="662"/>
      <c r="FD413" s="662"/>
      <c r="FE413" s="662"/>
      <c r="FF413" s="662"/>
      <c r="FG413" s="662"/>
      <c r="FH413" s="662"/>
      <c r="FI413" s="662"/>
      <c r="FJ413" s="662"/>
      <c r="FK413" s="662"/>
      <c r="FL413" s="662"/>
      <c r="FM413" s="662"/>
      <c r="FN413" s="662"/>
      <c r="FO413" s="662"/>
      <c r="FP413" s="662"/>
      <c r="FQ413" s="662"/>
      <c r="FR413" s="662"/>
      <c r="FS413" s="662"/>
      <c r="FT413" s="662"/>
      <c r="FU413" s="662"/>
      <c r="FV413" s="662"/>
      <c r="FW413" s="662"/>
      <c r="FX413" s="662"/>
      <c r="FY413" s="662"/>
      <c r="FZ413" s="662"/>
      <c r="GA413" s="662"/>
      <c r="GB413" s="662"/>
      <c r="GC413" s="662"/>
      <c r="GD413" s="662"/>
      <c r="GE413" s="662"/>
      <c r="GF413" s="662"/>
      <c r="GG413" s="662"/>
      <c r="GH413" s="662"/>
      <c r="GI413" s="662"/>
      <c r="GJ413" s="662"/>
      <c r="GK413" s="662"/>
      <c r="GL413" s="662"/>
      <c r="GM413" s="662"/>
      <c r="GN413" s="662"/>
      <c r="GO413" s="662"/>
      <c r="GP413" s="662"/>
      <c r="GQ413" s="662"/>
      <c r="GR413" s="662"/>
      <c r="GS413" s="662"/>
      <c r="GT413" s="662"/>
      <c r="GU413" s="663"/>
      <c r="GV413" s="662"/>
      <c r="GW413" s="662"/>
      <c r="GX413" s="662"/>
      <c r="GY413" s="662"/>
      <c r="GZ413" s="662"/>
      <c r="HA413" s="662"/>
      <c r="HB413" s="662"/>
      <c r="HC413" s="662"/>
      <c r="HD413" s="662"/>
      <c r="HE413" s="662"/>
      <c r="HF413" s="662"/>
      <c r="HG413" s="662"/>
      <c r="HH413" s="662"/>
      <c r="HI413" s="662"/>
      <c r="HJ413" s="662"/>
      <c r="HK413" s="662"/>
      <c r="HL413" s="662"/>
      <c r="HM413" s="662"/>
      <c r="HN413" s="662"/>
      <c r="HO413" s="662"/>
      <c r="HP413" s="662"/>
      <c r="HQ413" s="662"/>
      <c r="HR413" s="662"/>
      <c r="HS413" s="662"/>
      <c r="HT413" s="662"/>
      <c r="HU413" s="662"/>
      <c r="HV413" s="662"/>
      <c r="HW413" s="662"/>
      <c r="HX413" s="662"/>
      <c r="HY413" s="662"/>
      <c r="HZ413" s="662"/>
      <c r="IA413" s="662"/>
      <c r="IB413" s="662"/>
      <c r="IC413" s="664"/>
      <c r="ID413" s="662"/>
      <c r="IE413" s="662"/>
      <c r="IF413" s="662"/>
      <c r="IG413" s="662"/>
      <c r="IH413" s="662"/>
      <c r="II413" s="662"/>
      <c r="IJ413" s="664"/>
      <c r="IK413" s="664"/>
      <c r="IL413" s="664"/>
      <c r="IM413" s="664"/>
      <c r="IN413" s="664"/>
      <c r="IO413" s="664"/>
      <c r="IP413" s="664"/>
      <c r="IQ413" s="664"/>
      <c r="IR413" s="664"/>
      <c r="IS413" s="664"/>
      <c r="IT413" s="664"/>
      <c r="IU413" s="664"/>
      <c r="IV413" s="664"/>
      <c r="IW413" s="664"/>
    </row>
    <row r="414" spans="1:257" ht="30.6" x14ac:dyDescent="0.3">
      <c r="A414" s="436" t="s">
        <v>272</v>
      </c>
      <c r="B414" s="436" t="s">
        <v>266</v>
      </c>
      <c r="C414" s="436" t="s">
        <v>266</v>
      </c>
      <c r="D414" s="436" t="s">
        <v>187</v>
      </c>
      <c r="E414" s="436" t="s">
        <v>488</v>
      </c>
      <c r="F414" s="480"/>
      <c r="G414" s="436"/>
      <c r="H414" s="438"/>
      <c r="I414" s="438"/>
      <c r="J414" s="436"/>
      <c r="K414" s="439" t="s">
        <v>854</v>
      </c>
      <c r="L414" s="439"/>
      <c r="M414" s="440"/>
      <c r="N414" s="439"/>
      <c r="O414" s="439"/>
      <c r="P414" s="439"/>
      <c r="Q414" s="440"/>
      <c r="R414" s="440"/>
      <c r="S414" s="440"/>
      <c r="T414" s="440"/>
      <c r="U414" s="439"/>
      <c r="V414" s="440"/>
      <c r="W414" s="440"/>
      <c r="X414" s="440"/>
      <c r="Y414" s="441"/>
      <c r="Z414" s="440"/>
      <c r="AA414" s="440"/>
      <c r="AB414" s="440"/>
      <c r="AC414" s="440"/>
      <c r="AD414" s="440"/>
      <c r="AE414" s="430">
        <f t="shared" si="46"/>
        <v>0</v>
      </c>
      <c r="AF414" s="430"/>
      <c r="AG414" s="430"/>
      <c r="AH414" s="411"/>
      <c r="AI414" s="411"/>
      <c r="AJ414" s="411"/>
      <c r="AK414" s="411"/>
      <c r="AL414" s="411"/>
      <c r="AM414" s="411"/>
      <c r="AN414" s="411"/>
      <c r="AO414" s="411"/>
      <c r="AP414" s="411"/>
      <c r="AQ414" s="411"/>
      <c r="AR414" s="411"/>
      <c r="AS414" s="411"/>
      <c r="AT414" s="411"/>
      <c r="AU414" s="411"/>
      <c r="AV414" s="411"/>
      <c r="AW414" s="411"/>
      <c r="AX414" s="411"/>
      <c r="AY414" s="411"/>
      <c r="AZ414" s="411"/>
      <c r="BA414" s="411"/>
      <c r="BB414" s="411"/>
      <c r="BC414" s="411"/>
      <c r="BD414" s="411"/>
      <c r="BE414" s="411"/>
      <c r="BF414" s="411"/>
      <c r="BG414" s="411"/>
      <c r="BH414" s="411"/>
      <c r="BI414" s="411"/>
      <c r="BJ414" s="411"/>
      <c r="BK414" s="411"/>
      <c r="BL414" s="411"/>
      <c r="BM414" s="411"/>
      <c r="BN414" s="411"/>
      <c r="BO414" s="411"/>
      <c r="BP414" s="411"/>
      <c r="BQ414" s="411"/>
      <c r="BR414" s="411"/>
      <c r="BS414" s="411"/>
      <c r="BT414" s="411"/>
      <c r="BU414" s="411"/>
      <c r="BV414" s="411"/>
      <c r="BW414" s="411"/>
      <c r="BX414" s="411"/>
      <c r="BY414" s="411"/>
      <c r="BZ414" s="411"/>
      <c r="CA414" s="411"/>
      <c r="CB414" s="411"/>
      <c r="CC414" s="411"/>
      <c r="CD414" s="411"/>
      <c r="CE414" s="411"/>
      <c r="CF414" s="411"/>
      <c r="CG414" s="411"/>
      <c r="CH414" s="411"/>
      <c r="CI414" s="411"/>
      <c r="CJ414" s="411"/>
      <c r="CK414" s="411"/>
      <c r="CL414" s="411"/>
      <c r="CM414" s="411"/>
      <c r="CN414" s="411"/>
      <c r="CO414" s="411"/>
      <c r="CP414" s="411"/>
      <c r="CQ414" s="411"/>
      <c r="CR414" s="411"/>
      <c r="CS414" s="411"/>
      <c r="CT414" s="411"/>
      <c r="CU414" s="411"/>
      <c r="CV414" s="411"/>
      <c r="CW414" s="411"/>
      <c r="CX414" s="411"/>
      <c r="CY414" s="411"/>
      <c r="CZ414" s="411"/>
      <c r="DA414" s="411"/>
      <c r="DB414" s="411"/>
      <c r="DC414" s="411"/>
      <c r="DD414" s="411"/>
      <c r="DE414" s="411"/>
      <c r="DF414" s="411"/>
      <c r="DG414" s="411"/>
      <c r="DH414" s="411"/>
      <c r="DI414" s="486"/>
      <c r="DJ414" s="486"/>
      <c r="DK414" s="486"/>
      <c r="DL414" s="386"/>
      <c r="DM414" s="386"/>
      <c r="DN414" s="386"/>
      <c r="DO414" s="386"/>
      <c r="DP414" s="386"/>
      <c r="DQ414" s="386"/>
      <c r="DR414" s="386"/>
      <c r="DS414" s="386"/>
      <c r="DT414" s="386"/>
      <c r="DU414" s="386"/>
      <c r="DV414" s="386"/>
      <c r="DW414" s="386"/>
      <c r="DX414" s="386"/>
      <c r="DY414" s="386"/>
      <c r="DZ414" s="386"/>
      <c r="EA414" s="386"/>
      <c r="EB414" s="386"/>
      <c r="EC414" s="386"/>
      <c r="ED414" s="386"/>
      <c r="EE414" s="386"/>
      <c r="EF414" s="386"/>
      <c r="EG414" s="386"/>
      <c r="EH414" s="386"/>
      <c r="EI414" s="386"/>
      <c r="EJ414" s="386"/>
      <c r="EK414" s="386"/>
      <c r="EL414" s="386"/>
      <c r="EM414" s="386"/>
      <c r="EN414" s="386"/>
      <c r="EO414" s="386"/>
      <c r="EP414" s="386"/>
      <c r="EQ414" s="386"/>
      <c r="ER414" s="386"/>
      <c r="ES414" s="386"/>
      <c r="ET414" s="386"/>
      <c r="EU414" s="386"/>
      <c r="EV414" s="386"/>
      <c r="EW414" s="386"/>
      <c r="EX414" s="386"/>
      <c r="EY414" s="386"/>
      <c r="EZ414" s="386"/>
      <c r="FA414" s="386"/>
      <c r="FB414" s="386"/>
      <c r="FC414" s="386"/>
      <c r="FD414" s="386"/>
      <c r="FE414" s="386"/>
      <c r="FF414" s="386"/>
      <c r="FG414" s="386"/>
      <c r="FH414" s="386"/>
      <c r="FI414" s="386"/>
      <c r="FJ414" s="386"/>
      <c r="FK414" s="386"/>
      <c r="FL414" s="386"/>
      <c r="FM414" s="386"/>
      <c r="FN414" s="386"/>
      <c r="FO414" s="386"/>
      <c r="FP414" s="386"/>
      <c r="FQ414" s="386"/>
      <c r="FR414" s="386"/>
      <c r="FS414" s="386"/>
      <c r="FT414" s="386"/>
      <c r="FU414" s="386"/>
      <c r="FV414" s="386"/>
      <c r="FW414" s="386"/>
      <c r="FX414" s="386"/>
      <c r="FY414" s="386"/>
      <c r="FZ414" s="386"/>
      <c r="GA414" s="386"/>
      <c r="GB414" s="386"/>
      <c r="GC414" s="487"/>
      <c r="GD414" s="386"/>
      <c r="GE414" s="386"/>
      <c r="GF414" s="386"/>
      <c r="GG414" s="386"/>
      <c r="GH414" s="386"/>
      <c r="GI414" s="543"/>
      <c r="GJ414" s="543"/>
      <c r="GK414" s="543"/>
      <c r="GL414" s="543"/>
      <c r="GM414" s="543"/>
      <c r="GN414" s="543"/>
      <c r="GO414" s="543"/>
      <c r="GP414" s="543"/>
      <c r="GQ414" s="543"/>
      <c r="GR414" s="543"/>
      <c r="GS414" s="543"/>
      <c r="GT414" s="543"/>
      <c r="GU414" s="544"/>
      <c r="GV414" s="543"/>
      <c r="GW414" s="543"/>
      <c r="GX414" s="543"/>
      <c r="GY414" s="543"/>
      <c r="GZ414" s="543"/>
      <c r="HA414" s="543"/>
      <c r="HB414" s="543"/>
      <c r="HC414" s="543"/>
      <c r="HD414" s="543"/>
      <c r="HE414" s="543"/>
      <c r="HF414" s="543"/>
      <c r="HG414" s="543"/>
      <c r="HH414" s="543"/>
      <c r="HI414" s="543"/>
      <c r="HJ414" s="543"/>
      <c r="HK414" s="543"/>
      <c r="HL414" s="543"/>
      <c r="HM414" s="543"/>
      <c r="HN414" s="543"/>
      <c r="HO414" s="543"/>
      <c r="HP414" s="543"/>
      <c r="HQ414" s="543"/>
      <c r="HR414" s="543"/>
      <c r="HS414" s="543"/>
      <c r="HT414" s="543"/>
      <c r="HU414" s="543"/>
      <c r="HV414" s="543"/>
      <c r="HW414" s="543"/>
      <c r="HX414" s="543"/>
      <c r="HY414" s="543"/>
      <c r="HZ414" s="543"/>
      <c r="IA414" s="543"/>
      <c r="IB414" s="543"/>
      <c r="IC414" s="414"/>
      <c r="ID414" s="543"/>
      <c r="IE414" s="543"/>
      <c r="IF414" s="543"/>
      <c r="IG414" s="543"/>
      <c r="IH414" s="543"/>
      <c r="II414" s="543"/>
      <c r="IJ414" s="414"/>
      <c r="IK414" s="414"/>
      <c r="IL414" s="414"/>
      <c r="IM414" s="414"/>
      <c r="IN414" s="414"/>
      <c r="IO414" s="414"/>
      <c r="IP414" s="414"/>
    </row>
    <row r="415" spans="1:257" ht="61.2" x14ac:dyDescent="0.3">
      <c r="A415" s="380" t="s">
        <v>272</v>
      </c>
      <c r="B415" s="380" t="s">
        <v>266</v>
      </c>
      <c r="C415" s="380" t="s">
        <v>266</v>
      </c>
      <c r="D415" s="380" t="s">
        <v>187</v>
      </c>
      <c r="E415" s="380" t="s">
        <v>488</v>
      </c>
      <c r="F415" s="448" t="s">
        <v>855</v>
      </c>
      <c r="G415" s="380" t="s">
        <v>246</v>
      </c>
      <c r="H415" s="377" t="s">
        <v>856</v>
      </c>
      <c r="I415" s="514" t="s">
        <v>208</v>
      </c>
      <c r="J415" s="515" t="s">
        <v>857</v>
      </c>
      <c r="K415" s="516" t="s">
        <v>1033</v>
      </c>
      <c r="L415" s="578" t="s">
        <v>2670</v>
      </c>
      <c r="M415" s="579" t="s">
        <v>2749</v>
      </c>
      <c r="N415" s="642" t="s">
        <v>2750</v>
      </c>
      <c r="O415" s="642" t="s">
        <v>2588</v>
      </c>
      <c r="P415" s="642" t="s">
        <v>2751</v>
      </c>
      <c r="Q415" s="517"/>
      <c r="R415" s="575" t="s">
        <v>2752</v>
      </c>
      <c r="S415" s="643">
        <v>0.25</v>
      </c>
      <c r="T415" s="637">
        <v>0.25</v>
      </c>
      <c r="U415" s="642" t="s">
        <v>2753</v>
      </c>
      <c r="V415" s="641" t="s">
        <v>2754</v>
      </c>
      <c r="W415" s="638">
        <v>43102</v>
      </c>
      <c r="X415" s="638">
        <v>43465</v>
      </c>
      <c r="Y415" s="483">
        <v>500000000</v>
      </c>
      <c r="Z415" s="639" t="s">
        <v>2511</v>
      </c>
      <c r="AA415" s="639" t="s">
        <v>2512</v>
      </c>
      <c r="AB415" s="639" t="s">
        <v>2513</v>
      </c>
      <c r="AC415" s="639" t="s">
        <v>2514</v>
      </c>
      <c r="AD415" s="641" t="s">
        <v>2541</v>
      </c>
      <c r="AE415" s="430">
        <f t="shared" ref="AE415:AE496" si="54">AF415</f>
        <v>500000000</v>
      </c>
      <c r="AF415" s="411">
        <f t="shared" ref="AF415:AF422" si="55">AG415</f>
        <v>500000000</v>
      </c>
      <c r="AG415" s="411">
        <f t="shared" ref="AG415:AG422" si="56">SUM(AH415:DK415)</f>
        <v>500000000</v>
      </c>
      <c r="AH415" s="411">
        <v>500000000</v>
      </c>
      <c r="AI415" s="411"/>
      <c r="AJ415" s="411"/>
      <c r="AK415" s="411"/>
      <c r="AL415" s="411"/>
      <c r="AM415" s="411"/>
      <c r="AN415" s="411"/>
      <c r="AO415" s="411"/>
      <c r="AP415" s="411"/>
      <c r="AQ415" s="411"/>
      <c r="AR415" s="411"/>
      <c r="AS415" s="411"/>
      <c r="AT415" s="411"/>
      <c r="AU415" s="411"/>
      <c r="AV415" s="411"/>
      <c r="AW415" s="411"/>
      <c r="AX415" s="411"/>
      <c r="AY415" s="411"/>
      <c r="AZ415" s="411"/>
      <c r="BA415" s="411"/>
      <c r="BB415" s="411"/>
      <c r="BC415" s="411"/>
      <c r="BD415" s="411"/>
      <c r="BE415" s="411"/>
      <c r="BF415" s="411"/>
      <c r="BG415" s="411"/>
      <c r="BH415" s="411"/>
      <c r="BI415" s="411"/>
      <c r="BJ415" s="411"/>
      <c r="BK415" s="411"/>
      <c r="BL415" s="411"/>
      <c r="BM415" s="411"/>
      <c r="BN415" s="411"/>
      <c r="BO415" s="411"/>
      <c r="BP415" s="411"/>
      <c r="BQ415" s="411"/>
      <c r="BR415" s="411"/>
      <c r="BS415" s="411"/>
      <c r="BT415" s="411"/>
      <c r="BU415" s="411"/>
      <c r="BV415" s="411"/>
      <c r="BW415" s="411"/>
      <c r="BX415" s="411"/>
      <c r="BY415" s="411"/>
      <c r="BZ415" s="411"/>
      <c r="CA415" s="411"/>
      <c r="CB415" s="411"/>
      <c r="CC415" s="411"/>
      <c r="CD415" s="411"/>
      <c r="CE415" s="411"/>
      <c r="CF415" s="411"/>
      <c r="CG415" s="411"/>
      <c r="CH415" s="411"/>
      <c r="CI415" s="411"/>
      <c r="CJ415" s="411"/>
      <c r="CK415" s="411"/>
      <c r="CL415" s="411"/>
      <c r="CM415" s="411"/>
      <c r="CN415" s="411"/>
      <c r="CO415" s="411"/>
      <c r="CP415" s="411"/>
      <c r="CQ415" s="411"/>
      <c r="CR415" s="411"/>
      <c r="CS415" s="411"/>
      <c r="CT415" s="411"/>
      <c r="CU415" s="411"/>
      <c r="CV415" s="411"/>
      <c r="CW415" s="411"/>
      <c r="CX415" s="411"/>
      <c r="CY415" s="411"/>
      <c r="CZ415" s="411"/>
      <c r="DA415" s="411"/>
      <c r="DB415" s="411"/>
      <c r="DC415" s="411"/>
      <c r="DD415" s="411"/>
      <c r="DE415" s="411"/>
      <c r="DF415" s="411"/>
      <c r="DG415" s="411"/>
      <c r="DH415" s="411"/>
      <c r="DI415" s="411"/>
      <c r="DJ415" s="411"/>
      <c r="DK415" s="411"/>
      <c r="DL415" s="543"/>
      <c r="DM415" s="543"/>
      <c r="DN415" s="543"/>
      <c r="DO415" s="543"/>
      <c r="DP415" s="543"/>
      <c r="DQ415" s="543"/>
      <c r="DR415" s="543"/>
      <c r="DS415" s="543"/>
      <c r="DT415" s="543"/>
      <c r="DU415" s="543"/>
      <c r="DV415" s="543"/>
      <c r="DW415" s="543"/>
      <c r="DX415" s="543"/>
      <c r="DY415" s="543"/>
      <c r="DZ415" s="543"/>
      <c r="EA415" s="543"/>
      <c r="EB415" s="543"/>
      <c r="EC415" s="543"/>
      <c r="ED415" s="543"/>
      <c r="EE415" s="543"/>
      <c r="EF415" s="543"/>
      <c r="EG415" s="543"/>
      <c r="EH415" s="543"/>
      <c r="EI415" s="543"/>
      <c r="EJ415" s="543"/>
      <c r="EK415" s="543"/>
      <c r="EL415" s="543"/>
      <c r="EM415" s="543"/>
      <c r="EN415" s="543"/>
      <c r="EO415" s="543"/>
      <c r="EP415" s="543"/>
      <c r="EQ415" s="543"/>
      <c r="ER415" s="543"/>
      <c r="ES415" s="543"/>
      <c r="ET415" s="543"/>
      <c r="EU415" s="543"/>
      <c r="EV415" s="543"/>
      <c r="EW415" s="543"/>
      <c r="EX415" s="543"/>
      <c r="EY415" s="543"/>
      <c r="EZ415" s="543"/>
      <c r="FA415" s="543"/>
      <c r="FB415" s="543"/>
      <c r="FC415" s="543"/>
      <c r="FD415" s="543"/>
      <c r="FE415" s="543"/>
      <c r="FF415" s="543"/>
      <c r="FG415" s="543"/>
      <c r="FH415" s="543"/>
      <c r="FI415" s="543"/>
      <c r="FJ415" s="543"/>
      <c r="FK415" s="543"/>
      <c r="FL415" s="543"/>
      <c r="FM415" s="543"/>
      <c r="FN415" s="543"/>
      <c r="FO415" s="543"/>
      <c r="FP415" s="543"/>
      <c r="FQ415" s="543"/>
      <c r="FR415" s="543"/>
      <c r="FS415" s="543"/>
      <c r="FT415" s="543"/>
      <c r="FU415" s="543"/>
      <c r="FV415" s="543"/>
      <c r="FW415" s="543"/>
      <c r="FX415" s="543"/>
      <c r="FY415" s="543"/>
      <c r="FZ415" s="543"/>
      <c r="GA415" s="543"/>
      <c r="GB415" s="543"/>
      <c r="GC415" s="543"/>
      <c r="GD415" s="543"/>
      <c r="GE415" s="543"/>
      <c r="GF415" s="543"/>
      <c r="GG415" s="543"/>
      <c r="GH415" s="543"/>
      <c r="GI415" s="543"/>
      <c r="GJ415" s="543"/>
      <c r="GK415" s="543"/>
      <c r="GL415" s="543"/>
      <c r="GM415" s="543"/>
      <c r="GN415" s="543"/>
      <c r="GO415" s="543"/>
      <c r="GP415" s="543"/>
      <c r="GQ415" s="543"/>
      <c r="GR415" s="543"/>
      <c r="GS415" s="543"/>
      <c r="GT415" s="543"/>
      <c r="GU415" s="544"/>
      <c r="GV415" s="543"/>
      <c r="GW415" s="543"/>
      <c r="GX415" s="543"/>
      <c r="GY415" s="543"/>
      <c r="GZ415" s="543"/>
      <c r="HA415" s="543"/>
      <c r="HB415" s="543"/>
      <c r="HC415" s="543"/>
      <c r="HD415" s="543"/>
      <c r="HE415" s="543"/>
      <c r="HF415" s="543"/>
      <c r="HG415" s="543"/>
      <c r="HH415" s="543"/>
      <c r="HI415" s="543"/>
      <c r="HJ415" s="543"/>
      <c r="HK415" s="543"/>
      <c r="HL415" s="543"/>
      <c r="HM415" s="543"/>
      <c r="HN415" s="543"/>
      <c r="HO415" s="543"/>
      <c r="HP415" s="543"/>
      <c r="HQ415" s="543"/>
      <c r="HR415" s="543"/>
      <c r="HS415" s="543"/>
      <c r="HT415" s="543"/>
      <c r="HU415" s="543"/>
      <c r="HV415" s="543"/>
      <c r="HW415" s="543"/>
      <c r="HX415" s="543"/>
      <c r="HY415" s="543"/>
      <c r="HZ415" s="543"/>
      <c r="IA415" s="543"/>
      <c r="IB415" s="543"/>
      <c r="IC415" s="414"/>
      <c r="ID415" s="543"/>
      <c r="IE415" s="543"/>
      <c r="IF415" s="543"/>
      <c r="IG415" s="543"/>
      <c r="IH415" s="543"/>
      <c r="II415" s="543"/>
      <c r="IJ415" s="414"/>
      <c r="IK415" s="414"/>
      <c r="IL415" s="414"/>
      <c r="IM415" s="414"/>
      <c r="IN415" s="414"/>
      <c r="IO415" s="414"/>
      <c r="IP415" s="414"/>
    </row>
    <row r="416" spans="1:257" ht="91.8" x14ac:dyDescent="0.3">
      <c r="A416" s="380" t="s">
        <v>272</v>
      </c>
      <c r="B416" s="380" t="s">
        <v>266</v>
      </c>
      <c r="C416" s="380" t="s">
        <v>266</v>
      </c>
      <c r="D416" s="380" t="s">
        <v>187</v>
      </c>
      <c r="E416" s="380" t="s">
        <v>488</v>
      </c>
      <c r="F416" s="448">
        <v>2017005810105</v>
      </c>
      <c r="G416" s="380" t="s">
        <v>246</v>
      </c>
      <c r="H416" s="377" t="s">
        <v>859</v>
      </c>
      <c r="I416" s="514" t="s">
        <v>208</v>
      </c>
      <c r="J416" s="515" t="s">
        <v>860</v>
      </c>
      <c r="K416" s="516" t="s">
        <v>1036</v>
      </c>
      <c r="L416" s="578" t="s">
        <v>2755</v>
      </c>
      <c r="M416" s="579" t="s">
        <v>2756</v>
      </c>
      <c r="N416" s="574" t="s">
        <v>2757</v>
      </c>
      <c r="O416" s="574" t="s">
        <v>2758</v>
      </c>
      <c r="P416" s="574" t="s">
        <v>2759</v>
      </c>
      <c r="Q416" s="517"/>
      <c r="R416" s="575" t="s">
        <v>2760</v>
      </c>
      <c r="S416" s="665">
        <v>0.3</v>
      </c>
      <c r="T416" s="665">
        <v>0.15</v>
      </c>
      <c r="U416" s="574" t="s">
        <v>2761</v>
      </c>
      <c r="V416" s="575" t="s">
        <v>2762</v>
      </c>
      <c r="W416" s="638">
        <v>43102</v>
      </c>
      <c r="X416" s="638">
        <v>43465</v>
      </c>
      <c r="Y416" s="483">
        <v>2850000000</v>
      </c>
      <c r="Z416" s="639" t="s">
        <v>2511</v>
      </c>
      <c r="AA416" s="639" t="s">
        <v>2512</v>
      </c>
      <c r="AB416" s="639" t="s">
        <v>2513</v>
      </c>
      <c r="AC416" s="639" t="s">
        <v>2514</v>
      </c>
      <c r="AD416" s="641" t="s">
        <v>2541</v>
      </c>
      <c r="AE416" s="430">
        <f t="shared" si="54"/>
        <v>2850000000</v>
      </c>
      <c r="AF416" s="411">
        <f t="shared" si="55"/>
        <v>2850000000</v>
      </c>
      <c r="AG416" s="411">
        <f t="shared" si="56"/>
        <v>2850000000</v>
      </c>
      <c r="AH416" s="411">
        <v>2850000000</v>
      </c>
      <c r="AI416" s="411"/>
      <c r="AJ416" s="411"/>
      <c r="AK416" s="411"/>
      <c r="AL416" s="411"/>
      <c r="AM416" s="411"/>
      <c r="AN416" s="411"/>
      <c r="AO416" s="411"/>
      <c r="AP416" s="411"/>
      <c r="AQ416" s="411"/>
      <c r="AR416" s="411"/>
      <c r="AS416" s="411"/>
      <c r="AT416" s="411"/>
      <c r="AU416" s="411"/>
      <c r="AV416" s="411"/>
      <c r="AW416" s="411"/>
      <c r="AX416" s="411"/>
      <c r="AY416" s="411"/>
      <c r="AZ416" s="411"/>
      <c r="BA416" s="411"/>
      <c r="BB416" s="411"/>
      <c r="BC416" s="411"/>
      <c r="BD416" s="411"/>
      <c r="BE416" s="411"/>
      <c r="BF416" s="411"/>
      <c r="BG416" s="411"/>
      <c r="BH416" s="411"/>
      <c r="BI416" s="411"/>
      <c r="BJ416" s="411"/>
      <c r="BK416" s="411"/>
      <c r="BL416" s="411"/>
      <c r="BM416" s="411"/>
      <c r="BN416" s="411"/>
      <c r="BO416" s="411"/>
      <c r="BP416" s="411"/>
      <c r="BQ416" s="411"/>
      <c r="BR416" s="411"/>
      <c r="BS416" s="411"/>
      <c r="BT416" s="411"/>
      <c r="BU416" s="411"/>
      <c r="BV416" s="411"/>
      <c r="BW416" s="411"/>
      <c r="BX416" s="411"/>
      <c r="BY416" s="411"/>
      <c r="BZ416" s="411"/>
      <c r="CA416" s="411"/>
      <c r="CB416" s="411"/>
      <c r="CC416" s="411"/>
      <c r="CD416" s="411"/>
      <c r="CE416" s="411"/>
      <c r="CF416" s="411"/>
      <c r="CG416" s="411"/>
      <c r="CH416" s="411"/>
      <c r="CI416" s="411"/>
      <c r="CJ416" s="411"/>
      <c r="CK416" s="411"/>
      <c r="CL416" s="411"/>
      <c r="CM416" s="411"/>
      <c r="CN416" s="411"/>
      <c r="CO416" s="411"/>
      <c r="CP416" s="411"/>
      <c r="CQ416" s="411"/>
      <c r="CR416" s="411"/>
      <c r="CS416" s="411"/>
      <c r="CT416" s="411"/>
      <c r="CU416" s="411"/>
      <c r="CV416" s="411"/>
      <c r="CW416" s="411"/>
      <c r="CX416" s="411"/>
      <c r="CY416" s="411"/>
      <c r="CZ416" s="411"/>
      <c r="DA416" s="411"/>
      <c r="DB416" s="411"/>
      <c r="DC416" s="411"/>
      <c r="DD416" s="411"/>
      <c r="DE416" s="411"/>
      <c r="DF416" s="411"/>
      <c r="DG416" s="411"/>
      <c r="DH416" s="411"/>
      <c r="DI416" s="411"/>
      <c r="DJ416" s="411"/>
      <c r="DK416" s="411"/>
      <c r="DL416" s="543"/>
      <c r="DM416" s="543"/>
      <c r="DN416" s="543"/>
      <c r="DO416" s="543"/>
      <c r="DP416" s="543"/>
      <c r="DQ416" s="543"/>
      <c r="DR416" s="543"/>
      <c r="DS416" s="543"/>
      <c r="DT416" s="543"/>
      <c r="DU416" s="543"/>
      <c r="DV416" s="543"/>
      <c r="DW416" s="543"/>
      <c r="DX416" s="543"/>
      <c r="DY416" s="543"/>
      <c r="DZ416" s="543"/>
      <c r="EA416" s="543"/>
      <c r="EB416" s="543"/>
      <c r="EC416" s="543"/>
      <c r="ED416" s="543"/>
      <c r="EE416" s="543"/>
      <c r="EF416" s="543"/>
      <c r="EG416" s="543"/>
      <c r="EH416" s="543"/>
      <c r="EI416" s="543"/>
      <c r="EJ416" s="543"/>
      <c r="EK416" s="543"/>
      <c r="EL416" s="543"/>
      <c r="EM416" s="543"/>
      <c r="EN416" s="543"/>
      <c r="EO416" s="543"/>
      <c r="EP416" s="543"/>
      <c r="EQ416" s="543"/>
      <c r="ER416" s="543"/>
      <c r="ES416" s="543"/>
      <c r="ET416" s="543"/>
      <c r="EU416" s="543"/>
      <c r="EV416" s="543"/>
      <c r="EW416" s="543"/>
      <c r="EX416" s="543"/>
      <c r="EY416" s="543"/>
      <c r="EZ416" s="543"/>
      <c r="FA416" s="543"/>
      <c r="FB416" s="543"/>
      <c r="FC416" s="543"/>
      <c r="FD416" s="543"/>
      <c r="FE416" s="543"/>
      <c r="FF416" s="543"/>
      <c r="FG416" s="543"/>
      <c r="FH416" s="543"/>
      <c r="FI416" s="543"/>
      <c r="FJ416" s="543"/>
      <c r="FK416" s="543"/>
      <c r="FL416" s="543"/>
      <c r="FM416" s="543"/>
      <c r="FN416" s="543"/>
      <c r="FO416" s="543"/>
      <c r="FP416" s="543"/>
      <c r="FQ416" s="543"/>
      <c r="FR416" s="543"/>
      <c r="FS416" s="543"/>
      <c r="FT416" s="543"/>
      <c r="FU416" s="543"/>
      <c r="FV416" s="543"/>
      <c r="FW416" s="543"/>
      <c r="FX416" s="543"/>
      <c r="FY416" s="543"/>
      <c r="FZ416" s="543"/>
      <c r="GA416" s="543"/>
      <c r="GB416" s="543"/>
      <c r="GC416" s="543"/>
      <c r="GD416" s="543"/>
      <c r="GE416" s="543"/>
      <c r="GF416" s="543"/>
      <c r="GG416" s="543"/>
      <c r="GH416" s="543"/>
      <c r="GI416" s="543"/>
      <c r="GJ416" s="543"/>
      <c r="GK416" s="543"/>
      <c r="GL416" s="543"/>
      <c r="GM416" s="543"/>
      <c r="GN416" s="543"/>
      <c r="GO416" s="543"/>
      <c r="GP416" s="543"/>
      <c r="GQ416" s="543"/>
      <c r="GR416" s="543"/>
      <c r="GS416" s="543"/>
      <c r="GT416" s="543"/>
      <c r="GU416" s="544"/>
      <c r="GV416" s="543"/>
      <c r="GW416" s="543"/>
      <c r="GX416" s="543"/>
      <c r="GY416" s="543"/>
      <c r="GZ416" s="543"/>
      <c r="HA416" s="543"/>
      <c r="HB416" s="543"/>
      <c r="HC416" s="543"/>
      <c r="HD416" s="543"/>
      <c r="HE416" s="543"/>
      <c r="HF416" s="543"/>
      <c r="HG416" s="543"/>
      <c r="HH416" s="543"/>
      <c r="HI416" s="543"/>
      <c r="HJ416" s="543"/>
      <c r="HK416" s="543"/>
      <c r="HL416" s="543"/>
      <c r="HM416" s="543"/>
      <c r="HN416" s="543"/>
      <c r="HO416" s="543"/>
      <c r="HP416" s="543"/>
      <c r="HQ416" s="543"/>
      <c r="HR416" s="543"/>
      <c r="HS416" s="543"/>
      <c r="HT416" s="543"/>
      <c r="HU416" s="543"/>
      <c r="HV416" s="543"/>
      <c r="HW416" s="543"/>
      <c r="HX416" s="543"/>
      <c r="HY416" s="543"/>
      <c r="HZ416" s="543"/>
      <c r="IA416" s="543"/>
      <c r="IB416" s="543"/>
      <c r="IC416" s="414"/>
      <c r="ID416" s="543"/>
      <c r="IE416" s="543"/>
      <c r="IF416" s="543"/>
      <c r="IG416" s="543"/>
      <c r="IH416" s="543"/>
      <c r="II416" s="543"/>
      <c r="IJ416" s="414"/>
      <c r="IK416" s="414"/>
      <c r="IL416" s="414"/>
      <c r="IM416" s="414"/>
      <c r="IN416" s="414"/>
      <c r="IO416" s="414"/>
      <c r="IP416" s="414"/>
    </row>
    <row r="417" spans="1:257" ht="91.8" x14ac:dyDescent="0.3">
      <c r="A417" s="380" t="s">
        <v>272</v>
      </c>
      <c r="B417" s="380" t="s">
        <v>266</v>
      </c>
      <c r="C417" s="380" t="s">
        <v>266</v>
      </c>
      <c r="D417" s="380" t="s">
        <v>187</v>
      </c>
      <c r="E417" s="380" t="s">
        <v>488</v>
      </c>
      <c r="F417" s="448" t="s">
        <v>1037</v>
      </c>
      <c r="G417" s="449" t="s">
        <v>499</v>
      </c>
      <c r="H417" s="514" t="s">
        <v>1409</v>
      </c>
      <c r="I417" s="591" t="s">
        <v>208</v>
      </c>
      <c r="J417" s="598"/>
      <c r="K417" s="553" t="s">
        <v>1039</v>
      </c>
      <c r="L417" s="578" t="s">
        <v>2755</v>
      </c>
      <c r="M417" s="579" t="s">
        <v>2756</v>
      </c>
      <c r="N417" s="574" t="s">
        <v>2766</v>
      </c>
      <c r="O417" s="574" t="s">
        <v>2758</v>
      </c>
      <c r="P417" s="574" t="s">
        <v>2767</v>
      </c>
      <c r="Q417" s="519"/>
      <c r="R417" s="575" t="s">
        <v>2782</v>
      </c>
      <c r="S417" s="665">
        <v>0.3</v>
      </c>
      <c r="T417" s="665">
        <v>0.15</v>
      </c>
      <c r="U417" s="574" t="s">
        <v>2791</v>
      </c>
      <c r="V417" s="641" t="s">
        <v>2754</v>
      </c>
      <c r="W417" s="638">
        <v>43191</v>
      </c>
      <c r="X417" s="638">
        <v>43342</v>
      </c>
      <c r="Y417" s="640">
        <v>600000000</v>
      </c>
      <c r="Z417" s="639" t="s">
        <v>2511</v>
      </c>
      <c r="AA417" s="639" t="s">
        <v>2512</v>
      </c>
      <c r="AB417" s="639" t="s">
        <v>2513</v>
      </c>
      <c r="AC417" s="639" t="s">
        <v>2514</v>
      </c>
      <c r="AD417" s="519"/>
      <c r="AE417" s="430">
        <f t="shared" si="54"/>
        <v>600000000</v>
      </c>
      <c r="AF417" s="411">
        <f t="shared" si="55"/>
        <v>600000000</v>
      </c>
      <c r="AG417" s="411">
        <f t="shared" si="56"/>
        <v>600000000</v>
      </c>
      <c r="AH417" s="411">
        <v>600000000</v>
      </c>
      <c r="AI417" s="411"/>
      <c r="AJ417" s="411"/>
      <c r="AK417" s="411"/>
      <c r="AL417" s="411"/>
      <c r="AM417" s="411"/>
      <c r="AN417" s="411"/>
      <c r="AO417" s="411"/>
      <c r="AP417" s="411"/>
      <c r="AQ417" s="411"/>
      <c r="AR417" s="411"/>
      <c r="AS417" s="411"/>
      <c r="AT417" s="411"/>
      <c r="AU417" s="411"/>
      <c r="AV417" s="411"/>
      <c r="AW417" s="411"/>
      <c r="AX417" s="411"/>
      <c r="AY417" s="411"/>
      <c r="AZ417" s="411"/>
      <c r="BA417" s="411"/>
      <c r="BB417" s="411"/>
      <c r="BC417" s="411"/>
      <c r="BD417" s="411"/>
      <c r="BE417" s="411"/>
      <c r="BF417" s="411"/>
      <c r="BG417" s="411"/>
      <c r="BH417" s="411"/>
      <c r="BI417" s="411"/>
      <c r="BJ417" s="411"/>
      <c r="BK417" s="411"/>
      <c r="BL417" s="411"/>
      <c r="BM417" s="411"/>
      <c r="BN417" s="411"/>
      <c r="BO417" s="411"/>
      <c r="BP417" s="411"/>
      <c r="BQ417" s="411"/>
      <c r="BR417" s="411"/>
      <c r="BS417" s="411"/>
      <c r="BT417" s="411"/>
      <c r="BU417" s="411"/>
      <c r="BV417" s="411"/>
      <c r="BW417" s="411"/>
      <c r="BX417" s="411"/>
      <c r="BY417" s="411"/>
      <c r="BZ417" s="411"/>
      <c r="CA417" s="411"/>
      <c r="CB417" s="411"/>
      <c r="CC417" s="411"/>
      <c r="CD417" s="411"/>
      <c r="CE417" s="411"/>
      <c r="CF417" s="411"/>
      <c r="CG417" s="411"/>
      <c r="CH417" s="411"/>
      <c r="CI417" s="411"/>
      <c r="CJ417" s="411"/>
      <c r="CK417" s="411"/>
      <c r="CL417" s="411"/>
      <c r="CM417" s="411"/>
      <c r="CN417" s="411"/>
      <c r="CO417" s="411"/>
      <c r="CP417" s="411"/>
      <c r="CQ417" s="411"/>
      <c r="CR417" s="411"/>
      <c r="CS417" s="411"/>
      <c r="CT417" s="411"/>
      <c r="CU417" s="411"/>
      <c r="CV417" s="411"/>
      <c r="CW417" s="411"/>
      <c r="CX417" s="411"/>
      <c r="CY417" s="411"/>
      <c r="CZ417" s="411"/>
      <c r="DA417" s="411"/>
      <c r="DB417" s="411"/>
      <c r="DC417" s="411"/>
      <c r="DD417" s="411"/>
      <c r="DE417" s="411"/>
      <c r="DF417" s="411"/>
      <c r="DG417" s="411"/>
      <c r="DH417" s="411"/>
      <c r="DI417" s="411"/>
      <c r="DJ417" s="411"/>
      <c r="DK417" s="411"/>
      <c r="DL417" s="414"/>
      <c r="DM417" s="414"/>
      <c r="DN417" s="414"/>
      <c r="DO417" s="414"/>
      <c r="DP417" s="414"/>
      <c r="DQ417" s="414"/>
      <c r="DR417" s="414"/>
      <c r="DS417" s="414"/>
      <c r="DT417" s="414"/>
      <c r="DU417" s="414"/>
      <c r="DV417" s="414"/>
      <c r="DW417" s="414"/>
      <c r="DX417" s="414"/>
      <c r="DY417" s="414"/>
      <c r="DZ417" s="414"/>
      <c r="EA417" s="414"/>
      <c r="EB417" s="414"/>
      <c r="EC417" s="414"/>
      <c r="ED417" s="414"/>
      <c r="EE417" s="414"/>
      <c r="EF417" s="414"/>
      <c r="EG417" s="414"/>
      <c r="EH417" s="414"/>
      <c r="EI417" s="414"/>
      <c r="EJ417" s="414"/>
      <c r="EK417" s="414"/>
      <c r="EL417" s="414"/>
      <c r="EM417" s="414"/>
      <c r="EN417" s="414"/>
      <c r="EO417" s="414"/>
      <c r="EP417" s="414"/>
      <c r="EQ417" s="414"/>
      <c r="ER417" s="414"/>
      <c r="ES417" s="414"/>
      <c r="ET417" s="414"/>
      <c r="EU417" s="414"/>
      <c r="EV417" s="414"/>
      <c r="EW417" s="414"/>
      <c r="EX417" s="414"/>
      <c r="EY417" s="414"/>
      <c r="EZ417" s="414"/>
      <c r="FA417" s="414"/>
      <c r="FB417" s="414"/>
      <c r="FC417" s="414"/>
      <c r="FD417" s="414"/>
      <c r="FE417" s="414"/>
      <c r="FF417" s="414"/>
      <c r="FG417" s="414"/>
      <c r="FH417" s="414"/>
      <c r="FI417" s="414"/>
      <c r="FJ417" s="414"/>
      <c r="FK417" s="414"/>
      <c r="FL417" s="414"/>
      <c r="FM417" s="414"/>
      <c r="FN417" s="414"/>
      <c r="FO417" s="414"/>
      <c r="FP417" s="414"/>
      <c r="FQ417" s="414"/>
      <c r="FR417" s="414"/>
      <c r="FS417" s="414"/>
      <c r="FT417" s="414"/>
      <c r="FU417" s="414"/>
      <c r="FV417" s="414"/>
      <c r="FW417" s="414"/>
      <c r="FX417" s="414"/>
      <c r="FY417" s="414"/>
      <c r="FZ417" s="414"/>
      <c r="GA417" s="414"/>
      <c r="GB417" s="414"/>
      <c r="GC417" s="414"/>
      <c r="GD417" s="414"/>
      <c r="GE417" s="414"/>
      <c r="GF417" s="414"/>
      <c r="GG417" s="414"/>
      <c r="GH417" s="414"/>
      <c r="GI417" s="414"/>
      <c r="GJ417" s="414"/>
      <c r="GK417" s="414"/>
      <c r="GL417" s="414"/>
      <c r="GM417" s="414"/>
      <c r="GN417" s="414"/>
      <c r="GO417" s="414"/>
      <c r="GP417" s="414"/>
      <c r="GQ417" s="414"/>
      <c r="GR417" s="414"/>
      <c r="GS417" s="414"/>
      <c r="GT417" s="414"/>
      <c r="GU417" s="414"/>
      <c r="GV417" s="414"/>
      <c r="GW417" s="414"/>
      <c r="GX417" s="414"/>
      <c r="GY417" s="414"/>
      <c r="GZ417" s="414"/>
      <c r="HA417" s="414"/>
      <c r="HB417" s="414"/>
      <c r="HC417" s="414"/>
      <c r="HD417" s="414"/>
      <c r="HE417" s="414"/>
      <c r="HF417" s="414"/>
      <c r="HG417" s="414"/>
      <c r="HH417" s="414"/>
      <c r="HI417" s="414"/>
      <c r="HJ417" s="414"/>
      <c r="HK417" s="414"/>
      <c r="HL417" s="414"/>
      <c r="HM417" s="414"/>
      <c r="HN417" s="414"/>
      <c r="HO417" s="414"/>
      <c r="HP417" s="414"/>
      <c r="HQ417" s="414"/>
      <c r="HR417" s="414"/>
      <c r="HS417" s="414"/>
      <c r="HT417" s="414"/>
      <c r="HU417" s="414"/>
      <c r="HV417" s="414"/>
      <c r="HW417" s="414"/>
      <c r="HX417" s="414"/>
      <c r="HY417" s="414"/>
      <c r="HZ417" s="414"/>
      <c r="IA417" s="414"/>
      <c r="IB417" s="414"/>
      <c r="IC417" s="414"/>
      <c r="ID417" s="414"/>
      <c r="IE417" s="414"/>
      <c r="IF417" s="414"/>
      <c r="IG417" s="414"/>
      <c r="IH417" s="414"/>
      <c r="II417" s="414"/>
      <c r="IJ417" s="414"/>
      <c r="IK417" s="414"/>
      <c r="IL417" s="414"/>
      <c r="IM417" s="414"/>
      <c r="IN417" s="414"/>
      <c r="IO417" s="414"/>
      <c r="IP417" s="414"/>
      <c r="IQ417" s="414"/>
      <c r="IR417" s="414"/>
      <c r="IS417" s="414"/>
      <c r="IT417" s="414"/>
      <c r="IU417" s="414"/>
      <c r="IV417" s="414"/>
      <c r="IW417" s="414"/>
    </row>
    <row r="418" spans="1:257" ht="122.4" x14ac:dyDescent="0.3">
      <c r="A418" s="380" t="s">
        <v>272</v>
      </c>
      <c r="B418" s="380" t="s">
        <v>266</v>
      </c>
      <c r="C418" s="380" t="s">
        <v>266</v>
      </c>
      <c r="D418" s="380" t="s">
        <v>187</v>
      </c>
      <c r="E418" s="380" t="s">
        <v>488</v>
      </c>
      <c r="F418" s="448">
        <v>2017005810448</v>
      </c>
      <c r="G418" s="449"/>
      <c r="H418" s="514" t="s">
        <v>1410</v>
      </c>
      <c r="I418" s="591" t="s">
        <v>208</v>
      </c>
      <c r="J418" s="598"/>
      <c r="K418" s="654" t="s">
        <v>1040</v>
      </c>
      <c r="L418" s="572" t="s">
        <v>2755</v>
      </c>
      <c r="M418" s="525" t="s">
        <v>2763</v>
      </c>
      <c r="N418" s="572" t="s">
        <v>2768</v>
      </c>
      <c r="O418" s="572" t="s">
        <v>2758</v>
      </c>
      <c r="P418" s="572" t="s">
        <v>2769</v>
      </c>
      <c r="Q418" s="514"/>
      <c r="R418" s="666" t="s">
        <v>2783</v>
      </c>
      <c r="S418" s="666">
        <v>100</v>
      </c>
      <c r="T418" s="573" t="s">
        <v>2784</v>
      </c>
      <c r="U418" s="572" t="s">
        <v>2884</v>
      </c>
      <c r="V418" s="573" t="s">
        <v>2792</v>
      </c>
      <c r="W418" s="667">
        <v>43129</v>
      </c>
      <c r="X418" s="667">
        <v>43309</v>
      </c>
      <c r="Y418" s="668" t="str">
        <f>AB418</f>
        <v>Unidad Administrativa Especial de Salud</v>
      </c>
      <c r="Z418" s="575" t="s">
        <v>2511</v>
      </c>
      <c r="AA418" s="575" t="s">
        <v>2512</v>
      </c>
      <c r="AB418" s="575" t="s">
        <v>2513</v>
      </c>
      <c r="AC418" s="575" t="s">
        <v>2514</v>
      </c>
      <c r="AD418" s="514"/>
      <c r="AE418" s="430">
        <f t="shared" si="54"/>
        <v>2000000000</v>
      </c>
      <c r="AF418" s="411">
        <f t="shared" si="55"/>
        <v>2000000000</v>
      </c>
      <c r="AG418" s="411">
        <f t="shared" si="56"/>
        <v>2000000000</v>
      </c>
      <c r="AH418" s="411">
        <v>2000000000</v>
      </c>
      <c r="AI418" s="411"/>
      <c r="AJ418" s="411"/>
      <c r="AK418" s="411"/>
      <c r="AL418" s="411"/>
      <c r="AM418" s="411"/>
      <c r="AN418" s="411"/>
      <c r="AO418" s="411"/>
      <c r="AP418" s="411"/>
      <c r="AQ418" s="411"/>
      <c r="AR418" s="411"/>
      <c r="AS418" s="411"/>
      <c r="AT418" s="411"/>
      <c r="AU418" s="411"/>
      <c r="AV418" s="411"/>
      <c r="AW418" s="411"/>
      <c r="AX418" s="411"/>
      <c r="AY418" s="411"/>
      <c r="AZ418" s="411"/>
      <c r="BA418" s="411"/>
      <c r="BB418" s="411"/>
      <c r="BC418" s="411"/>
      <c r="BD418" s="411"/>
      <c r="BE418" s="411"/>
      <c r="BF418" s="411"/>
      <c r="BG418" s="411"/>
      <c r="BH418" s="411"/>
      <c r="BI418" s="411"/>
      <c r="BJ418" s="411"/>
      <c r="BK418" s="411"/>
      <c r="BL418" s="411"/>
      <c r="BM418" s="411"/>
      <c r="BN418" s="411"/>
      <c r="BO418" s="411"/>
      <c r="BP418" s="411"/>
      <c r="BQ418" s="411"/>
      <c r="BR418" s="411"/>
      <c r="BS418" s="411"/>
      <c r="BT418" s="411"/>
      <c r="BU418" s="411"/>
      <c r="BV418" s="411"/>
      <c r="BW418" s="411"/>
      <c r="BX418" s="411"/>
      <c r="BY418" s="411"/>
      <c r="BZ418" s="411"/>
      <c r="CA418" s="411"/>
      <c r="CB418" s="411"/>
      <c r="CC418" s="411"/>
      <c r="CD418" s="411"/>
      <c r="CE418" s="411"/>
      <c r="CF418" s="411"/>
      <c r="CG418" s="411"/>
      <c r="CH418" s="411"/>
      <c r="CI418" s="411"/>
      <c r="CJ418" s="411"/>
      <c r="CK418" s="411"/>
      <c r="CL418" s="411"/>
      <c r="CM418" s="411"/>
      <c r="CN418" s="411"/>
      <c r="CO418" s="411"/>
      <c r="CP418" s="411"/>
      <c r="CQ418" s="411"/>
      <c r="CR418" s="411"/>
      <c r="CS418" s="411"/>
      <c r="CT418" s="411"/>
      <c r="CU418" s="411"/>
      <c r="CV418" s="411"/>
      <c r="CW418" s="411"/>
      <c r="CX418" s="411"/>
      <c r="CY418" s="411"/>
      <c r="CZ418" s="411"/>
      <c r="DA418" s="411"/>
      <c r="DB418" s="411"/>
      <c r="DC418" s="411"/>
      <c r="DD418" s="411"/>
      <c r="DE418" s="411"/>
      <c r="DF418" s="411"/>
      <c r="DG418" s="411"/>
      <c r="DH418" s="411"/>
      <c r="DI418" s="411"/>
      <c r="DJ418" s="411"/>
      <c r="DK418" s="411"/>
      <c r="DL418" s="414"/>
      <c r="DM418" s="414"/>
      <c r="DN418" s="414"/>
      <c r="DO418" s="414"/>
      <c r="DP418" s="414"/>
      <c r="DQ418" s="414"/>
      <c r="DR418" s="414"/>
      <c r="DS418" s="414"/>
      <c r="DT418" s="414"/>
      <c r="DU418" s="414"/>
      <c r="DV418" s="414"/>
      <c r="DW418" s="414"/>
      <c r="DX418" s="414"/>
      <c r="DY418" s="414"/>
      <c r="DZ418" s="414"/>
      <c r="EA418" s="414"/>
      <c r="EB418" s="414"/>
      <c r="EC418" s="414"/>
      <c r="ED418" s="414"/>
      <c r="EE418" s="414"/>
      <c r="EF418" s="414"/>
      <c r="EG418" s="414"/>
      <c r="EH418" s="414"/>
      <c r="EI418" s="414"/>
      <c r="EJ418" s="414"/>
      <c r="EK418" s="414"/>
      <c r="EL418" s="414"/>
      <c r="EM418" s="414"/>
      <c r="EN418" s="414"/>
      <c r="EO418" s="414"/>
      <c r="EP418" s="414"/>
      <c r="EQ418" s="414"/>
      <c r="ER418" s="414"/>
      <c r="ES418" s="414"/>
      <c r="ET418" s="414"/>
      <c r="EU418" s="414"/>
      <c r="EV418" s="414"/>
      <c r="EW418" s="414"/>
      <c r="EX418" s="414"/>
      <c r="EY418" s="414"/>
      <c r="EZ418" s="414"/>
      <c r="FA418" s="414"/>
      <c r="FB418" s="414"/>
      <c r="FC418" s="414"/>
      <c r="FD418" s="414"/>
      <c r="FE418" s="414"/>
      <c r="FF418" s="414"/>
      <c r="FG418" s="414"/>
      <c r="FH418" s="414"/>
      <c r="FI418" s="414"/>
      <c r="FJ418" s="414"/>
      <c r="FK418" s="414"/>
      <c r="FL418" s="414"/>
      <c r="FM418" s="414"/>
      <c r="FN418" s="414"/>
      <c r="FO418" s="414"/>
      <c r="FP418" s="414"/>
      <c r="FQ418" s="414"/>
      <c r="FR418" s="414"/>
      <c r="FS418" s="414"/>
      <c r="FT418" s="414"/>
      <c r="FU418" s="414"/>
      <c r="FV418" s="414"/>
      <c r="FW418" s="414"/>
      <c r="FX418" s="414"/>
      <c r="FY418" s="414"/>
      <c r="FZ418" s="414"/>
      <c r="GA418" s="414"/>
      <c r="GB418" s="414"/>
      <c r="GC418" s="414"/>
      <c r="GD418" s="414"/>
      <c r="GE418" s="414"/>
      <c r="GF418" s="414"/>
      <c r="GG418" s="414"/>
      <c r="GH418" s="414"/>
      <c r="GI418" s="414"/>
      <c r="GJ418" s="414"/>
      <c r="GK418" s="414"/>
      <c r="GL418" s="414"/>
      <c r="GM418" s="414"/>
      <c r="GN418" s="414"/>
      <c r="GO418" s="414"/>
      <c r="GP418" s="414"/>
      <c r="GQ418" s="414"/>
      <c r="GR418" s="414"/>
      <c r="GS418" s="414"/>
      <c r="GT418" s="414"/>
      <c r="GU418" s="414"/>
      <c r="GV418" s="414"/>
      <c r="GW418" s="414"/>
      <c r="GX418" s="414"/>
      <c r="GY418" s="414"/>
      <c r="GZ418" s="414"/>
      <c r="HA418" s="414"/>
      <c r="HB418" s="414"/>
      <c r="HC418" s="414"/>
      <c r="HD418" s="414"/>
      <c r="HE418" s="414"/>
      <c r="HF418" s="414"/>
      <c r="HG418" s="414"/>
      <c r="HH418" s="414"/>
      <c r="HI418" s="414"/>
      <c r="HJ418" s="414"/>
      <c r="HK418" s="414"/>
      <c r="HL418" s="414"/>
      <c r="HM418" s="414"/>
      <c r="HN418" s="414"/>
      <c r="HO418" s="414"/>
      <c r="HP418" s="414"/>
      <c r="HQ418" s="414"/>
      <c r="HR418" s="414"/>
      <c r="HS418" s="414"/>
      <c r="HT418" s="414"/>
      <c r="HU418" s="414"/>
      <c r="HV418" s="414"/>
      <c r="HW418" s="414"/>
      <c r="HX418" s="414"/>
      <c r="HY418" s="414"/>
      <c r="HZ418" s="414"/>
      <c r="IA418" s="414"/>
      <c r="IB418" s="414"/>
      <c r="IC418" s="414"/>
      <c r="ID418" s="414"/>
      <c r="IE418" s="414"/>
      <c r="IF418" s="414"/>
      <c r="IG418" s="414"/>
      <c r="IH418" s="414"/>
      <c r="II418" s="414"/>
      <c r="IJ418" s="414"/>
      <c r="IK418" s="414"/>
      <c r="IL418" s="414"/>
      <c r="IM418" s="414"/>
      <c r="IN418" s="414"/>
      <c r="IO418" s="414"/>
      <c r="IP418" s="414"/>
      <c r="IQ418" s="414"/>
      <c r="IR418" s="414"/>
      <c r="IS418" s="414"/>
      <c r="IT418" s="414"/>
      <c r="IU418" s="414"/>
      <c r="IV418" s="414"/>
      <c r="IW418" s="414"/>
    </row>
    <row r="419" spans="1:257" ht="183.6" x14ac:dyDescent="0.3">
      <c r="A419" s="380" t="s">
        <v>272</v>
      </c>
      <c r="B419" s="380" t="s">
        <v>266</v>
      </c>
      <c r="C419" s="380" t="s">
        <v>266</v>
      </c>
      <c r="D419" s="380" t="s">
        <v>187</v>
      </c>
      <c r="E419" s="380" t="s">
        <v>488</v>
      </c>
      <c r="F419" s="448">
        <v>2017005810450</v>
      </c>
      <c r="G419" s="449"/>
      <c r="H419" s="514" t="s">
        <v>1411</v>
      </c>
      <c r="I419" s="591" t="s">
        <v>208</v>
      </c>
      <c r="J419" s="598"/>
      <c r="K419" s="553" t="s">
        <v>1041</v>
      </c>
      <c r="L419" s="572" t="s">
        <v>2755</v>
      </c>
      <c r="M419" s="525" t="s">
        <v>2763</v>
      </c>
      <c r="N419" s="572" t="s">
        <v>2770</v>
      </c>
      <c r="O419" s="572" t="s">
        <v>2758</v>
      </c>
      <c r="P419" s="572" t="s">
        <v>2771</v>
      </c>
      <c r="Q419" s="519"/>
      <c r="R419" s="666" t="s">
        <v>2785</v>
      </c>
      <c r="S419" s="666">
        <v>100</v>
      </c>
      <c r="T419" s="573" t="s">
        <v>2786</v>
      </c>
      <c r="U419" s="572" t="s">
        <v>2793</v>
      </c>
      <c r="V419" s="573" t="s">
        <v>2794</v>
      </c>
      <c r="W419" s="667">
        <v>43129</v>
      </c>
      <c r="X419" s="667">
        <v>43340</v>
      </c>
      <c r="Y419" s="669">
        <v>1021919999</v>
      </c>
      <c r="Z419" s="575" t="s">
        <v>2511</v>
      </c>
      <c r="AA419" s="575" t="s">
        <v>2512</v>
      </c>
      <c r="AB419" s="575" t="s">
        <v>2513</v>
      </c>
      <c r="AC419" s="575" t="s">
        <v>2514</v>
      </c>
      <c r="AD419" s="519"/>
      <c r="AE419" s="430">
        <f t="shared" si="54"/>
        <v>1600000000</v>
      </c>
      <c r="AF419" s="411">
        <f t="shared" si="55"/>
        <v>1600000000</v>
      </c>
      <c r="AG419" s="411">
        <f t="shared" si="56"/>
        <v>1600000000</v>
      </c>
      <c r="AH419" s="411">
        <v>1600000000</v>
      </c>
      <c r="AI419" s="411"/>
      <c r="AJ419" s="411"/>
      <c r="AK419" s="411"/>
      <c r="AL419" s="411"/>
      <c r="AM419" s="411"/>
      <c r="AN419" s="411"/>
      <c r="AO419" s="411"/>
      <c r="AP419" s="411"/>
      <c r="AQ419" s="411"/>
      <c r="AR419" s="411"/>
      <c r="AS419" s="411"/>
      <c r="AT419" s="411"/>
      <c r="AU419" s="411"/>
      <c r="AV419" s="411"/>
      <c r="AW419" s="411"/>
      <c r="AX419" s="411">
        <v>0</v>
      </c>
      <c r="AY419" s="411"/>
      <c r="AZ419" s="411"/>
      <c r="BA419" s="411"/>
      <c r="BB419" s="411"/>
      <c r="BC419" s="411"/>
      <c r="BD419" s="411"/>
      <c r="BE419" s="411"/>
      <c r="BF419" s="411"/>
      <c r="BG419" s="411"/>
      <c r="BH419" s="411"/>
      <c r="BI419" s="411"/>
      <c r="BJ419" s="411"/>
      <c r="BK419" s="411"/>
      <c r="BL419" s="411"/>
      <c r="BM419" s="411"/>
      <c r="BN419" s="411"/>
      <c r="BO419" s="411"/>
      <c r="BP419" s="411"/>
      <c r="BQ419" s="411"/>
      <c r="BR419" s="411"/>
      <c r="BS419" s="411"/>
      <c r="BT419" s="411"/>
      <c r="BU419" s="411"/>
      <c r="BV419" s="411"/>
      <c r="BW419" s="411"/>
      <c r="BX419" s="411"/>
      <c r="BY419" s="411"/>
      <c r="BZ419" s="411"/>
      <c r="CA419" s="411"/>
      <c r="CB419" s="411"/>
      <c r="CC419" s="411"/>
      <c r="CD419" s="411"/>
      <c r="CE419" s="411"/>
      <c r="CF419" s="411"/>
      <c r="CG419" s="411"/>
      <c r="CH419" s="411"/>
      <c r="CI419" s="411"/>
      <c r="CJ419" s="411"/>
      <c r="CK419" s="411"/>
      <c r="CL419" s="411"/>
      <c r="CM419" s="411"/>
      <c r="CN419" s="411"/>
      <c r="CO419" s="411"/>
      <c r="CP419" s="411"/>
      <c r="CQ419" s="411"/>
      <c r="CR419" s="411"/>
      <c r="CS419" s="411"/>
      <c r="CT419" s="411"/>
      <c r="CU419" s="411"/>
      <c r="CV419" s="411"/>
      <c r="CW419" s="411"/>
      <c r="CX419" s="411"/>
      <c r="CY419" s="411"/>
      <c r="CZ419" s="411"/>
      <c r="DA419" s="411"/>
      <c r="DB419" s="411"/>
      <c r="DC419" s="411"/>
      <c r="DD419" s="411"/>
      <c r="DE419" s="411"/>
      <c r="DF419" s="411"/>
      <c r="DG419" s="411"/>
      <c r="DH419" s="411"/>
      <c r="DI419" s="411"/>
      <c r="DJ419" s="411"/>
      <c r="DK419" s="411"/>
      <c r="DL419" s="414"/>
      <c r="DM419" s="414"/>
      <c r="DN419" s="414"/>
      <c r="DO419" s="414"/>
      <c r="DP419" s="414"/>
      <c r="DQ419" s="414"/>
      <c r="DR419" s="414"/>
      <c r="DS419" s="414"/>
      <c r="DT419" s="414"/>
      <c r="DU419" s="414"/>
      <c r="DV419" s="414"/>
      <c r="DW419" s="414"/>
      <c r="DX419" s="414"/>
      <c r="DY419" s="414"/>
      <c r="DZ419" s="414"/>
      <c r="EA419" s="414"/>
      <c r="EB419" s="414"/>
      <c r="EC419" s="414"/>
      <c r="ED419" s="414"/>
      <c r="EE419" s="414"/>
      <c r="EF419" s="414"/>
      <c r="EG419" s="414"/>
      <c r="EH419" s="414"/>
      <c r="EI419" s="414"/>
      <c r="EJ419" s="414"/>
      <c r="EK419" s="414"/>
      <c r="EL419" s="414"/>
      <c r="EM419" s="414"/>
      <c r="EN419" s="414"/>
      <c r="EO419" s="414"/>
      <c r="EP419" s="414"/>
      <c r="EQ419" s="414"/>
      <c r="ER419" s="414"/>
      <c r="ES419" s="414"/>
      <c r="ET419" s="414"/>
      <c r="EU419" s="414"/>
      <c r="EV419" s="414"/>
      <c r="EW419" s="414"/>
      <c r="EX419" s="414"/>
      <c r="EY419" s="414"/>
      <c r="EZ419" s="414"/>
      <c r="FA419" s="414"/>
      <c r="FB419" s="414"/>
      <c r="FC419" s="414"/>
      <c r="FD419" s="414"/>
      <c r="FE419" s="414"/>
      <c r="FF419" s="414"/>
      <c r="FG419" s="414"/>
      <c r="FH419" s="414"/>
      <c r="FI419" s="414"/>
      <c r="FJ419" s="414"/>
      <c r="FK419" s="414"/>
      <c r="FL419" s="414"/>
      <c r="FM419" s="414"/>
      <c r="FN419" s="414"/>
      <c r="FO419" s="414"/>
      <c r="FP419" s="414"/>
      <c r="FQ419" s="414"/>
      <c r="FR419" s="414"/>
      <c r="FS419" s="414"/>
      <c r="FT419" s="414"/>
      <c r="FU419" s="414"/>
      <c r="FV419" s="414"/>
      <c r="FW419" s="414"/>
      <c r="FX419" s="414"/>
      <c r="FY419" s="414"/>
      <c r="FZ419" s="414"/>
      <c r="GA419" s="414"/>
      <c r="GB419" s="414"/>
      <c r="GC419" s="414"/>
      <c r="GD419" s="414"/>
      <c r="GE419" s="414"/>
      <c r="GF419" s="414"/>
      <c r="GG419" s="414"/>
      <c r="GH419" s="414"/>
      <c r="GI419" s="414"/>
      <c r="GJ419" s="414"/>
      <c r="GK419" s="414"/>
      <c r="GL419" s="414"/>
      <c r="GM419" s="414"/>
      <c r="GN419" s="414"/>
      <c r="GO419" s="414"/>
      <c r="GP419" s="414"/>
      <c r="GQ419" s="414"/>
      <c r="GR419" s="414"/>
      <c r="GS419" s="414"/>
      <c r="GT419" s="414"/>
      <c r="GU419" s="414"/>
      <c r="GV419" s="414"/>
      <c r="GW419" s="414"/>
      <c r="GX419" s="414"/>
      <c r="GY419" s="414"/>
      <c r="GZ419" s="414"/>
      <c r="HA419" s="414"/>
      <c r="HB419" s="414"/>
      <c r="HC419" s="414"/>
      <c r="HD419" s="414"/>
      <c r="HE419" s="414"/>
      <c r="HF419" s="414"/>
      <c r="HG419" s="414"/>
      <c r="HH419" s="414"/>
      <c r="HI419" s="414"/>
      <c r="HJ419" s="414"/>
      <c r="HK419" s="414"/>
      <c r="HL419" s="414"/>
      <c r="HM419" s="414"/>
      <c r="HN419" s="414"/>
      <c r="HO419" s="414"/>
      <c r="HP419" s="414"/>
      <c r="HQ419" s="414"/>
      <c r="HR419" s="414"/>
      <c r="HS419" s="414"/>
      <c r="HT419" s="414"/>
      <c r="HU419" s="414"/>
      <c r="HV419" s="414"/>
      <c r="HW419" s="414"/>
      <c r="HX419" s="414"/>
      <c r="HY419" s="414"/>
      <c r="HZ419" s="414"/>
      <c r="IA419" s="414"/>
      <c r="IB419" s="414"/>
      <c r="IC419" s="414"/>
      <c r="ID419" s="414"/>
      <c r="IE419" s="414"/>
      <c r="IF419" s="414"/>
      <c r="IG419" s="414"/>
      <c r="IH419" s="414"/>
      <c r="II419" s="414"/>
      <c r="IJ419" s="414"/>
      <c r="IK419" s="414"/>
      <c r="IL419" s="414"/>
      <c r="IM419" s="414"/>
      <c r="IN419" s="414"/>
      <c r="IO419" s="414"/>
      <c r="IP419" s="414"/>
      <c r="IQ419" s="414"/>
      <c r="IR419" s="414"/>
      <c r="IS419" s="414"/>
      <c r="IT419" s="414"/>
      <c r="IU419" s="414"/>
      <c r="IV419" s="414"/>
      <c r="IW419" s="414"/>
    </row>
    <row r="420" spans="1:257" ht="183.6" x14ac:dyDescent="0.3">
      <c r="A420" s="380"/>
      <c r="B420" s="380"/>
      <c r="C420" s="380"/>
      <c r="D420" s="380"/>
      <c r="E420" s="380"/>
      <c r="F420" s="448"/>
      <c r="G420" s="449"/>
      <c r="H420" s="514"/>
      <c r="I420" s="591"/>
      <c r="J420" s="598"/>
      <c r="K420" s="553"/>
      <c r="L420" s="572" t="s">
        <v>2755</v>
      </c>
      <c r="M420" s="525" t="s">
        <v>2763</v>
      </c>
      <c r="N420" s="572" t="s">
        <v>2770</v>
      </c>
      <c r="O420" s="572" t="s">
        <v>2758</v>
      </c>
      <c r="P420" s="572" t="s">
        <v>2772</v>
      </c>
      <c r="Q420" s="519"/>
      <c r="R420" s="666" t="s">
        <v>2783</v>
      </c>
      <c r="S420" s="666">
        <v>100</v>
      </c>
      <c r="T420" s="573" t="s">
        <v>2786</v>
      </c>
      <c r="U420" s="572" t="s">
        <v>2793</v>
      </c>
      <c r="V420" s="573" t="s">
        <v>2794</v>
      </c>
      <c r="W420" s="667">
        <v>43129</v>
      </c>
      <c r="X420" s="667">
        <v>43340</v>
      </c>
      <c r="Y420" s="669">
        <v>578080000</v>
      </c>
      <c r="Z420" s="575" t="s">
        <v>2511</v>
      </c>
      <c r="AA420" s="575" t="s">
        <v>2512</v>
      </c>
      <c r="AB420" s="575" t="s">
        <v>2513</v>
      </c>
      <c r="AC420" s="575" t="s">
        <v>2514</v>
      </c>
      <c r="AD420" s="519"/>
      <c r="AE420" s="430"/>
      <c r="AF420" s="411"/>
      <c r="AG420" s="411"/>
      <c r="AH420" s="411"/>
      <c r="AI420" s="411"/>
      <c r="AJ420" s="411"/>
      <c r="AK420" s="411"/>
      <c r="AL420" s="411"/>
      <c r="AM420" s="411"/>
      <c r="AN420" s="411"/>
      <c r="AO420" s="411"/>
      <c r="AP420" s="411"/>
      <c r="AQ420" s="411"/>
      <c r="AR420" s="411"/>
      <c r="AS420" s="411"/>
      <c r="AT420" s="411"/>
      <c r="AU420" s="411"/>
      <c r="AV420" s="411"/>
      <c r="AW420" s="411"/>
      <c r="AX420" s="411"/>
      <c r="AY420" s="411"/>
      <c r="AZ420" s="411"/>
      <c r="BA420" s="411"/>
      <c r="BB420" s="411"/>
      <c r="BC420" s="411"/>
      <c r="BD420" s="411"/>
      <c r="BE420" s="411"/>
      <c r="BF420" s="411"/>
      <c r="BG420" s="411"/>
      <c r="BH420" s="411"/>
      <c r="BI420" s="411"/>
      <c r="BJ420" s="411"/>
      <c r="BK420" s="411"/>
      <c r="BL420" s="411"/>
      <c r="BM420" s="411"/>
      <c r="BN420" s="411"/>
      <c r="BO420" s="411"/>
      <c r="BP420" s="411"/>
      <c r="BQ420" s="411"/>
      <c r="BR420" s="411"/>
      <c r="BS420" s="411"/>
      <c r="BT420" s="411"/>
      <c r="BU420" s="411"/>
      <c r="BV420" s="411"/>
      <c r="BW420" s="411"/>
      <c r="BX420" s="411"/>
      <c r="BY420" s="411"/>
      <c r="BZ420" s="411"/>
      <c r="CA420" s="411"/>
      <c r="CB420" s="411"/>
      <c r="CC420" s="411"/>
      <c r="CD420" s="411"/>
      <c r="CE420" s="411"/>
      <c r="CF420" s="411"/>
      <c r="CG420" s="411"/>
      <c r="CH420" s="411"/>
      <c r="CI420" s="411"/>
      <c r="CJ420" s="411"/>
      <c r="CK420" s="411"/>
      <c r="CL420" s="411"/>
      <c r="CM420" s="411"/>
      <c r="CN420" s="411"/>
      <c r="CO420" s="411"/>
      <c r="CP420" s="411"/>
      <c r="CQ420" s="411"/>
      <c r="CR420" s="411"/>
      <c r="CS420" s="411"/>
      <c r="CT420" s="411"/>
      <c r="CU420" s="411"/>
      <c r="CV420" s="411"/>
      <c r="CW420" s="411"/>
      <c r="CX420" s="411"/>
      <c r="CY420" s="411"/>
      <c r="CZ420" s="411"/>
      <c r="DA420" s="411"/>
      <c r="DB420" s="411"/>
      <c r="DC420" s="411"/>
      <c r="DD420" s="411"/>
      <c r="DE420" s="411"/>
      <c r="DF420" s="411"/>
      <c r="DG420" s="411"/>
      <c r="DH420" s="411"/>
      <c r="DI420" s="411"/>
      <c r="DJ420" s="411"/>
      <c r="DK420" s="411"/>
      <c r="DL420" s="414"/>
      <c r="DM420" s="414"/>
      <c r="DN420" s="414"/>
      <c r="DO420" s="414"/>
      <c r="DP420" s="414"/>
      <c r="DQ420" s="414"/>
      <c r="DR420" s="414"/>
      <c r="DS420" s="414"/>
      <c r="DT420" s="414"/>
      <c r="DU420" s="414"/>
      <c r="DV420" s="414"/>
      <c r="DW420" s="414"/>
      <c r="DX420" s="414"/>
      <c r="DY420" s="414"/>
      <c r="DZ420" s="414"/>
      <c r="EA420" s="414"/>
      <c r="EB420" s="414"/>
      <c r="EC420" s="414"/>
      <c r="ED420" s="414"/>
      <c r="EE420" s="414"/>
      <c r="EF420" s="414"/>
      <c r="EG420" s="414"/>
      <c r="EH420" s="414"/>
      <c r="EI420" s="414"/>
      <c r="EJ420" s="414"/>
      <c r="EK420" s="414"/>
      <c r="EL420" s="414"/>
      <c r="EM420" s="414"/>
      <c r="EN420" s="414"/>
      <c r="EO420" s="414"/>
      <c r="EP420" s="414"/>
      <c r="EQ420" s="414"/>
      <c r="ER420" s="414"/>
      <c r="ES420" s="414"/>
      <c r="ET420" s="414"/>
      <c r="EU420" s="414"/>
      <c r="EV420" s="414"/>
      <c r="EW420" s="414"/>
      <c r="EX420" s="414"/>
      <c r="EY420" s="414"/>
      <c r="EZ420" s="414"/>
      <c r="FA420" s="414"/>
      <c r="FB420" s="414"/>
      <c r="FC420" s="414"/>
      <c r="FD420" s="414"/>
      <c r="FE420" s="414"/>
      <c r="FF420" s="414"/>
      <c r="FG420" s="414"/>
      <c r="FH420" s="414"/>
      <c r="FI420" s="414"/>
      <c r="FJ420" s="414"/>
      <c r="FK420" s="414"/>
      <c r="FL420" s="414"/>
      <c r="FM420" s="414"/>
      <c r="FN420" s="414"/>
      <c r="FO420" s="414"/>
      <c r="FP420" s="414"/>
      <c r="FQ420" s="414"/>
      <c r="FR420" s="414"/>
      <c r="FS420" s="414"/>
      <c r="FT420" s="414"/>
      <c r="FU420" s="414"/>
      <c r="FV420" s="414"/>
      <c r="FW420" s="414"/>
      <c r="FX420" s="414"/>
      <c r="FY420" s="414"/>
      <c r="FZ420" s="414"/>
      <c r="GA420" s="414"/>
      <c r="GB420" s="414"/>
      <c r="GC420" s="414"/>
      <c r="GD420" s="414"/>
      <c r="GE420" s="414"/>
      <c r="GF420" s="414"/>
      <c r="GG420" s="414"/>
      <c r="GH420" s="414"/>
      <c r="GI420" s="414"/>
      <c r="GJ420" s="414"/>
      <c r="GK420" s="414"/>
      <c r="GL420" s="414"/>
      <c r="GM420" s="414"/>
      <c r="GN420" s="414"/>
      <c r="GO420" s="414"/>
      <c r="GP420" s="414"/>
      <c r="GQ420" s="414"/>
      <c r="GR420" s="414"/>
      <c r="GS420" s="414"/>
      <c r="GT420" s="414"/>
      <c r="GU420" s="414"/>
      <c r="GV420" s="414"/>
      <c r="GW420" s="414"/>
      <c r="GX420" s="414"/>
      <c r="GY420" s="414"/>
      <c r="GZ420" s="414"/>
      <c r="HA420" s="414"/>
      <c r="HB420" s="414"/>
      <c r="HC420" s="414"/>
      <c r="HD420" s="414"/>
      <c r="HE420" s="414"/>
      <c r="HF420" s="414"/>
      <c r="HG420" s="414"/>
      <c r="HH420" s="414"/>
      <c r="HI420" s="414"/>
      <c r="HJ420" s="414"/>
      <c r="HK420" s="414"/>
      <c r="HL420" s="414"/>
      <c r="HM420" s="414"/>
      <c r="HN420" s="414"/>
      <c r="HO420" s="414"/>
      <c r="HP420" s="414"/>
      <c r="HQ420" s="414"/>
      <c r="HR420" s="414"/>
      <c r="HS420" s="414"/>
      <c r="HT420" s="414"/>
      <c r="HU420" s="414"/>
      <c r="HV420" s="414"/>
      <c r="HW420" s="414"/>
      <c r="HX420" s="414"/>
      <c r="HY420" s="414"/>
      <c r="HZ420" s="414"/>
      <c r="IA420" s="414"/>
      <c r="IB420" s="414"/>
      <c r="IC420" s="414"/>
      <c r="ID420" s="414"/>
      <c r="IE420" s="414"/>
      <c r="IF420" s="414"/>
      <c r="IG420" s="414"/>
      <c r="IH420" s="414"/>
      <c r="II420" s="414"/>
      <c r="IJ420" s="414"/>
      <c r="IK420" s="414"/>
      <c r="IL420" s="414"/>
      <c r="IM420" s="414"/>
      <c r="IN420" s="414"/>
      <c r="IO420" s="414"/>
      <c r="IP420" s="414"/>
      <c r="IQ420" s="414"/>
      <c r="IR420" s="414"/>
      <c r="IS420" s="414"/>
      <c r="IT420" s="414"/>
      <c r="IU420" s="414"/>
      <c r="IV420" s="414"/>
      <c r="IW420" s="414"/>
    </row>
    <row r="421" spans="1:257" ht="142.80000000000001" x14ac:dyDescent="0.3">
      <c r="A421" s="380" t="s">
        <v>272</v>
      </c>
      <c r="B421" s="380" t="s">
        <v>266</v>
      </c>
      <c r="C421" s="380" t="s">
        <v>266</v>
      </c>
      <c r="D421" s="380" t="s">
        <v>187</v>
      </c>
      <c r="E421" s="380" t="s">
        <v>488</v>
      </c>
      <c r="F421" s="448">
        <v>2017005810452</v>
      </c>
      <c r="G421" s="449"/>
      <c r="H421" s="514" t="s">
        <v>1412</v>
      </c>
      <c r="I421" s="591" t="s">
        <v>208</v>
      </c>
      <c r="J421" s="598"/>
      <c r="K421" s="654" t="s">
        <v>1042</v>
      </c>
      <c r="L421" s="572" t="s">
        <v>2755</v>
      </c>
      <c r="M421" s="478" t="s">
        <v>2763</v>
      </c>
      <c r="N421" s="572" t="s">
        <v>2773</v>
      </c>
      <c r="O421" s="572" t="s">
        <v>2758</v>
      </c>
      <c r="P421" s="572" t="s">
        <v>2774</v>
      </c>
      <c r="Q421" s="514"/>
      <c r="R421" s="666" t="s">
        <v>2787</v>
      </c>
      <c r="S421" s="666">
        <v>100</v>
      </c>
      <c r="T421" s="573" t="s">
        <v>2784</v>
      </c>
      <c r="U421" s="572" t="s">
        <v>2795</v>
      </c>
      <c r="V421" s="670" t="s">
        <v>2796</v>
      </c>
      <c r="W421" s="667">
        <v>43129</v>
      </c>
      <c r="X421" s="667">
        <v>43309</v>
      </c>
      <c r="Y421" s="668" t="str">
        <f>AB421</f>
        <v>Unidad Administrativa Especial de Salud</v>
      </c>
      <c r="Z421" s="575" t="s">
        <v>2511</v>
      </c>
      <c r="AA421" s="575" t="s">
        <v>2512</v>
      </c>
      <c r="AB421" s="575" t="s">
        <v>2513</v>
      </c>
      <c r="AC421" s="575" t="s">
        <v>2514</v>
      </c>
      <c r="AD421" s="514"/>
      <c r="AE421" s="430">
        <f t="shared" si="54"/>
        <v>1000000000</v>
      </c>
      <c r="AF421" s="411">
        <f t="shared" si="55"/>
        <v>1000000000</v>
      </c>
      <c r="AG421" s="411">
        <f t="shared" si="56"/>
        <v>1000000000</v>
      </c>
      <c r="AH421" s="411">
        <v>1000000000</v>
      </c>
      <c r="AI421" s="411"/>
      <c r="AJ421" s="411"/>
      <c r="AK421" s="411"/>
      <c r="AL421" s="411"/>
      <c r="AM421" s="411"/>
      <c r="AN421" s="411"/>
      <c r="AO421" s="411"/>
      <c r="AP421" s="411"/>
      <c r="AQ421" s="411"/>
      <c r="AR421" s="411"/>
      <c r="AS421" s="411"/>
      <c r="AT421" s="411"/>
      <c r="AU421" s="411"/>
      <c r="AV421" s="411"/>
      <c r="AW421" s="411"/>
      <c r="AX421" s="411"/>
      <c r="AY421" s="411"/>
      <c r="AZ421" s="411"/>
      <c r="BA421" s="411"/>
      <c r="BB421" s="411"/>
      <c r="BC421" s="411"/>
      <c r="BD421" s="411"/>
      <c r="BE421" s="411"/>
      <c r="BF421" s="411"/>
      <c r="BG421" s="411"/>
      <c r="BH421" s="411"/>
      <c r="BI421" s="411"/>
      <c r="BJ421" s="411"/>
      <c r="BK421" s="411"/>
      <c r="BL421" s="411"/>
      <c r="BM421" s="411"/>
      <c r="BN421" s="411"/>
      <c r="BO421" s="411"/>
      <c r="BP421" s="411"/>
      <c r="BQ421" s="411"/>
      <c r="BR421" s="411"/>
      <c r="BS421" s="411"/>
      <c r="BT421" s="411"/>
      <c r="BU421" s="411"/>
      <c r="BV421" s="411"/>
      <c r="BW421" s="411"/>
      <c r="BX421" s="411"/>
      <c r="BY421" s="411"/>
      <c r="BZ421" s="411"/>
      <c r="CA421" s="411"/>
      <c r="CB421" s="411"/>
      <c r="CC421" s="411"/>
      <c r="CD421" s="411"/>
      <c r="CE421" s="411"/>
      <c r="CF421" s="411"/>
      <c r="CG421" s="411"/>
      <c r="CH421" s="411"/>
      <c r="CI421" s="411"/>
      <c r="CJ421" s="411"/>
      <c r="CK421" s="411"/>
      <c r="CL421" s="411"/>
      <c r="CM421" s="411"/>
      <c r="CN421" s="411"/>
      <c r="CO421" s="411"/>
      <c r="CP421" s="411"/>
      <c r="CQ421" s="411"/>
      <c r="CR421" s="411"/>
      <c r="CS421" s="411"/>
      <c r="CT421" s="411"/>
      <c r="CU421" s="411"/>
      <c r="CV421" s="411"/>
      <c r="CW421" s="411"/>
      <c r="CX421" s="411"/>
      <c r="CY421" s="411"/>
      <c r="CZ421" s="411"/>
      <c r="DA421" s="411"/>
      <c r="DB421" s="411"/>
      <c r="DC421" s="411"/>
      <c r="DD421" s="411"/>
      <c r="DE421" s="411"/>
      <c r="DF421" s="411"/>
      <c r="DG421" s="411"/>
      <c r="DH421" s="411"/>
      <c r="DI421" s="411"/>
      <c r="DJ421" s="411"/>
      <c r="DK421" s="411"/>
      <c r="DL421" s="414"/>
      <c r="DM421" s="414"/>
      <c r="DN421" s="414"/>
      <c r="DO421" s="414"/>
      <c r="DP421" s="414"/>
      <c r="DQ421" s="414"/>
      <c r="DR421" s="414"/>
      <c r="DS421" s="414"/>
      <c r="DT421" s="414"/>
      <c r="DU421" s="414"/>
      <c r="DV421" s="414"/>
      <c r="DW421" s="414"/>
      <c r="DX421" s="414"/>
      <c r="DY421" s="414"/>
      <c r="DZ421" s="414"/>
      <c r="EA421" s="414"/>
      <c r="EB421" s="414"/>
      <c r="EC421" s="414"/>
      <c r="ED421" s="414"/>
      <c r="EE421" s="414"/>
      <c r="EF421" s="414"/>
      <c r="EG421" s="414"/>
      <c r="EH421" s="414"/>
      <c r="EI421" s="414"/>
      <c r="EJ421" s="414"/>
      <c r="EK421" s="414"/>
      <c r="EL421" s="414"/>
      <c r="EM421" s="414"/>
      <c r="EN421" s="414"/>
      <c r="EO421" s="414"/>
      <c r="EP421" s="414"/>
      <c r="EQ421" s="414"/>
      <c r="ER421" s="414"/>
      <c r="ES421" s="414"/>
      <c r="ET421" s="414"/>
      <c r="EU421" s="414"/>
      <c r="EV421" s="414"/>
      <c r="EW421" s="414"/>
      <c r="EX421" s="414"/>
      <c r="EY421" s="414"/>
      <c r="EZ421" s="414"/>
      <c r="FA421" s="414"/>
      <c r="FB421" s="414"/>
      <c r="FC421" s="414"/>
      <c r="FD421" s="414"/>
      <c r="FE421" s="414"/>
      <c r="FF421" s="414"/>
      <c r="FG421" s="414"/>
      <c r="FH421" s="414"/>
      <c r="FI421" s="414"/>
      <c r="FJ421" s="414"/>
      <c r="FK421" s="414"/>
      <c r="FL421" s="414"/>
      <c r="FM421" s="414"/>
      <c r="FN421" s="414"/>
      <c r="FO421" s="414"/>
      <c r="FP421" s="414"/>
      <c r="FQ421" s="414"/>
      <c r="FR421" s="414"/>
      <c r="FS421" s="414"/>
      <c r="FT421" s="414"/>
      <c r="FU421" s="414"/>
      <c r="FV421" s="414"/>
      <c r="FW421" s="414"/>
      <c r="FX421" s="414"/>
      <c r="FY421" s="414"/>
      <c r="FZ421" s="414"/>
      <c r="GA421" s="414"/>
      <c r="GB421" s="414"/>
      <c r="GC421" s="414"/>
      <c r="GD421" s="414"/>
      <c r="GE421" s="414"/>
      <c r="GF421" s="414"/>
      <c r="GG421" s="414"/>
      <c r="GH421" s="414"/>
      <c r="GI421" s="414"/>
      <c r="GJ421" s="414"/>
      <c r="GK421" s="414"/>
      <c r="GL421" s="414"/>
      <c r="GM421" s="414"/>
      <c r="GN421" s="414"/>
      <c r="GO421" s="414"/>
      <c r="GP421" s="414"/>
      <c r="GQ421" s="414"/>
      <c r="GR421" s="414"/>
      <c r="GS421" s="414"/>
      <c r="GT421" s="414"/>
      <c r="GU421" s="414"/>
      <c r="GV421" s="414"/>
      <c r="GW421" s="414"/>
      <c r="GX421" s="414"/>
      <c r="GY421" s="414"/>
      <c r="GZ421" s="414"/>
      <c r="HA421" s="414"/>
      <c r="HB421" s="414"/>
      <c r="HC421" s="414"/>
      <c r="HD421" s="414"/>
      <c r="HE421" s="414"/>
      <c r="HF421" s="414"/>
      <c r="HG421" s="414"/>
      <c r="HH421" s="414"/>
      <c r="HI421" s="414"/>
      <c r="HJ421" s="414"/>
      <c r="HK421" s="414"/>
      <c r="HL421" s="414"/>
      <c r="HM421" s="414"/>
      <c r="HN421" s="414"/>
      <c r="HO421" s="414"/>
      <c r="HP421" s="414"/>
      <c r="HQ421" s="414"/>
      <c r="HR421" s="414"/>
      <c r="HS421" s="414"/>
      <c r="HT421" s="414"/>
      <c r="HU421" s="414"/>
      <c r="HV421" s="414"/>
      <c r="HW421" s="414"/>
      <c r="HX421" s="414"/>
      <c r="HY421" s="414"/>
      <c r="HZ421" s="414"/>
      <c r="IA421" s="414"/>
      <c r="IB421" s="414"/>
      <c r="IC421" s="414"/>
      <c r="ID421" s="414"/>
      <c r="IE421" s="414"/>
      <c r="IF421" s="414"/>
      <c r="IG421" s="414"/>
      <c r="IH421" s="414"/>
      <c r="II421" s="414"/>
      <c r="IJ421" s="414"/>
      <c r="IK421" s="414"/>
      <c r="IL421" s="414"/>
      <c r="IM421" s="414"/>
      <c r="IN421" s="414"/>
      <c r="IO421" s="414"/>
      <c r="IP421" s="414"/>
      <c r="IQ421" s="414"/>
      <c r="IR421" s="414"/>
      <c r="IS421" s="414"/>
      <c r="IT421" s="414"/>
      <c r="IU421" s="414"/>
      <c r="IV421" s="414"/>
      <c r="IW421" s="414"/>
    </row>
    <row r="422" spans="1:257" ht="40.799999999999997" x14ac:dyDescent="0.3">
      <c r="A422" s="380" t="s">
        <v>272</v>
      </c>
      <c r="B422" s="380" t="s">
        <v>266</v>
      </c>
      <c r="C422" s="380" t="s">
        <v>266</v>
      </c>
      <c r="D422" s="380" t="s">
        <v>187</v>
      </c>
      <c r="E422" s="380" t="s">
        <v>488</v>
      </c>
      <c r="F422" s="448">
        <v>2017005810505</v>
      </c>
      <c r="G422" s="449"/>
      <c r="H422" s="514" t="s">
        <v>1413</v>
      </c>
      <c r="I422" s="591" t="s">
        <v>208</v>
      </c>
      <c r="J422" s="598"/>
      <c r="K422" s="654" t="s">
        <v>1043</v>
      </c>
      <c r="L422" s="636" t="s">
        <v>2764</v>
      </c>
      <c r="M422" s="579" t="s">
        <v>2765</v>
      </c>
      <c r="N422" s="574" t="s">
        <v>2775</v>
      </c>
      <c r="O422" s="645" t="s">
        <v>2776</v>
      </c>
      <c r="P422" s="645" t="s">
        <v>2777</v>
      </c>
      <c r="Q422" s="514"/>
      <c r="R422" s="641" t="s">
        <v>2788</v>
      </c>
      <c r="S422" s="641">
        <v>5</v>
      </c>
      <c r="T422" s="637">
        <v>0.05</v>
      </c>
      <c r="U422" s="642" t="s">
        <v>2797</v>
      </c>
      <c r="V422" s="575" t="s">
        <v>2798</v>
      </c>
      <c r="W422" s="638">
        <v>43132</v>
      </c>
      <c r="X422" s="638">
        <v>43434</v>
      </c>
      <c r="Y422" s="649">
        <v>150000000</v>
      </c>
      <c r="Z422" s="639" t="s">
        <v>2511</v>
      </c>
      <c r="AA422" s="639" t="s">
        <v>2512</v>
      </c>
      <c r="AB422" s="639" t="s">
        <v>2513</v>
      </c>
      <c r="AC422" s="639" t="s">
        <v>2514</v>
      </c>
      <c r="AD422" s="514"/>
      <c r="AE422" s="430">
        <f t="shared" si="54"/>
        <v>300000000</v>
      </c>
      <c r="AF422" s="411">
        <f t="shared" si="55"/>
        <v>300000000</v>
      </c>
      <c r="AG422" s="411">
        <f t="shared" si="56"/>
        <v>300000000</v>
      </c>
      <c r="AH422" s="411">
        <v>300000000</v>
      </c>
      <c r="AI422" s="411"/>
      <c r="AJ422" s="411"/>
      <c r="AK422" s="411"/>
      <c r="AL422" s="411"/>
      <c r="AM422" s="411"/>
      <c r="AN422" s="411"/>
      <c r="AO422" s="411"/>
      <c r="AP422" s="411"/>
      <c r="AQ422" s="411"/>
      <c r="AR422" s="411"/>
      <c r="AS422" s="411"/>
      <c r="AT422" s="411"/>
      <c r="AU422" s="411"/>
      <c r="AV422" s="411"/>
      <c r="AW422" s="411"/>
      <c r="AX422" s="411"/>
      <c r="AY422" s="411"/>
      <c r="AZ422" s="411"/>
      <c r="BA422" s="411"/>
      <c r="BB422" s="411"/>
      <c r="BC422" s="411"/>
      <c r="BD422" s="411"/>
      <c r="BE422" s="411"/>
      <c r="BF422" s="411"/>
      <c r="BG422" s="411"/>
      <c r="BH422" s="411"/>
      <c r="BI422" s="411"/>
      <c r="BJ422" s="411"/>
      <c r="BK422" s="411"/>
      <c r="BL422" s="411"/>
      <c r="BM422" s="411"/>
      <c r="BN422" s="411"/>
      <c r="BO422" s="411"/>
      <c r="BP422" s="411"/>
      <c r="BQ422" s="411"/>
      <c r="BR422" s="411"/>
      <c r="BS422" s="411"/>
      <c r="BT422" s="411"/>
      <c r="BU422" s="411"/>
      <c r="BV422" s="411"/>
      <c r="BW422" s="411"/>
      <c r="BX422" s="411"/>
      <c r="BY422" s="411"/>
      <c r="BZ422" s="411"/>
      <c r="CA422" s="411"/>
      <c r="CB422" s="411"/>
      <c r="CC422" s="411"/>
      <c r="CD422" s="411"/>
      <c r="CE422" s="411"/>
      <c r="CF422" s="411"/>
      <c r="CG422" s="411"/>
      <c r="CH422" s="411"/>
      <c r="CI422" s="411"/>
      <c r="CJ422" s="411"/>
      <c r="CK422" s="411"/>
      <c r="CL422" s="411"/>
      <c r="CM422" s="411"/>
      <c r="CN422" s="411"/>
      <c r="CO422" s="411"/>
      <c r="CP422" s="411"/>
      <c r="CQ422" s="411"/>
      <c r="CR422" s="411"/>
      <c r="CS422" s="411"/>
      <c r="CT422" s="411"/>
      <c r="CU422" s="411"/>
      <c r="CV422" s="411"/>
      <c r="CW422" s="411"/>
      <c r="CX422" s="411"/>
      <c r="CY422" s="411"/>
      <c r="CZ422" s="411"/>
      <c r="DA422" s="411"/>
      <c r="DB422" s="411"/>
      <c r="DC422" s="411"/>
      <c r="DD422" s="411"/>
      <c r="DE422" s="411"/>
      <c r="DF422" s="411"/>
      <c r="DG422" s="411"/>
      <c r="DH422" s="411"/>
      <c r="DI422" s="411"/>
      <c r="DJ422" s="411"/>
      <c r="DK422" s="411"/>
      <c r="DL422" s="414"/>
      <c r="DM422" s="414"/>
      <c r="DN422" s="414"/>
      <c r="DO422" s="414"/>
      <c r="DP422" s="414"/>
      <c r="DQ422" s="414"/>
      <c r="DR422" s="414"/>
      <c r="DS422" s="414"/>
      <c r="DT422" s="414"/>
      <c r="DU422" s="414"/>
      <c r="DV422" s="414"/>
      <c r="DW422" s="414"/>
      <c r="DX422" s="414"/>
      <c r="DY422" s="414"/>
      <c r="DZ422" s="414"/>
      <c r="EA422" s="414"/>
      <c r="EB422" s="414"/>
      <c r="EC422" s="414"/>
      <c r="ED422" s="414"/>
      <c r="EE422" s="414"/>
      <c r="EF422" s="414"/>
      <c r="EG422" s="414"/>
      <c r="EH422" s="414"/>
      <c r="EI422" s="414"/>
      <c r="EJ422" s="414"/>
      <c r="EK422" s="414"/>
      <c r="EL422" s="414"/>
      <c r="EM422" s="414"/>
      <c r="EN422" s="414"/>
      <c r="EO422" s="414"/>
      <c r="EP422" s="414"/>
      <c r="EQ422" s="414"/>
      <c r="ER422" s="414"/>
      <c r="ES422" s="414"/>
      <c r="ET422" s="414"/>
      <c r="EU422" s="414"/>
      <c r="EV422" s="414"/>
      <c r="EW422" s="414"/>
      <c r="EX422" s="414"/>
      <c r="EY422" s="414"/>
      <c r="EZ422" s="414"/>
      <c r="FA422" s="414"/>
      <c r="FB422" s="414"/>
      <c r="FC422" s="414"/>
      <c r="FD422" s="414"/>
      <c r="FE422" s="414"/>
      <c r="FF422" s="414"/>
      <c r="FG422" s="414"/>
      <c r="FH422" s="414"/>
      <c r="FI422" s="414"/>
      <c r="FJ422" s="414"/>
      <c r="FK422" s="414"/>
      <c r="FL422" s="414"/>
      <c r="FM422" s="414"/>
      <c r="FN422" s="414"/>
      <c r="FO422" s="414"/>
      <c r="FP422" s="414"/>
      <c r="FQ422" s="414"/>
      <c r="FR422" s="414"/>
      <c r="FS422" s="414"/>
      <c r="FT422" s="414"/>
      <c r="FU422" s="414"/>
      <c r="FV422" s="414"/>
      <c r="FW422" s="414"/>
      <c r="FX422" s="414"/>
      <c r="FY422" s="414"/>
      <c r="FZ422" s="414"/>
      <c r="GA422" s="414"/>
      <c r="GB422" s="414"/>
      <c r="GC422" s="414"/>
      <c r="GD422" s="414"/>
      <c r="GE422" s="414"/>
      <c r="GF422" s="414"/>
      <c r="GG422" s="414"/>
      <c r="GH422" s="414"/>
      <c r="GI422" s="414"/>
      <c r="GJ422" s="414"/>
      <c r="GK422" s="414"/>
      <c r="GL422" s="414"/>
      <c r="GM422" s="414"/>
      <c r="GN422" s="414"/>
      <c r="GO422" s="414"/>
      <c r="GP422" s="414"/>
      <c r="GQ422" s="414"/>
      <c r="GR422" s="414"/>
      <c r="GS422" s="414"/>
      <c r="GT422" s="414"/>
      <c r="GU422" s="414"/>
      <c r="GV422" s="414"/>
      <c r="GW422" s="414"/>
      <c r="GX422" s="414"/>
      <c r="GY422" s="414"/>
      <c r="GZ422" s="414"/>
      <c r="HA422" s="414"/>
      <c r="HB422" s="414"/>
      <c r="HC422" s="414"/>
      <c r="HD422" s="414"/>
      <c r="HE422" s="414"/>
      <c r="HF422" s="414"/>
      <c r="HG422" s="414"/>
      <c r="HH422" s="414"/>
      <c r="HI422" s="414"/>
      <c r="HJ422" s="414"/>
      <c r="HK422" s="414"/>
      <c r="HL422" s="414"/>
      <c r="HM422" s="414"/>
      <c r="HN422" s="414"/>
      <c r="HO422" s="414"/>
      <c r="HP422" s="414"/>
      <c r="HQ422" s="414"/>
      <c r="HR422" s="414"/>
      <c r="HS422" s="414"/>
      <c r="HT422" s="414"/>
      <c r="HU422" s="414"/>
      <c r="HV422" s="414"/>
      <c r="HW422" s="414"/>
      <c r="HX422" s="414"/>
      <c r="HY422" s="414"/>
      <c r="HZ422" s="414"/>
      <c r="IA422" s="414"/>
      <c r="IB422" s="414"/>
      <c r="IC422" s="414"/>
      <c r="ID422" s="414"/>
      <c r="IE422" s="414"/>
      <c r="IF422" s="414"/>
      <c r="IG422" s="414"/>
      <c r="IH422" s="414"/>
      <c r="II422" s="414"/>
      <c r="IJ422" s="414"/>
      <c r="IK422" s="414"/>
      <c r="IL422" s="414"/>
      <c r="IM422" s="414"/>
      <c r="IN422" s="414"/>
      <c r="IO422" s="414"/>
      <c r="IP422" s="414"/>
      <c r="IQ422" s="414"/>
      <c r="IR422" s="414"/>
      <c r="IS422" s="414"/>
      <c r="IT422" s="414"/>
      <c r="IU422" s="414"/>
      <c r="IV422" s="414"/>
      <c r="IW422" s="414"/>
    </row>
    <row r="423" spans="1:257" ht="40.799999999999997" x14ac:dyDescent="0.3">
      <c r="A423" s="380"/>
      <c r="B423" s="380"/>
      <c r="C423" s="380"/>
      <c r="D423" s="380"/>
      <c r="E423" s="380"/>
      <c r="F423" s="448"/>
      <c r="G423" s="449"/>
      <c r="H423" s="514"/>
      <c r="I423" s="591"/>
      <c r="J423" s="598"/>
      <c r="K423" s="654"/>
      <c r="L423" s="636" t="s">
        <v>2764</v>
      </c>
      <c r="M423" s="579" t="s">
        <v>2765</v>
      </c>
      <c r="N423" s="574" t="s">
        <v>2775</v>
      </c>
      <c r="O423" s="645" t="s">
        <v>2778</v>
      </c>
      <c r="P423" s="645" t="s">
        <v>2779</v>
      </c>
      <c r="Q423" s="514"/>
      <c r="R423" s="641" t="s">
        <v>2789</v>
      </c>
      <c r="S423" s="641">
        <v>7.5</v>
      </c>
      <c r="T423" s="671">
        <v>7.4999999999999997E-2</v>
      </c>
      <c r="U423" s="642" t="s">
        <v>2799</v>
      </c>
      <c r="V423" s="575" t="s">
        <v>2800</v>
      </c>
      <c r="W423" s="638">
        <v>43132</v>
      </c>
      <c r="X423" s="638">
        <v>43434</v>
      </c>
      <c r="Y423" s="649">
        <v>75000000</v>
      </c>
      <c r="Z423" s="639" t="s">
        <v>2511</v>
      </c>
      <c r="AA423" s="639" t="s">
        <v>2512</v>
      </c>
      <c r="AB423" s="639" t="s">
        <v>2513</v>
      </c>
      <c r="AC423" s="639" t="s">
        <v>2514</v>
      </c>
      <c r="AD423" s="514"/>
      <c r="AE423" s="430"/>
      <c r="AF423" s="411"/>
      <c r="AG423" s="411"/>
      <c r="AH423" s="411"/>
      <c r="AI423" s="411"/>
      <c r="AJ423" s="411"/>
      <c r="AK423" s="411"/>
      <c r="AL423" s="411"/>
      <c r="AM423" s="411"/>
      <c r="AN423" s="411"/>
      <c r="AO423" s="411"/>
      <c r="AP423" s="411"/>
      <c r="AQ423" s="411"/>
      <c r="AR423" s="411"/>
      <c r="AS423" s="411"/>
      <c r="AT423" s="411"/>
      <c r="AU423" s="411"/>
      <c r="AV423" s="411"/>
      <c r="AW423" s="411"/>
      <c r="AX423" s="411"/>
      <c r="AY423" s="411"/>
      <c r="AZ423" s="411"/>
      <c r="BA423" s="411"/>
      <c r="BB423" s="411"/>
      <c r="BC423" s="411"/>
      <c r="BD423" s="411"/>
      <c r="BE423" s="411"/>
      <c r="BF423" s="411"/>
      <c r="BG423" s="411"/>
      <c r="BH423" s="411"/>
      <c r="BI423" s="411"/>
      <c r="BJ423" s="411"/>
      <c r="BK423" s="411"/>
      <c r="BL423" s="411"/>
      <c r="BM423" s="411"/>
      <c r="BN423" s="411"/>
      <c r="BO423" s="411"/>
      <c r="BP423" s="411"/>
      <c r="BQ423" s="411"/>
      <c r="BR423" s="411"/>
      <c r="BS423" s="411"/>
      <c r="BT423" s="411"/>
      <c r="BU423" s="411"/>
      <c r="BV423" s="411"/>
      <c r="BW423" s="411"/>
      <c r="BX423" s="411"/>
      <c r="BY423" s="411"/>
      <c r="BZ423" s="411"/>
      <c r="CA423" s="411"/>
      <c r="CB423" s="411"/>
      <c r="CC423" s="411"/>
      <c r="CD423" s="411"/>
      <c r="CE423" s="411"/>
      <c r="CF423" s="411"/>
      <c r="CG423" s="411"/>
      <c r="CH423" s="411"/>
      <c r="CI423" s="411"/>
      <c r="CJ423" s="411"/>
      <c r="CK423" s="411"/>
      <c r="CL423" s="411"/>
      <c r="CM423" s="411"/>
      <c r="CN423" s="411"/>
      <c r="CO423" s="411"/>
      <c r="CP423" s="411"/>
      <c r="CQ423" s="411"/>
      <c r="CR423" s="411"/>
      <c r="CS423" s="411"/>
      <c r="CT423" s="411"/>
      <c r="CU423" s="411"/>
      <c r="CV423" s="411"/>
      <c r="CW423" s="411"/>
      <c r="CX423" s="411"/>
      <c r="CY423" s="411"/>
      <c r="CZ423" s="411"/>
      <c r="DA423" s="411"/>
      <c r="DB423" s="411"/>
      <c r="DC423" s="411"/>
      <c r="DD423" s="411"/>
      <c r="DE423" s="411"/>
      <c r="DF423" s="411"/>
      <c r="DG423" s="411"/>
      <c r="DH423" s="411"/>
      <c r="DI423" s="411"/>
      <c r="DJ423" s="411"/>
      <c r="DK423" s="411"/>
      <c r="DL423" s="414"/>
      <c r="DM423" s="414"/>
      <c r="DN423" s="414"/>
      <c r="DO423" s="414"/>
      <c r="DP423" s="414"/>
      <c r="DQ423" s="414"/>
      <c r="DR423" s="414"/>
      <c r="DS423" s="414"/>
      <c r="DT423" s="414"/>
      <c r="DU423" s="414"/>
      <c r="DV423" s="414"/>
      <c r="DW423" s="414"/>
      <c r="DX423" s="414"/>
      <c r="DY423" s="414"/>
      <c r="DZ423" s="414"/>
      <c r="EA423" s="414"/>
      <c r="EB423" s="414"/>
      <c r="EC423" s="414"/>
      <c r="ED423" s="414"/>
      <c r="EE423" s="414"/>
      <c r="EF423" s="414"/>
      <c r="EG423" s="414"/>
      <c r="EH423" s="414"/>
      <c r="EI423" s="414"/>
      <c r="EJ423" s="414"/>
      <c r="EK423" s="414"/>
      <c r="EL423" s="414"/>
      <c r="EM423" s="414"/>
      <c r="EN423" s="414"/>
      <c r="EO423" s="414"/>
      <c r="EP423" s="414"/>
      <c r="EQ423" s="414"/>
      <c r="ER423" s="414"/>
      <c r="ES423" s="414"/>
      <c r="ET423" s="414"/>
      <c r="EU423" s="414"/>
      <c r="EV423" s="414"/>
      <c r="EW423" s="414"/>
      <c r="EX423" s="414"/>
      <c r="EY423" s="414"/>
      <c r="EZ423" s="414"/>
      <c r="FA423" s="414"/>
      <c r="FB423" s="414"/>
      <c r="FC423" s="414"/>
      <c r="FD423" s="414"/>
      <c r="FE423" s="414"/>
      <c r="FF423" s="414"/>
      <c r="FG423" s="414"/>
      <c r="FH423" s="414"/>
      <c r="FI423" s="414"/>
      <c r="FJ423" s="414"/>
      <c r="FK423" s="414"/>
      <c r="FL423" s="414"/>
      <c r="FM423" s="414"/>
      <c r="FN423" s="414"/>
      <c r="FO423" s="414"/>
      <c r="FP423" s="414"/>
      <c r="FQ423" s="414"/>
      <c r="FR423" s="414"/>
      <c r="FS423" s="414"/>
      <c r="FT423" s="414"/>
      <c r="FU423" s="414"/>
      <c r="FV423" s="414"/>
      <c r="FW423" s="414"/>
      <c r="FX423" s="414"/>
      <c r="FY423" s="414"/>
      <c r="FZ423" s="414"/>
      <c r="GA423" s="414"/>
      <c r="GB423" s="414"/>
      <c r="GC423" s="414"/>
      <c r="GD423" s="414"/>
      <c r="GE423" s="414"/>
      <c r="GF423" s="414"/>
      <c r="GG423" s="414"/>
      <c r="GH423" s="414"/>
      <c r="GI423" s="414"/>
      <c r="GJ423" s="414"/>
      <c r="GK423" s="414"/>
      <c r="GL423" s="414"/>
      <c r="GM423" s="414"/>
      <c r="GN423" s="414"/>
      <c r="GO423" s="414"/>
      <c r="GP423" s="414"/>
      <c r="GQ423" s="414"/>
      <c r="GR423" s="414"/>
      <c r="GS423" s="414"/>
      <c r="GT423" s="414"/>
      <c r="GU423" s="414"/>
      <c r="GV423" s="414"/>
      <c r="GW423" s="414"/>
      <c r="GX423" s="414"/>
      <c r="GY423" s="414"/>
      <c r="GZ423" s="414"/>
      <c r="HA423" s="414"/>
      <c r="HB423" s="414"/>
      <c r="HC423" s="414"/>
      <c r="HD423" s="414"/>
      <c r="HE423" s="414"/>
      <c r="HF423" s="414"/>
      <c r="HG423" s="414"/>
      <c r="HH423" s="414"/>
      <c r="HI423" s="414"/>
      <c r="HJ423" s="414"/>
      <c r="HK423" s="414"/>
      <c r="HL423" s="414"/>
      <c r="HM423" s="414"/>
      <c r="HN423" s="414"/>
      <c r="HO423" s="414"/>
      <c r="HP423" s="414"/>
      <c r="HQ423" s="414"/>
      <c r="HR423" s="414"/>
      <c r="HS423" s="414"/>
      <c r="HT423" s="414"/>
      <c r="HU423" s="414"/>
      <c r="HV423" s="414"/>
      <c r="HW423" s="414"/>
      <c r="HX423" s="414"/>
      <c r="HY423" s="414"/>
      <c r="HZ423" s="414"/>
      <c r="IA423" s="414"/>
      <c r="IB423" s="414"/>
      <c r="IC423" s="414"/>
      <c r="ID423" s="414"/>
      <c r="IE423" s="414"/>
      <c r="IF423" s="414"/>
      <c r="IG423" s="414"/>
      <c r="IH423" s="414"/>
      <c r="II423" s="414"/>
      <c r="IJ423" s="414"/>
      <c r="IK423" s="414"/>
      <c r="IL423" s="414"/>
      <c r="IM423" s="414"/>
      <c r="IN423" s="414"/>
      <c r="IO423" s="414"/>
      <c r="IP423" s="414"/>
      <c r="IQ423" s="414"/>
      <c r="IR423" s="414"/>
      <c r="IS423" s="414"/>
      <c r="IT423" s="414"/>
      <c r="IU423" s="414"/>
      <c r="IV423" s="414"/>
      <c r="IW423" s="414"/>
    </row>
    <row r="424" spans="1:257" ht="40.799999999999997" x14ac:dyDescent="0.3">
      <c r="A424" s="380"/>
      <c r="B424" s="380"/>
      <c r="C424" s="380"/>
      <c r="D424" s="380"/>
      <c r="E424" s="380"/>
      <c r="F424" s="448"/>
      <c r="G424" s="449"/>
      <c r="H424" s="514"/>
      <c r="I424" s="591"/>
      <c r="J424" s="598"/>
      <c r="K424" s="654"/>
      <c r="L424" s="636" t="s">
        <v>2764</v>
      </c>
      <c r="M424" s="579" t="s">
        <v>2765</v>
      </c>
      <c r="N424" s="574" t="s">
        <v>2775</v>
      </c>
      <c r="O424" s="645" t="s">
        <v>2780</v>
      </c>
      <c r="P424" s="645" t="s">
        <v>2781</v>
      </c>
      <c r="Q424" s="514"/>
      <c r="R424" s="641" t="s">
        <v>2790</v>
      </c>
      <c r="S424" s="641">
        <v>12.5</v>
      </c>
      <c r="T424" s="671">
        <v>0.125</v>
      </c>
      <c r="U424" s="642" t="s">
        <v>2801</v>
      </c>
      <c r="V424" s="575" t="s">
        <v>2802</v>
      </c>
      <c r="W424" s="638">
        <v>43132</v>
      </c>
      <c r="X424" s="638">
        <v>43434</v>
      </c>
      <c r="Y424" s="649">
        <v>75000000</v>
      </c>
      <c r="Z424" s="639" t="s">
        <v>2511</v>
      </c>
      <c r="AA424" s="639" t="s">
        <v>2512</v>
      </c>
      <c r="AB424" s="639" t="s">
        <v>2513</v>
      </c>
      <c r="AC424" s="639" t="s">
        <v>2514</v>
      </c>
      <c r="AD424" s="514"/>
      <c r="AE424" s="430"/>
      <c r="AF424" s="411"/>
      <c r="AG424" s="411"/>
      <c r="AH424" s="411"/>
      <c r="AI424" s="411"/>
      <c r="AJ424" s="411"/>
      <c r="AK424" s="411"/>
      <c r="AL424" s="411"/>
      <c r="AM424" s="411"/>
      <c r="AN424" s="411"/>
      <c r="AO424" s="411"/>
      <c r="AP424" s="411"/>
      <c r="AQ424" s="411"/>
      <c r="AR424" s="411"/>
      <c r="AS424" s="411"/>
      <c r="AT424" s="411"/>
      <c r="AU424" s="411"/>
      <c r="AV424" s="411"/>
      <c r="AW424" s="411"/>
      <c r="AX424" s="411"/>
      <c r="AY424" s="411"/>
      <c r="AZ424" s="411"/>
      <c r="BA424" s="411"/>
      <c r="BB424" s="411"/>
      <c r="BC424" s="411"/>
      <c r="BD424" s="411"/>
      <c r="BE424" s="411"/>
      <c r="BF424" s="411"/>
      <c r="BG424" s="411"/>
      <c r="BH424" s="411"/>
      <c r="BI424" s="411"/>
      <c r="BJ424" s="411"/>
      <c r="BK424" s="411"/>
      <c r="BL424" s="411"/>
      <c r="BM424" s="411"/>
      <c r="BN424" s="411"/>
      <c r="BO424" s="411"/>
      <c r="BP424" s="411"/>
      <c r="BQ424" s="411"/>
      <c r="BR424" s="411"/>
      <c r="BS424" s="411"/>
      <c r="BT424" s="411"/>
      <c r="BU424" s="411"/>
      <c r="BV424" s="411"/>
      <c r="BW424" s="411"/>
      <c r="BX424" s="411"/>
      <c r="BY424" s="411"/>
      <c r="BZ424" s="411"/>
      <c r="CA424" s="411"/>
      <c r="CB424" s="411"/>
      <c r="CC424" s="411"/>
      <c r="CD424" s="411"/>
      <c r="CE424" s="411"/>
      <c r="CF424" s="411"/>
      <c r="CG424" s="411"/>
      <c r="CH424" s="411"/>
      <c r="CI424" s="411"/>
      <c r="CJ424" s="411"/>
      <c r="CK424" s="411"/>
      <c r="CL424" s="411"/>
      <c r="CM424" s="411"/>
      <c r="CN424" s="411"/>
      <c r="CO424" s="411"/>
      <c r="CP424" s="411"/>
      <c r="CQ424" s="411"/>
      <c r="CR424" s="411"/>
      <c r="CS424" s="411"/>
      <c r="CT424" s="411"/>
      <c r="CU424" s="411"/>
      <c r="CV424" s="411"/>
      <c r="CW424" s="411"/>
      <c r="CX424" s="411"/>
      <c r="CY424" s="411"/>
      <c r="CZ424" s="411"/>
      <c r="DA424" s="411"/>
      <c r="DB424" s="411"/>
      <c r="DC424" s="411"/>
      <c r="DD424" s="411"/>
      <c r="DE424" s="411"/>
      <c r="DF424" s="411"/>
      <c r="DG424" s="411"/>
      <c r="DH424" s="411"/>
      <c r="DI424" s="411"/>
      <c r="DJ424" s="411"/>
      <c r="DK424" s="411"/>
      <c r="DL424" s="414"/>
      <c r="DM424" s="414"/>
      <c r="DN424" s="414"/>
      <c r="DO424" s="414"/>
      <c r="DP424" s="414"/>
      <c r="DQ424" s="414"/>
      <c r="DR424" s="414"/>
      <c r="DS424" s="414"/>
      <c r="DT424" s="414"/>
      <c r="DU424" s="414"/>
      <c r="DV424" s="414"/>
      <c r="DW424" s="414"/>
      <c r="DX424" s="414"/>
      <c r="DY424" s="414"/>
      <c r="DZ424" s="414"/>
      <c r="EA424" s="414"/>
      <c r="EB424" s="414"/>
      <c r="EC424" s="414"/>
      <c r="ED424" s="414"/>
      <c r="EE424" s="414"/>
      <c r="EF424" s="414"/>
      <c r="EG424" s="414"/>
      <c r="EH424" s="414"/>
      <c r="EI424" s="414"/>
      <c r="EJ424" s="414"/>
      <c r="EK424" s="414"/>
      <c r="EL424" s="414"/>
      <c r="EM424" s="414"/>
      <c r="EN424" s="414"/>
      <c r="EO424" s="414"/>
      <c r="EP424" s="414"/>
      <c r="EQ424" s="414"/>
      <c r="ER424" s="414"/>
      <c r="ES424" s="414"/>
      <c r="ET424" s="414"/>
      <c r="EU424" s="414"/>
      <c r="EV424" s="414"/>
      <c r="EW424" s="414"/>
      <c r="EX424" s="414"/>
      <c r="EY424" s="414"/>
      <c r="EZ424" s="414"/>
      <c r="FA424" s="414"/>
      <c r="FB424" s="414"/>
      <c r="FC424" s="414"/>
      <c r="FD424" s="414"/>
      <c r="FE424" s="414"/>
      <c r="FF424" s="414"/>
      <c r="FG424" s="414"/>
      <c r="FH424" s="414"/>
      <c r="FI424" s="414"/>
      <c r="FJ424" s="414"/>
      <c r="FK424" s="414"/>
      <c r="FL424" s="414"/>
      <c r="FM424" s="414"/>
      <c r="FN424" s="414"/>
      <c r="FO424" s="414"/>
      <c r="FP424" s="414"/>
      <c r="FQ424" s="414"/>
      <c r="FR424" s="414"/>
      <c r="FS424" s="414"/>
      <c r="FT424" s="414"/>
      <c r="FU424" s="414"/>
      <c r="FV424" s="414"/>
      <c r="FW424" s="414"/>
      <c r="FX424" s="414"/>
      <c r="FY424" s="414"/>
      <c r="FZ424" s="414"/>
      <c r="GA424" s="414"/>
      <c r="GB424" s="414"/>
      <c r="GC424" s="414"/>
      <c r="GD424" s="414"/>
      <c r="GE424" s="414"/>
      <c r="GF424" s="414"/>
      <c r="GG424" s="414"/>
      <c r="GH424" s="414"/>
      <c r="GI424" s="414"/>
      <c r="GJ424" s="414"/>
      <c r="GK424" s="414"/>
      <c r="GL424" s="414"/>
      <c r="GM424" s="414"/>
      <c r="GN424" s="414"/>
      <c r="GO424" s="414"/>
      <c r="GP424" s="414"/>
      <c r="GQ424" s="414"/>
      <c r="GR424" s="414"/>
      <c r="GS424" s="414"/>
      <c r="GT424" s="414"/>
      <c r="GU424" s="414"/>
      <c r="GV424" s="414"/>
      <c r="GW424" s="414"/>
      <c r="GX424" s="414"/>
      <c r="GY424" s="414"/>
      <c r="GZ424" s="414"/>
      <c r="HA424" s="414"/>
      <c r="HB424" s="414"/>
      <c r="HC424" s="414"/>
      <c r="HD424" s="414"/>
      <c r="HE424" s="414"/>
      <c r="HF424" s="414"/>
      <c r="HG424" s="414"/>
      <c r="HH424" s="414"/>
      <c r="HI424" s="414"/>
      <c r="HJ424" s="414"/>
      <c r="HK424" s="414"/>
      <c r="HL424" s="414"/>
      <c r="HM424" s="414"/>
      <c r="HN424" s="414"/>
      <c r="HO424" s="414"/>
      <c r="HP424" s="414"/>
      <c r="HQ424" s="414"/>
      <c r="HR424" s="414"/>
      <c r="HS424" s="414"/>
      <c r="HT424" s="414"/>
      <c r="HU424" s="414"/>
      <c r="HV424" s="414"/>
      <c r="HW424" s="414"/>
      <c r="HX424" s="414"/>
      <c r="HY424" s="414"/>
      <c r="HZ424" s="414"/>
      <c r="IA424" s="414"/>
      <c r="IB424" s="414"/>
      <c r="IC424" s="414"/>
      <c r="ID424" s="414"/>
      <c r="IE424" s="414"/>
      <c r="IF424" s="414"/>
      <c r="IG424" s="414"/>
      <c r="IH424" s="414"/>
      <c r="II424" s="414"/>
      <c r="IJ424" s="414"/>
      <c r="IK424" s="414"/>
      <c r="IL424" s="414"/>
      <c r="IM424" s="414"/>
      <c r="IN424" s="414"/>
      <c r="IO424" s="414"/>
      <c r="IP424" s="414"/>
      <c r="IQ424" s="414"/>
      <c r="IR424" s="414"/>
      <c r="IS424" s="414"/>
      <c r="IT424" s="414"/>
      <c r="IU424" s="414"/>
      <c r="IV424" s="414"/>
      <c r="IW424" s="414"/>
    </row>
    <row r="425" spans="1:257" x14ac:dyDescent="0.3">
      <c r="A425" s="431" t="s">
        <v>272</v>
      </c>
      <c r="B425" s="431" t="s">
        <v>266</v>
      </c>
      <c r="C425" s="431" t="s">
        <v>187</v>
      </c>
      <c r="D425" s="431"/>
      <c r="E425" s="431"/>
      <c r="F425" s="432"/>
      <c r="G425" s="431"/>
      <c r="H425" s="431"/>
      <c r="I425" s="433"/>
      <c r="J425" s="431"/>
      <c r="K425" s="434" t="s">
        <v>268</v>
      </c>
      <c r="L425" s="434"/>
      <c r="M425" s="431"/>
      <c r="N425" s="434"/>
      <c r="O425" s="434"/>
      <c r="P425" s="434"/>
      <c r="Q425" s="431"/>
      <c r="R425" s="431"/>
      <c r="S425" s="431"/>
      <c r="T425" s="431"/>
      <c r="U425" s="434"/>
      <c r="V425" s="431"/>
      <c r="W425" s="431"/>
      <c r="X425" s="431"/>
      <c r="Y425" s="435"/>
      <c r="Z425" s="431"/>
      <c r="AA425" s="431"/>
      <c r="AB425" s="431"/>
      <c r="AC425" s="431"/>
      <c r="AD425" s="431"/>
      <c r="AE425" s="430">
        <f t="shared" si="54"/>
        <v>0</v>
      </c>
      <c r="AF425" s="411"/>
      <c r="AG425" s="411"/>
      <c r="AH425" s="411"/>
      <c r="AI425" s="411"/>
      <c r="AJ425" s="411"/>
      <c r="AK425" s="411"/>
      <c r="AL425" s="411"/>
      <c r="AM425" s="411"/>
      <c r="AN425" s="411"/>
      <c r="AO425" s="411"/>
      <c r="AP425" s="411"/>
      <c r="AQ425" s="411"/>
      <c r="AR425" s="411"/>
      <c r="AS425" s="411"/>
      <c r="AT425" s="430"/>
      <c r="AU425" s="430"/>
      <c r="AV425" s="430"/>
      <c r="AW425" s="430"/>
      <c r="AX425" s="430"/>
      <c r="AY425" s="430"/>
      <c r="AZ425" s="430"/>
      <c r="BA425" s="430"/>
      <c r="BB425" s="430"/>
      <c r="BC425" s="430"/>
      <c r="BD425" s="430"/>
      <c r="BE425" s="430"/>
      <c r="BF425" s="411"/>
      <c r="BG425" s="411"/>
      <c r="BH425" s="411"/>
      <c r="BI425" s="411"/>
      <c r="BJ425" s="411"/>
      <c r="BK425" s="411"/>
      <c r="BL425" s="411"/>
      <c r="BM425" s="411"/>
      <c r="BN425" s="411"/>
      <c r="BO425" s="411"/>
      <c r="BP425" s="411"/>
      <c r="BQ425" s="411"/>
      <c r="BR425" s="411"/>
      <c r="BS425" s="411"/>
      <c r="BT425" s="411"/>
      <c r="BU425" s="411"/>
      <c r="BV425" s="411"/>
      <c r="BW425" s="411"/>
      <c r="BX425" s="411"/>
      <c r="BY425" s="411"/>
      <c r="BZ425" s="411"/>
      <c r="CA425" s="411"/>
      <c r="CB425" s="411"/>
      <c r="CC425" s="411"/>
      <c r="CD425" s="411"/>
      <c r="CE425" s="411"/>
      <c r="CF425" s="411"/>
      <c r="CG425" s="411"/>
      <c r="CH425" s="411"/>
      <c r="CI425" s="411"/>
      <c r="CJ425" s="411"/>
      <c r="CK425" s="411"/>
      <c r="CL425" s="411"/>
      <c r="CM425" s="411"/>
      <c r="CN425" s="411"/>
      <c r="CO425" s="411"/>
      <c r="CP425" s="411"/>
      <c r="CQ425" s="411"/>
      <c r="CR425" s="411"/>
      <c r="CS425" s="411"/>
      <c r="CT425" s="411"/>
      <c r="CU425" s="411"/>
      <c r="CV425" s="411"/>
      <c r="CW425" s="411"/>
      <c r="CX425" s="411"/>
      <c r="CY425" s="411"/>
      <c r="CZ425" s="411"/>
      <c r="DA425" s="411"/>
      <c r="DB425" s="411"/>
      <c r="DC425" s="411"/>
      <c r="DD425" s="411"/>
      <c r="DE425" s="411"/>
      <c r="DF425" s="411"/>
      <c r="DG425" s="411"/>
      <c r="DH425" s="411"/>
      <c r="DI425" s="411"/>
      <c r="DJ425" s="411"/>
      <c r="DK425" s="411"/>
      <c r="DL425" s="414"/>
      <c r="DM425" s="414"/>
      <c r="DN425" s="414"/>
      <c r="DO425" s="414"/>
      <c r="DP425" s="414"/>
      <c r="DQ425" s="414"/>
      <c r="DR425" s="414"/>
      <c r="DS425" s="414"/>
      <c r="DT425" s="414"/>
      <c r="DU425" s="414"/>
      <c r="DV425" s="414"/>
      <c r="DW425" s="414"/>
      <c r="DX425" s="414"/>
      <c r="DY425" s="414"/>
      <c r="DZ425" s="414"/>
      <c r="EA425" s="414"/>
      <c r="EB425" s="414"/>
      <c r="EC425" s="414"/>
      <c r="ED425" s="414"/>
      <c r="EE425" s="414"/>
      <c r="EF425" s="414"/>
      <c r="EG425" s="414"/>
      <c r="EH425" s="414"/>
      <c r="EI425" s="414"/>
      <c r="EJ425" s="414"/>
      <c r="EK425" s="414"/>
      <c r="EL425" s="414"/>
      <c r="EM425" s="414"/>
      <c r="EN425" s="414"/>
      <c r="EO425" s="414"/>
      <c r="EP425" s="414"/>
      <c r="EQ425" s="414"/>
      <c r="ER425" s="414"/>
      <c r="ES425" s="414"/>
      <c r="ET425" s="414"/>
      <c r="EU425" s="414"/>
      <c r="EV425" s="414"/>
      <c r="EW425" s="414"/>
      <c r="EX425" s="414"/>
      <c r="EY425" s="414"/>
      <c r="EZ425" s="414"/>
      <c r="FA425" s="414"/>
      <c r="FB425" s="414"/>
      <c r="FC425" s="414"/>
      <c r="FD425" s="414"/>
      <c r="FE425" s="414"/>
      <c r="FF425" s="414"/>
      <c r="FG425" s="414"/>
      <c r="FH425" s="414"/>
      <c r="FI425" s="414"/>
      <c r="FJ425" s="414"/>
      <c r="FK425" s="414"/>
      <c r="FL425" s="414"/>
      <c r="FM425" s="414"/>
      <c r="FN425" s="414"/>
      <c r="FO425" s="414"/>
      <c r="FP425" s="414"/>
      <c r="FQ425" s="414"/>
      <c r="FR425" s="414"/>
      <c r="FS425" s="414"/>
      <c r="FT425" s="414"/>
      <c r="FU425" s="414"/>
    </row>
    <row r="426" spans="1:257" x14ac:dyDescent="0.3">
      <c r="A426" s="442" t="s">
        <v>272</v>
      </c>
      <c r="B426" s="442" t="s">
        <v>266</v>
      </c>
      <c r="C426" s="442" t="s">
        <v>187</v>
      </c>
      <c r="D426" s="442" t="s">
        <v>488</v>
      </c>
      <c r="E426" s="442"/>
      <c r="F426" s="443"/>
      <c r="G426" s="444"/>
      <c r="H426" s="444"/>
      <c r="I426" s="444"/>
      <c r="J426" s="442"/>
      <c r="K426" s="672" t="s">
        <v>609</v>
      </c>
      <c r="L426" s="672"/>
      <c r="M426" s="442"/>
      <c r="N426" s="672"/>
      <c r="O426" s="672"/>
      <c r="P426" s="672"/>
      <c r="Q426" s="442"/>
      <c r="R426" s="442"/>
      <c r="S426" s="442"/>
      <c r="T426" s="442"/>
      <c r="U426" s="672"/>
      <c r="V426" s="442"/>
      <c r="W426" s="442"/>
      <c r="X426" s="442"/>
      <c r="Y426" s="447"/>
      <c r="Z426" s="442"/>
      <c r="AA426" s="442"/>
      <c r="AB426" s="442"/>
      <c r="AC426" s="442"/>
      <c r="AD426" s="442"/>
      <c r="AE426" s="430">
        <f t="shared" si="54"/>
        <v>0</v>
      </c>
      <c r="AF426" s="411"/>
      <c r="AG426" s="411"/>
      <c r="AH426" s="411"/>
      <c r="AI426" s="411"/>
      <c r="AJ426" s="411"/>
      <c r="AK426" s="411"/>
      <c r="AL426" s="411"/>
      <c r="AM426" s="411"/>
      <c r="AN426" s="411"/>
      <c r="AO426" s="411"/>
      <c r="AP426" s="411"/>
      <c r="AQ426" s="411"/>
      <c r="AR426" s="411"/>
      <c r="AS426" s="411"/>
      <c r="AT426" s="430"/>
      <c r="AU426" s="430"/>
      <c r="AV426" s="430"/>
      <c r="AW426" s="430"/>
      <c r="AX426" s="430"/>
      <c r="AY426" s="430"/>
      <c r="AZ426" s="430"/>
      <c r="BA426" s="430"/>
      <c r="BB426" s="430"/>
      <c r="BC426" s="430"/>
      <c r="BD426" s="430"/>
      <c r="BE426" s="430"/>
      <c r="BF426" s="411"/>
      <c r="BG426" s="411"/>
      <c r="BH426" s="411"/>
      <c r="BI426" s="411"/>
      <c r="BJ426" s="411"/>
      <c r="BK426" s="411"/>
      <c r="BL426" s="411"/>
      <c r="BM426" s="411"/>
      <c r="BN426" s="411"/>
      <c r="BO426" s="411"/>
      <c r="BP426" s="411"/>
      <c r="BQ426" s="411"/>
      <c r="BR426" s="411"/>
      <c r="BS426" s="411"/>
      <c r="BT426" s="411"/>
      <c r="BU426" s="411"/>
      <c r="BV426" s="411"/>
      <c r="BW426" s="411"/>
      <c r="BX426" s="411"/>
      <c r="BY426" s="411"/>
      <c r="BZ426" s="411"/>
      <c r="CA426" s="411"/>
      <c r="CB426" s="411"/>
      <c r="CC426" s="411"/>
      <c r="CD426" s="411"/>
      <c r="CE426" s="411"/>
      <c r="CF426" s="411"/>
      <c r="CG426" s="411"/>
      <c r="CH426" s="411"/>
      <c r="CI426" s="411"/>
      <c r="CJ426" s="411"/>
      <c r="CK426" s="411"/>
      <c r="CL426" s="411"/>
      <c r="CM426" s="411"/>
      <c r="CN426" s="411"/>
      <c r="CO426" s="411"/>
      <c r="CP426" s="411"/>
      <c r="CQ426" s="411"/>
      <c r="CR426" s="411"/>
      <c r="CS426" s="411"/>
      <c r="CT426" s="411"/>
      <c r="CU426" s="411"/>
      <c r="CV426" s="411"/>
      <c r="CW426" s="411"/>
      <c r="CX426" s="411"/>
      <c r="CY426" s="411"/>
      <c r="CZ426" s="411"/>
      <c r="DA426" s="411"/>
      <c r="DB426" s="411"/>
      <c r="DC426" s="411"/>
      <c r="DD426" s="411"/>
      <c r="DE426" s="411"/>
      <c r="DF426" s="411"/>
      <c r="DG426" s="411"/>
      <c r="DH426" s="411"/>
      <c r="DI426" s="411"/>
      <c r="DJ426" s="411"/>
      <c r="DK426" s="411"/>
      <c r="DL426" s="414"/>
      <c r="DM426" s="414"/>
      <c r="DN426" s="414"/>
      <c r="DO426" s="414"/>
      <c r="DP426" s="414"/>
      <c r="DQ426" s="414"/>
      <c r="DR426" s="414"/>
      <c r="DS426" s="414"/>
      <c r="DT426" s="414"/>
      <c r="DU426" s="414"/>
      <c r="DV426" s="414"/>
      <c r="DW426" s="414"/>
      <c r="DX426" s="414"/>
      <c r="DY426" s="414"/>
      <c r="DZ426" s="414"/>
      <c r="EA426" s="414"/>
      <c r="EB426" s="414"/>
      <c r="EC426" s="414"/>
      <c r="ED426" s="414"/>
      <c r="EE426" s="414"/>
      <c r="EF426" s="414"/>
      <c r="EG426" s="414"/>
      <c r="EH426" s="414"/>
      <c r="EI426" s="414"/>
      <c r="EJ426" s="414"/>
      <c r="EK426" s="414"/>
      <c r="EL426" s="414"/>
      <c r="EM426" s="414"/>
      <c r="EN426" s="414"/>
      <c r="EO426" s="414"/>
      <c r="EP426" s="414"/>
      <c r="EQ426" s="414"/>
      <c r="ER426" s="414"/>
      <c r="ES426" s="414"/>
      <c r="ET426" s="414"/>
      <c r="EU426" s="414"/>
      <c r="EV426" s="414"/>
      <c r="EW426" s="414"/>
      <c r="EX426" s="414"/>
      <c r="EY426" s="414"/>
      <c r="EZ426" s="414"/>
      <c r="FA426" s="414"/>
      <c r="FB426" s="414"/>
      <c r="FC426" s="414"/>
      <c r="FD426" s="414"/>
      <c r="FE426" s="414"/>
      <c r="FF426" s="414"/>
      <c r="FG426" s="414"/>
      <c r="FH426" s="414"/>
      <c r="FI426" s="414"/>
      <c r="FJ426" s="414"/>
      <c r="FK426" s="414"/>
      <c r="FL426" s="414"/>
      <c r="FM426" s="414"/>
      <c r="FN426" s="414"/>
      <c r="FO426" s="414"/>
      <c r="FP426" s="414"/>
      <c r="FQ426" s="414"/>
      <c r="FR426" s="414"/>
      <c r="FS426" s="414"/>
      <c r="FT426" s="414"/>
      <c r="FU426" s="414"/>
    </row>
    <row r="427" spans="1:257" x14ac:dyDescent="0.3">
      <c r="A427" s="436" t="s">
        <v>272</v>
      </c>
      <c r="B427" s="436" t="s">
        <v>266</v>
      </c>
      <c r="C427" s="436" t="s">
        <v>187</v>
      </c>
      <c r="D427" s="436" t="s">
        <v>488</v>
      </c>
      <c r="E427" s="436" t="s">
        <v>497</v>
      </c>
      <c r="F427" s="437"/>
      <c r="G427" s="438"/>
      <c r="H427" s="438"/>
      <c r="I427" s="438"/>
      <c r="J427" s="436"/>
      <c r="K427" s="673" t="s">
        <v>847</v>
      </c>
      <c r="L427" s="673"/>
      <c r="M427" s="436"/>
      <c r="N427" s="673"/>
      <c r="O427" s="673"/>
      <c r="P427" s="673"/>
      <c r="Q427" s="436"/>
      <c r="R427" s="436"/>
      <c r="S427" s="436"/>
      <c r="T427" s="436"/>
      <c r="U427" s="673"/>
      <c r="V427" s="436"/>
      <c r="W427" s="436"/>
      <c r="X427" s="436"/>
      <c r="Y427" s="441"/>
      <c r="Z427" s="436"/>
      <c r="AA427" s="436"/>
      <c r="AB427" s="436"/>
      <c r="AC427" s="436"/>
      <c r="AD427" s="436"/>
      <c r="AE427" s="430">
        <f t="shared" si="54"/>
        <v>0</v>
      </c>
      <c r="AF427" s="411"/>
      <c r="AG427" s="411"/>
      <c r="AH427" s="411"/>
      <c r="AI427" s="411"/>
      <c r="AJ427" s="411"/>
      <c r="AK427" s="411"/>
      <c r="AL427" s="411"/>
      <c r="AM427" s="411"/>
      <c r="AN427" s="411"/>
      <c r="AO427" s="411"/>
      <c r="AP427" s="411"/>
      <c r="AQ427" s="411"/>
      <c r="AR427" s="411"/>
      <c r="AS427" s="411"/>
      <c r="AT427" s="430"/>
      <c r="AU427" s="430"/>
      <c r="AV427" s="430"/>
      <c r="AW427" s="430"/>
      <c r="AX427" s="430"/>
      <c r="AY427" s="430"/>
      <c r="AZ427" s="430"/>
      <c r="BA427" s="430"/>
      <c r="BB427" s="430"/>
      <c r="BC427" s="430"/>
      <c r="BD427" s="430"/>
      <c r="BE427" s="430"/>
      <c r="BF427" s="411"/>
      <c r="BG427" s="411"/>
      <c r="BH427" s="411"/>
      <c r="BI427" s="411"/>
      <c r="BJ427" s="411"/>
      <c r="BK427" s="411"/>
      <c r="BL427" s="411"/>
      <c r="BM427" s="411"/>
      <c r="BN427" s="411"/>
      <c r="BO427" s="411"/>
      <c r="BP427" s="411"/>
      <c r="BQ427" s="411"/>
      <c r="BR427" s="411"/>
      <c r="BS427" s="411"/>
      <c r="BT427" s="411"/>
      <c r="BU427" s="411"/>
      <c r="BV427" s="411"/>
      <c r="BW427" s="411"/>
      <c r="BX427" s="411"/>
      <c r="BY427" s="411"/>
      <c r="BZ427" s="411"/>
      <c r="CA427" s="411"/>
      <c r="CB427" s="411"/>
      <c r="CC427" s="411"/>
      <c r="CD427" s="411"/>
      <c r="CE427" s="411"/>
      <c r="CF427" s="411"/>
      <c r="CG427" s="411"/>
      <c r="CH427" s="411"/>
      <c r="CI427" s="411"/>
      <c r="CJ427" s="411"/>
      <c r="CK427" s="411"/>
      <c r="CL427" s="411"/>
      <c r="CM427" s="411"/>
      <c r="CN427" s="411"/>
      <c r="CO427" s="411"/>
      <c r="CP427" s="411"/>
      <c r="CQ427" s="411"/>
      <c r="CR427" s="411"/>
      <c r="CS427" s="411"/>
      <c r="CT427" s="411"/>
      <c r="CU427" s="411"/>
      <c r="CV427" s="411"/>
      <c r="CW427" s="411"/>
      <c r="CX427" s="411"/>
      <c r="CY427" s="411"/>
      <c r="CZ427" s="411"/>
      <c r="DA427" s="411"/>
      <c r="DB427" s="411"/>
      <c r="DC427" s="411"/>
      <c r="DD427" s="411"/>
      <c r="DE427" s="411"/>
      <c r="DF427" s="411"/>
      <c r="DG427" s="411"/>
      <c r="DH427" s="411"/>
      <c r="DI427" s="411"/>
      <c r="DJ427" s="411"/>
      <c r="DK427" s="411"/>
      <c r="DL427" s="414"/>
      <c r="DM427" s="414"/>
      <c r="DN427" s="414"/>
      <c r="DO427" s="414"/>
      <c r="DP427" s="414"/>
      <c r="DQ427" s="414"/>
      <c r="DR427" s="414"/>
      <c r="DS427" s="414"/>
      <c r="DT427" s="414"/>
      <c r="DU427" s="414"/>
      <c r="DV427" s="414"/>
      <c r="DW427" s="414"/>
      <c r="DX427" s="414"/>
      <c r="DY427" s="414"/>
      <c r="DZ427" s="414"/>
      <c r="EA427" s="414"/>
      <c r="EB427" s="414"/>
      <c r="EC427" s="414"/>
      <c r="ED427" s="414"/>
      <c r="EE427" s="414"/>
      <c r="EF427" s="414"/>
      <c r="EG427" s="414"/>
      <c r="EH427" s="414"/>
      <c r="EI427" s="414"/>
      <c r="EJ427" s="414"/>
      <c r="EK427" s="414"/>
      <c r="EL427" s="414"/>
      <c r="EM427" s="414"/>
      <c r="EN427" s="414"/>
      <c r="EO427" s="414"/>
      <c r="EP427" s="414"/>
      <c r="EQ427" s="414"/>
      <c r="ER427" s="414"/>
      <c r="ES427" s="414"/>
      <c r="ET427" s="414"/>
      <c r="EU427" s="414"/>
      <c r="EV427" s="414"/>
      <c r="EW427" s="414"/>
      <c r="EX427" s="414"/>
      <c r="EY427" s="414"/>
      <c r="EZ427" s="414"/>
      <c r="FA427" s="414"/>
      <c r="FB427" s="414"/>
      <c r="FC427" s="414"/>
      <c r="FD427" s="414"/>
      <c r="FE427" s="414"/>
      <c r="FF427" s="414"/>
      <c r="FG427" s="414"/>
      <c r="FH427" s="414"/>
      <c r="FI427" s="414"/>
      <c r="FJ427" s="414"/>
      <c r="FK427" s="414"/>
      <c r="FL427" s="414"/>
      <c r="FM427" s="414"/>
      <c r="FN427" s="414"/>
      <c r="FO427" s="414"/>
      <c r="FP427" s="414"/>
      <c r="FQ427" s="414"/>
      <c r="FR427" s="414"/>
      <c r="FS427" s="414"/>
      <c r="FT427" s="414"/>
      <c r="FU427" s="414"/>
    </row>
    <row r="428" spans="1:257" ht="153" x14ac:dyDescent="0.3">
      <c r="A428" s="380" t="s">
        <v>272</v>
      </c>
      <c r="B428" s="380" t="s">
        <v>266</v>
      </c>
      <c r="C428" s="380" t="s">
        <v>187</v>
      </c>
      <c r="D428" s="380" t="s">
        <v>488</v>
      </c>
      <c r="E428" s="380" t="s">
        <v>497</v>
      </c>
      <c r="F428" s="448" t="s">
        <v>1047</v>
      </c>
      <c r="G428" s="380" t="s">
        <v>315</v>
      </c>
      <c r="H428" s="449" t="s">
        <v>1414</v>
      </c>
      <c r="I428" s="380" t="s">
        <v>208</v>
      </c>
      <c r="J428" s="407" t="s">
        <v>1286</v>
      </c>
      <c r="K428" s="654" t="s">
        <v>1048</v>
      </c>
      <c r="L428" s="636" t="s">
        <v>2572</v>
      </c>
      <c r="M428" s="579" t="s">
        <v>2571</v>
      </c>
      <c r="N428" s="645" t="s">
        <v>2805</v>
      </c>
      <c r="O428" s="645" t="s">
        <v>2588</v>
      </c>
      <c r="P428" s="645" t="s">
        <v>2806</v>
      </c>
      <c r="Q428" s="514"/>
      <c r="R428" s="505" t="s">
        <v>2811</v>
      </c>
      <c r="S428" s="641">
        <v>100</v>
      </c>
      <c r="T428" s="671">
        <v>1</v>
      </c>
      <c r="U428" s="642" t="s">
        <v>2813</v>
      </c>
      <c r="V428" s="575" t="s">
        <v>2814</v>
      </c>
      <c r="W428" s="638">
        <v>43221</v>
      </c>
      <c r="X428" s="638">
        <v>43464</v>
      </c>
      <c r="Y428" s="649">
        <v>460000000</v>
      </c>
      <c r="Z428" s="639" t="s">
        <v>2511</v>
      </c>
      <c r="AA428" s="639" t="s">
        <v>2512</v>
      </c>
      <c r="AB428" s="639" t="s">
        <v>2513</v>
      </c>
      <c r="AC428" s="639" t="s">
        <v>2514</v>
      </c>
      <c r="AD428" s="514"/>
      <c r="AE428" s="430">
        <f t="shared" si="54"/>
        <v>460000000</v>
      </c>
      <c r="AF428" s="411">
        <f>AG428</f>
        <v>460000000</v>
      </c>
      <c r="AG428" s="411">
        <f>SUM(AH428:DK428)</f>
        <v>460000000</v>
      </c>
      <c r="AH428" s="411">
        <v>460000000</v>
      </c>
      <c r="AI428" s="411"/>
      <c r="AJ428" s="411"/>
      <c r="AK428" s="411"/>
      <c r="AL428" s="411"/>
      <c r="AM428" s="411"/>
      <c r="AN428" s="411"/>
      <c r="AO428" s="411"/>
      <c r="AP428" s="411"/>
      <c r="AQ428" s="411"/>
      <c r="AR428" s="411"/>
      <c r="AS428" s="411"/>
      <c r="AT428" s="411"/>
      <c r="AU428" s="411"/>
      <c r="AV428" s="411"/>
      <c r="AW428" s="411"/>
      <c r="AX428" s="411"/>
      <c r="AY428" s="411"/>
      <c r="AZ428" s="411"/>
      <c r="BA428" s="411"/>
      <c r="BB428" s="411"/>
      <c r="BC428" s="411"/>
      <c r="BD428" s="411"/>
      <c r="BE428" s="411"/>
      <c r="BF428" s="411"/>
      <c r="BG428" s="411"/>
      <c r="BH428" s="411"/>
      <c r="BI428" s="411"/>
      <c r="BJ428" s="411"/>
      <c r="BK428" s="411"/>
      <c r="BL428" s="411"/>
      <c r="BM428" s="411"/>
      <c r="BN428" s="411"/>
      <c r="BO428" s="411"/>
      <c r="BP428" s="411"/>
      <c r="BQ428" s="411"/>
      <c r="BR428" s="411"/>
      <c r="BS428" s="411"/>
      <c r="BT428" s="411"/>
      <c r="BU428" s="411"/>
      <c r="BV428" s="411"/>
      <c r="BW428" s="411"/>
      <c r="BX428" s="411"/>
      <c r="BY428" s="411"/>
      <c r="BZ428" s="411"/>
      <c r="CA428" s="411"/>
      <c r="CB428" s="411"/>
      <c r="CC428" s="411"/>
      <c r="CD428" s="411"/>
      <c r="CE428" s="411"/>
      <c r="CF428" s="411"/>
      <c r="CG428" s="411"/>
      <c r="CH428" s="411"/>
      <c r="CI428" s="411"/>
      <c r="CJ428" s="411"/>
      <c r="CK428" s="411"/>
      <c r="CL428" s="411"/>
      <c r="CM428" s="411"/>
      <c r="CN428" s="411"/>
      <c r="CO428" s="411"/>
      <c r="CP428" s="411"/>
      <c r="CQ428" s="411"/>
      <c r="CR428" s="411"/>
      <c r="CS428" s="411"/>
      <c r="CT428" s="411"/>
      <c r="CU428" s="411"/>
      <c r="CV428" s="411"/>
      <c r="CW428" s="411"/>
      <c r="CX428" s="411"/>
      <c r="CY428" s="411"/>
      <c r="CZ428" s="411"/>
      <c r="DA428" s="411"/>
      <c r="DB428" s="411"/>
      <c r="DC428" s="411"/>
      <c r="DD428" s="411"/>
      <c r="DE428" s="411"/>
      <c r="DF428" s="411"/>
      <c r="DG428" s="411"/>
      <c r="DH428" s="411"/>
      <c r="DI428" s="411"/>
      <c r="DJ428" s="411"/>
      <c r="DK428" s="411"/>
      <c r="DL428" s="414"/>
      <c r="DM428" s="414"/>
      <c r="DN428" s="414"/>
      <c r="DO428" s="414"/>
      <c r="DP428" s="414"/>
      <c r="DQ428" s="414"/>
      <c r="DR428" s="414"/>
      <c r="DS428" s="414"/>
      <c r="DT428" s="414"/>
      <c r="DU428" s="414"/>
      <c r="DV428" s="414"/>
      <c r="DW428" s="414"/>
      <c r="DX428" s="414"/>
      <c r="DY428" s="414"/>
      <c r="DZ428" s="414"/>
      <c r="EA428" s="414"/>
      <c r="EB428" s="414"/>
      <c r="EC428" s="414"/>
      <c r="ED428" s="414"/>
      <c r="EE428" s="414"/>
      <c r="EF428" s="414"/>
      <c r="EG428" s="414"/>
      <c r="EH428" s="414"/>
      <c r="EI428" s="414"/>
      <c r="EJ428" s="414"/>
      <c r="EK428" s="414"/>
      <c r="EL428" s="414"/>
      <c r="EM428" s="414"/>
      <c r="EN428" s="414"/>
      <c r="EO428" s="414"/>
      <c r="EP428" s="414"/>
      <c r="EQ428" s="414"/>
      <c r="ER428" s="414"/>
      <c r="ES428" s="414"/>
      <c r="ET428" s="414"/>
      <c r="EU428" s="414"/>
      <c r="EV428" s="414"/>
      <c r="EW428" s="414"/>
      <c r="EX428" s="414"/>
      <c r="EY428" s="414"/>
      <c r="EZ428" s="414"/>
      <c r="FA428" s="414"/>
      <c r="FB428" s="414"/>
      <c r="FC428" s="414"/>
      <c r="FD428" s="414"/>
      <c r="FE428" s="414"/>
      <c r="FF428" s="414"/>
      <c r="FG428" s="414"/>
      <c r="FH428" s="414"/>
      <c r="FI428" s="414"/>
      <c r="FJ428" s="414"/>
      <c r="FK428" s="414"/>
      <c r="FL428" s="414"/>
      <c r="FM428" s="414"/>
      <c r="FN428" s="414"/>
      <c r="FO428" s="414"/>
      <c r="FP428" s="414"/>
      <c r="FQ428" s="414"/>
      <c r="FR428" s="414"/>
      <c r="FS428" s="414"/>
      <c r="FT428" s="414"/>
      <c r="FU428" s="414"/>
      <c r="FV428" s="414"/>
      <c r="FW428" s="414"/>
      <c r="FX428" s="414"/>
      <c r="FY428" s="414"/>
      <c r="FZ428" s="414"/>
      <c r="GA428" s="414"/>
      <c r="GB428" s="414"/>
      <c r="GC428" s="414"/>
      <c r="GD428" s="414"/>
      <c r="GE428" s="414"/>
      <c r="GF428" s="414"/>
      <c r="GG428" s="414"/>
      <c r="GH428" s="414"/>
      <c r="GI428" s="414"/>
      <c r="GJ428" s="414"/>
      <c r="GK428" s="414"/>
      <c r="GL428" s="414"/>
      <c r="GM428" s="414"/>
      <c r="GN428" s="414"/>
      <c r="GO428" s="414"/>
      <c r="GP428" s="414"/>
      <c r="GQ428" s="414"/>
      <c r="GR428" s="414"/>
      <c r="GS428" s="414"/>
      <c r="GT428" s="414"/>
      <c r="GU428" s="414"/>
      <c r="GV428" s="414"/>
      <c r="GW428" s="414"/>
      <c r="GX428" s="414"/>
      <c r="GY428" s="414"/>
      <c r="GZ428" s="414"/>
      <c r="HA428" s="414"/>
      <c r="HB428" s="414"/>
      <c r="HC428" s="414"/>
      <c r="HD428" s="414"/>
      <c r="HE428" s="414"/>
      <c r="HF428" s="414"/>
      <c r="HG428" s="414"/>
      <c r="HH428" s="414"/>
      <c r="HI428" s="414"/>
      <c r="HJ428" s="414"/>
      <c r="HK428" s="414"/>
      <c r="HL428" s="414"/>
      <c r="HM428" s="414"/>
      <c r="HN428" s="414"/>
      <c r="HO428" s="414"/>
      <c r="HP428" s="414"/>
      <c r="HQ428" s="414"/>
      <c r="HR428" s="414"/>
      <c r="HS428" s="414"/>
      <c r="HT428" s="414"/>
      <c r="HU428" s="414"/>
      <c r="HV428" s="414"/>
      <c r="HW428" s="414"/>
      <c r="HX428" s="414"/>
      <c r="HY428" s="414"/>
      <c r="HZ428" s="414"/>
      <c r="IA428" s="414"/>
      <c r="IB428" s="414"/>
      <c r="IC428" s="414"/>
      <c r="ID428" s="414"/>
      <c r="IE428" s="414"/>
      <c r="IF428" s="414"/>
      <c r="IG428" s="414"/>
      <c r="IH428" s="414"/>
      <c r="II428" s="414"/>
      <c r="IJ428" s="414"/>
      <c r="IK428" s="414"/>
      <c r="IL428" s="414"/>
      <c r="IM428" s="414"/>
      <c r="IN428" s="414"/>
      <c r="IO428" s="414"/>
      <c r="IP428" s="414"/>
      <c r="IQ428" s="414"/>
      <c r="IR428" s="414"/>
      <c r="IS428" s="414"/>
      <c r="IT428" s="414"/>
      <c r="IU428" s="414"/>
      <c r="IV428" s="414"/>
      <c r="IW428" s="414"/>
    </row>
    <row r="429" spans="1:257" ht="81.599999999999994" x14ac:dyDescent="0.3">
      <c r="A429" s="380" t="s">
        <v>272</v>
      </c>
      <c r="B429" s="380" t="s">
        <v>266</v>
      </c>
      <c r="C429" s="380" t="s">
        <v>187</v>
      </c>
      <c r="D429" s="380" t="s">
        <v>488</v>
      </c>
      <c r="E429" s="380" t="s">
        <v>497</v>
      </c>
      <c r="F429" s="448" t="s">
        <v>1049</v>
      </c>
      <c r="G429" s="380" t="s">
        <v>1050</v>
      </c>
      <c r="H429" s="449" t="s">
        <v>1415</v>
      </c>
      <c r="I429" s="380" t="s">
        <v>208</v>
      </c>
      <c r="J429" s="407" t="s">
        <v>1287</v>
      </c>
      <c r="K429" s="553" t="s">
        <v>1051</v>
      </c>
      <c r="L429" s="578" t="s">
        <v>2524</v>
      </c>
      <c r="M429" s="579" t="s">
        <v>2525</v>
      </c>
      <c r="N429" s="645" t="s">
        <v>2807</v>
      </c>
      <c r="O429" s="645" t="s">
        <v>2529</v>
      </c>
      <c r="P429" s="645" t="s">
        <v>2682</v>
      </c>
      <c r="Q429" s="519"/>
      <c r="R429" s="639" t="s">
        <v>2691</v>
      </c>
      <c r="S429" s="575">
        <v>3000</v>
      </c>
      <c r="T429" s="575">
        <v>215</v>
      </c>
      <c r="U429" s="642" t="s">
        <v>2815</v>
      </c>
      <c r="V429" s="641" t="s">
        <v>2695</v>
      </c>
      <c r="W429" s="674">
        <v>43160</v>
      </c>
      <c r="X429" s="674">
        <v>43281</v>
      </c>
      <c r="Y429" s="649">
        <v>100000000</v>
      </c>
      <c r="Z429" s="639" t="s">
        <v>2511</v>
      </c>
      <c r="AA429" s="639" t="s">
        <v>2512</v>
      </c>
      <c r="AB429" s="639" t="s">
        <v>2513</v>
      </c>
      <c r="AC429" s="639" t="s">
        <v>2514</v>
      </c>
      <c r="AD429" s="519"/>
      <c r="AE429" s="430">
        <f t="shared" si="54"/>
        <v>100000000</v>
      </c>
      <c r="AF429" s="411">
        <f>AG429</f>
        <v>100000000</v>
      </c>
      <c r="AG429" s="411">
        <f>SUM(AH429:DK429)</f>
        <v>100000000</v>
      </c>
      <c r="AH429" s="411">
        <v>100000000</v>
      </c>
      <c r="AI429" s="411"/>
      <c r="AJ429" s="411"/>
      <c r="AK429" s="411"/>
      <c r="AL429" s="411"/>
      <c r="AM429" s="411"/>
      <c r="AN429" s="411"/>
      <c r="AO429" s="411"/>
      <c r="AP429" s="411"/>
      <c r="AQ429" s="411"/>
      <c r="AR429" s="411"/>
      <c r="AS429" s="411"/>
      <c r="AT429" s="411"/>
      <c r="AU429" s="411"/>
      <c r="AV429" s="411"/>
      <c r="AW429" s="411"/>
      <c r="AX429" s="411">
        <v>0</v>
      </c>
      <c r="AY429" s="411"/>
      <c r="AZ429" s="411"/>
      <c r="BA429" s="411"/>
      <c r="BB429" s="411"/>
      <c r="BC429" s="411"/>
      <c r="BD429" s="411"/>
      <c r="BE429" s="411"/>
      <c r="BF429" s="411"/>
      <c r="BG429" s="411"/>
      <c r="BH429" s="411"/>
      <c r="BI429" s="411"/>
      <c r="BJ429" s="411"/>
      <c r="BK429" s="411"/>
      <c r="BL429" s="411"/>
      <c r="BM429" s="411"/>
      <c r="BN429" s="411"/>
      <c r="BO429" s="411"/>
      <c r="BP429" s="411"/>
      <c r="BQ429" s="411"/>
      <c r="BR429" s="411"/>
      <c r="BS429" s="411"/>
      <c r="BT429" s="411"/>
      <c r="BU429" s="411"/>
      <c r="BV429" s="411"/>
      <c r="BW429" s="411"/>
      <c r="BX429" s="411"/>
      <c r="BY429" s="411"/>
      <c r="BZ429" s="411"/>
      <c r="CA429" s="411"/>
      <c r="CB429" s="411"/>
      <c r="CC429" s="411"/>
      <c r="CD429" s="411"/>
      <c r="CE429" s="411"/>
      <c r="CF429" s="411"/>
      <c r="CG429" s="411"/>
      <c r="CH429" s="411"/>
      <c r="CI429" s="411"/>
      <c r="CJ429" s="411"/>
      <c r="CK429" s="411"/>
      <c r="CL429" s="411"/>
      <c r="CM429" s="411"/>
      <c r="CN429" s="411"/>
      <c r="CO429" s="411"/>
      <c r="CP429" s="411"/>
      <c r="CQ429" s="411"/>
      <c r="CR429" s="411"/>
      <c r="CS429" s="411"/>
      <c r="CT429" s="411"/>
      <c r="CU429" s="411"/>
      <c r="CV429" s="411"/>
      <c r="CW429" s="411"/>
      <c r="CX429" s="411"/>
      <c r="CY429" s="411"/>
      <c r="CZ429" s="411"/>
      <c r="DA429" s="411"/>
      <c r="DB429" s="411"/>
      <c r="DC429" s="411"/>
      <c r="DD429" s="411"/>
      <c r="DE429" s="411"/>
      <c r="DF429" s="411"/>
      <c r="DG429" s="411"/>
      <c r="DH429" s="411"/>
      <c r="DI429" s="411"/>
      <c r="DJ429" s="411"/>
      <c r="DK429" s="411"/>
      <c r="DL429" s="414"/>
      <c r="DM429" s="414"/>
      <c r="DN429" s="414"/>
      <c r="DO429" s="414"/>
      <c r="DP429" s="414"/>
      <c r="DQ429" s="414"/>
      <c r="DR429" s="414"/>
      <c r="DS429" s="414"/>
      <c r="DT429" s="414"/>
      <c r="DU429" s="414"/>
      <c r="DV429" s="414"/>
      <c r="DW429" s="414"/>
      <c r="DX429" s="414"/>
      <c r="DY429" s="414"/>
      <c r="DZ429" s="414"/>
      <c r="EA429" s="414"/>
      <c r="EB429" s="414"/>
      <c r="EC429" s="414"/>
      <c r="ED429" s="414"/>
      <c r="EE429" s="414"/>
      <c r="EF429" s="414"/>
      <c r="EG429" s="414"/>
      <c r="EH429" s="414"/>
      <c r="EI429" s="414"/>
      <c r="EJ429" s="414"/>
      <c r="EK429" s="414"/>
      <c r="EL429" s="414"/>
      <c r="EM429" s="414"/>
      <c r="EN429" s="414"/>
      <c r="EO429" s="414"/>
      <c r="EP429" s="414"/>
      <c r="EQ429" s="414"/>
      <c r="ER429" s="414"/>
      <c r="ES429" s="414"/>
      <c r="ET429" s="414"/>
      <c r="EU429" s="414"/>
      <c r="EV429" s="414"/>
      <c r="EW429" s="414"/>
      <c r="EX429" s="414"/>
      <c r="EY429" s="414"/>
      <c r="EZ429" s="414"/>
      <c r="FA429" s="414"/>
      <c r="FB429" s="414"/>
      <c r="FC429" s="414"/>
      <c r="FD429" s="414"/>
      <c r="FE429" s="414"/>
      <c r="FF429" s="414"/>
      <c r="FG429" s="414"/>
      <c r="FH429" s="414"/>
      <c r="FI429" s="414"/>
      <c r="FJ429" s="414"/>
      <c r="FK429" s="414"/>
      <c r="FL429" s="414"/>
      <c r="FM429" s="414"/>
      <c r="FN429" s="414"/>
      <c r="FO429" s="414"/>
      <c r="FP429" s="414"/>
      <c r="FQ429" s="414"/>
      <c r="FR429" s="414"/>
      <c r="FS429" s="414"/>
      <c r="FT429" s="414"/>
      <c r="FU429" s="414"/>
      <c r="FV429" s="414"/>
      <c r="FW429" s="414"/>
      <c r="FX429" s="414"/>
      <c r="FY429" s="414"/>
      <c r="FZ429" s="414"/>
      <c r="GA429" s="414"/>
      <c r="GB429" s="414"/>
      <c r="GC429" s="414"/>
      <c r="GD429" s="414"/>
      <c r="GE429" s="414"/>
      <c r="GF429" s="414"/>
      <c r="GG429" s="414"/>
      <c r="GH429" s="414"/>
      <c r="GI429" s="414"/>
      <c r="GJ429" s="414"/>
      <c r="GK429" s="414"/>
      <c r="GL429" s="414"/>
      <c r="GM429" s="414"/>
      <c r="GN429" s="414"/>
      <c r="GO429" s="414"/>
      <c r="GP429" s="414"/>
      <c r="GQ429" s="414"/>
      <c r="GR429" s="414"/>
      <c r="GS429" s="414"/>
      <c r="GT429" s="414"/>
      <c r="GU429" s="414"/>
      <c r="GV429" s="414"/>
      <c r="GW429" s="414"/>
      <c r="GX429" s="414"/>
      <c r="GY429" s="414"/>
      <c r="GZ429" s="414"/>
      <c r="HA429" s="414"/>
      <c r="HB429" s="414"/>
      <c r="HC429" s="414"/>
      <c r="HD429" s="414"/>
      <c r="HE429" s="414"/>
      <c r="HF429" s="414"/>
      <c r="HG429" s="414"/>
      <c r="HH429" s="414"/>
      <c r="HI429" s="414"/>
      <c r="HJ429" s="414"/>
      <c r="HK429" s="414"/>
      <c r="HL429" s="414"/>
      <c r="HM429" s="414"/>
      <c r="HN429" s="414"/>
      <c r="HO429" s="414"/>
      <c r="HP429" s="414"/>
      <c r="HQ429" s="414"/>
      <c r="HR429" s="414"/>
      <c r="HS429" s="414"/>
      <c r="HT429" s="414"/>
      <c r="HU429" s="414"/>
      <c r="HV429" s="414"/>
      <c r="HW429" s="414"/>
      <c r="HX429" s="414"/>
      <c r="HY429" s="414"/>
      <c r="HZ429" s="414"/>
      <c r="IA429" s="414"/>
      <c r="IB429" s="414"/>
      <c r="IC429" s="414"/>
      <c r="ID429" s="414"/>
      <c r="IE429" s="414"/>
      <c r="IF429" s="414"/>
      <c r="IG429" s="414"/>
      <c r="IH429" s="414"/>
      <c r="II429" s="414"/>
      <c r="IJ429" s="414"/>
      <c r="IK429" s="414"/>
      <c r="IL429" s="414"/>
      <c r="IM429" s="414"/>
      <c r="IN429" s="414"/>
      <c r="IO429" s="414"/>
      <c r="IP429" s="414"/>
      <c r="IQ429" s="414"/>
      <c r="IR429" s="414"/>
      <c r="IS429" s="414"/>
      <c r="IT429" s="414"/>
      <c r="IU429" s="414"/>
      <c r="IV429" s="414"/>
      <c r="IW429" s="414"/>
    </row>
    <row r="430" spans="1:257" ht="91.8" x14ac:dyDescent="0.3">
      <c r="A430" s="380" t="s">
        <v>272</v>
      </c>
      <c r="B430" s="380" t="s">
        <v>266</v>
      </c>
      <c r="C430" s="380" t="s">
        <v>187</v>
      </c>
      <c r="D430" s="380" t="s">
        <v>488</v>
      </c>
      <c r="E430" s="380" t="s">
        <v>497</v>
      </c>
      <c r="F430" s="448" t="s">
        <v>1054</v>
      </c>
      <c r="G430" s="380" t="s">
        <v>1050</v>
      </c>
      <c r="H430" s="449" t="s">
        <v>1416</v>
      </c>
      <c r="I430" s="380" t="s">
        <v>208</v>
      </c>
      <c r="J430" s="407" t="s">
        <v>1288</v>
      </c>
      <c r="K430" s="553" t="s">
        <v>1055</v>
      </c>
      <c r="L430" s="578" t="s">
        <v>2712</v>
      </c>
      <c r="M430" s="579" t="s">
        <v>2803</v>
      </c>
      <c r="N430" s="645" t="s">
        <v>2808</v>
      </c>
      <c r="O430" s="645" t="s">
        <v>2607</v>
      </c>
      <c r="P430" s="645" t="s">
        <v>2809</v>
      </c>
      <c r="Q430" s="519"/>
      <c r="R430" s="639" t="s">
        <v>2812</v>
      </c>
      <c r="S430" s="675">
        <v>3.8800000000000001E-2</v>
      </c>
      <c r="T430" s="676">
        <v>3.8629999999999998E-2</v>
      </c>
      <c r="U430" s="642" t="s">
        <v>2816</v>
      </c>
      <c r="V430" s="641" t="s">
        <v>2817</v>
      </c>
      <c r="W430" s="674">
        <v>43282</v>
      </c>
      <c r="X430" s="674">
        <v>43403</v>
      </c>
      <c r="Y430" s="677">
        <v>100000000</v>
      </c>
      <c r="Z430" s="639" t="s">
        <v>2511</v>
      </c>
      <c r="AA430" s="639" t="s">
        <v>2512</v>
      </c>
      <c r="AB430" s="639" t="s">
        <v>2513</v>
      </c>
      <c r="AC430" s="639" t="s">
        <v>2514</v>
      </c>
      <c r="AD430" s="519"/>
      <c r="AE430" s="430">
        <f t="shared" si="54"/>
        <v>100000000</v>
      </c>
      <c r="AF430" s="411">
        <f>AG430</f>
        <v>100000000</v>
      </c>
      <c r="AG430" s="411">
        <f>SUM(AH430:DK430)</f>
        <v>100000000</v>
      </c>
      <c r="AH430" s="411">
        <v>100000000</v>
      </c>
      <c r="AI430" s="411"/>
      <c r="AJ430" s="411"/>
      <c r="AK430" s="411"/>
      <c r="AL430" s="411"/>
      <c r="AM430" s="411"/>
      <c r="AN430" s="411"/>
      <c r="AO430" s="411"/>
      <c r="AP430" s="411"/>
      <c r="AQ430" s="411"/>
      <c r="AR430" s="411"/>
      <c r="AS430" s="411"/>
      <c r="AT430" s="411"/>
      <c r="AU430" s="411"/>
      <c r="AV430" s="411"/>
      <c r="AW430" s="411"/>
      <c r="AX430" s="411">
        <v>0</v>
      </c>
      <c r="AY430" s="411"/>
      <c r="AZ430" s="411"/>
      <c r="BA430" s="411"/>
      <c r="BB430" s="411"/>
      <c r="BC430" s="411"/>
      <c r="BD430" s="411"/>
      <c r="BE430" s="411"/>
      <c r="BF430" s="411"/>
      <c r="BG430" s="411"/>
      <c r="BH430" s="411"/>
      <c r="BI430" s="411"/>
      <c r="BJ430" s="411"/>
      <c r="BK430" s="411"/>
      <c r="BL430" s="411"/>
      <c r="BM430" s="411"/>
      <c r="BN430" s="411"/>
      <c r="BO430" s="411"/>
      <c r="BP430" s="411"/>
      <c r="BQ430" s="411"/>
      <c r="BR430" s="411"/>
      <c r="BS430" s="411"/>
      <c r="BT430" s="411"/>
      <c r="BU430" s="411"/>
      <c r="BV430" s="411"/>
      <c r="BW430" s="411"/>
      <c r="BX430" s="411"/>
      <c r="BY430" s="411"/>
      <c r="BZ430" s="411"/>
      <c r="CA430" s="411"/>
      <c r="CB430" s="411"/>
      <c r="CC430" s="411"/>
      <c r="CD430" s="411"/>
      <c r="CE430" s="411"/>
      <c r="CF430" s="411"/>
      <c r="CG430" s="411"/>
      <c r="CH430" s="411"/>
      <c r="CI430" s="411"/>
      <c r="CJ430" s="411"/>
      <c r="CK430" s="411"/>
      <c r="CL430" s="411"/>
      <c r="CM430" s="411"/>
      <c r="CN430" s="411"/>
      <c r="CO430" s="411"/>
      <c r="CP430" s="411"/>
      <c r="CQ430" s="411"/>
      <c r="CR430" s="411"/>
      <c r="CS430" s="411"/>
      <c r="CT430" s="411"/>
      <c r="CU430" s="411"/>
      <c r="CV430" s="411"/>
      <c r="CW430" s="411"/>
      <c r="CX430" s="411"/>
      <c r="CY430" s="411"/>
      <c r="CZ430" s="411"/>
      <c r="DA430" s="411"/>
      <c r="DB430" s="411"/>
      <c r="DC430" s="411"/>
      <c r="DD430" s="411"/>
      <c r="DE430" s="411"/>
      <c r="DF430" s="411"/>
      <c r="DG430" s="411"/>
      <c r="DH430" s="411"/>
      <c r="DI430" s="411"/>
      <c r="DJ430" s="411"/>
      <c r="DK430" s="411"/>
      <c r="DL430" s="414"/>
      <c r="DM430" s="414"/>
      <c r="DN430" s="414"/>
      <c r="DO430" s="414"/>
      <c r="DP430" s="414"/>
      <c r="DQ430" s="414"/>
      <c r="DR430" s="414"/>
      <c r="DS430" s="414"/>
      <c r="DT430" s="414"/>
      <c r="DU430" s="414"/>
      <c r="DV430" s="414"/>
      <c r="DW430" s="414"/>
      <c r="DX430" s="414"/>
      <c r="DY430" s="414"/>
      <c r="DZ430" s="414"/>
      <c r="EA430" s="414"/>
      <c r="EB430" s="414"/>
      <c r="EC430" s="414"/>
      <c r="ED430" s="414"/>
      <c r="EE430" s="414"/>
      <c r="EF430" s="414"/>
      <c r="EG430" s="414"/>
      <c r="EH430" s="414"/>
      <c r="EI430" s="414"/>
      <c r="EJ430" s="414"/>
      <c r="EK430" s="414"/>
      <c r="EL430" s="414"/>
      <c r="EM430" s="414"/>
      <c r="EN430" s="414"/>
      <c r="EO430" s="414"/>
      <c r="EP430" s="414"/>
      <c r="EQ430" s="414"/>
      <c r="ER430" s="414"/>
      <c r="ES430" s="414"/>
      <c r="ET430" s="414"/>
      <c r="EU430" s="414"/>
      <c r="EV430" s="414"/>
      <c r="EW430" s="414"/>
      <c r="EX430" s="414"/>
      <c r="EY430" s="414"/>
      <c r="EZ430" s="414"/>
      <c r="FA430" s="414"/>
      <c r="FB430" s="414"/>
      <c r="FC430" s="414"/>
      <c r="FD430" s="414"/>
      <c r="FE430" s="414"/>
      <c r="FF430" s="414"/>
      <c r="FG430" s="414"/>
      <c r="FH430" s="414"/>
      <c r="FI430" s="414"/>
      <c r="FJ430" s="414"/>
      <c r="FK430" s="414"/>
      <c r="FL430" s="414"/>
      <c r="FM430" s="414"/>
      <c r="FN430" s="414"/>
      <c r="FO430" s="414"/>
      <c r="FP430" s="414"/>
      <c r="FQ430" s="414"/>
      <c r="FR430" s="414"/>
      <c r="FS430" s="414"/>
      <c r="FT430" s="414"/>
      <c r="FU430" s="414"/>
      <c r="FV430" s="414"/>
      <c r="FW430" s="414"/>
      <c r="FX430" s="414"/>
      <c r="FY430" s="414"/>
      <c r="FZ430" s="414"/>
      <c r="GA430" s="414"/>
      <c r="GB430" s="414"/>
      <c r="GC430" s="414"/>
      <c r="GD430" s="414"/>
      <c r="GE430" s="414"/>
      <c r="GF430" s="414"/>
      <c r="GG430" s="414"/>
      <c r="GH430" s="414"/>
      <c r="GI430" s="414"/>
      <c r="GJ430" s="414"/>
      <c r="GK430" s="414"/>
      <c r="GL430" s="414"/>
      <c r="GM430" s="414"/>
      <c r="GN430" s="414"/>
      <c r="GO430" s="414"/>
      <c r="GP430" s="414"/>
      <c r="GQ430" s="414"/>
      <c r="GR430" s="414"/>
      <c r="GS430" s="414"/>
      <c r="GT430" s="414"/>
      <c r="GU430" s="414"/>
      <c r="GV430" s="414"/>
      <c r="GW430" s="414"/>
      <c r="GX430" s="414"/>
      <c r="GY430" s="414"/>
      <c r="GZ430" s="414"/>
      <c r="HA430" s="414"/>
      <c r="HB430" s="414"/>
      <c r="HC430" s="414"/>
      <c r="HD430" s="414"/>
      <c r="HE430" s="414"/>
      <c r="HF430" s="414"/>
      <c r="HG430" s="414"/>
      <c r="HH430" s="414"/>
      <c r="HI430" s="414"/>
      <c r="HJ430" s="414"/>
      <c r="HK430" s="414"/>
      <c r="HL430" s="414"/>
      <c r="HM430" s="414"/>
      <c r="HN430" s="414"/>
      <c r="HO430" s="414"/>
      <c r="HP430" s="414"/>
      <c r="HQ430" s="414"/>
      <c r="HR430" s="414"/>
      <c r="HS430" s="414"/>
      <c r="HT430" s="414"/>
      <c r="HU430" s="414"/>
      <c r="HV430" s="414"/>
      <c r="HW430" s="414"/>
      <c r="HX430" s="414"/>
      <c r="HY430" s="414"/>
      <c r="HZ430" s="414"/>
      <c r="IA430" s="414"/>
      <c r="IB430" s="414"/>
      <c r="IC430" s="414"/>
      <c r="ID430" s="414"/>
      <c r="IE430" s="414"/>
      <c r="IF430" s="414"/>
      <c r="IG430" s="414"/>
      <c r="IH430" s="414"/>
      <c r="II430" s="414"/>
      <c r="IJ430" s="414"/>
      <c r="IK430" s="414"/>
      <c r="IL430" s="414"/>
      <c r="IM430" s="414"/>
      <c r="IN430" s="414"/>
      <c r="IO430" s="414"/>
      <c r="IP430" s="414"/>
      <c r="IQ430" s="414"/>
      <c r="IR430" s="414"/>
      <c r="IS430" s="414"/>
      <c r="IT430" s="414"/>
      <c r="IU430" s="414"/>
      <c r="IV430" s="414"/>
      <c r="IW430" s="414"/>
    </row>
    <row r="431" spans="1:257" ht="183.6" x14ac:dyDescent="0.3">
      <c r="A431" s="380" t="s">
        <v>272</v>
      </c>
      <c r="B431" s="380" t="s">
        <v>266</v>
      </c>
      <c r="C431" s="380" t="s">
        <v>187</v>
      </c>
      <c r="D431" s="380" t="s">
        <v>488</v>
      </c>
      <c r="E431" s="380" t="s">
        <v>497</v>
      </c>
      <c r="F431" s="448" t="s">
        <v>1056</v>
      </c>
      <c r="G431" s="380" t="s">
        <v>1050</v>
      </c>
      <c r="H431" s="449" t="s">
        <v>1417</v>
      </c>
      <c r="I431" s="380" t="s">
        <v>208</v>
      </c>
      <c r="J431" s="407" t="s">
        <v>1286</v>
      </c>
      <c r="K431" s="553" t="s">
        <v>1057</v>
      </c>
      <c r="L431" s="578" t="s">
        <v>2804</v>
      </c>
      <c r="M431" s="579" t="s">
        <v>2567</v>
      </c>
      <c r="N431" s="645" t="s">
        <v>2810</v>
      </c>
      <c r="O431" s="645" t="s">
        <v>2698</v>
      </c>
      <c r="P431" s="645" t="s">
        <v>2597</v>
      </c>
      <c r="Q431" s="519"/>
      <c r="R431" s="639" t="s">
        <v>2620</v>
      </c>
      <c r="S431" s="575">
        <v>1</v>
      </c>
      <c r="T431" s="575">
        <v>1</v>
      </c>
      <c r="U431" s="642" t="s">
        <v>2818</v>
      </c>
      <c r="V431" s="641" t="s">
        <v>2819</v>
      </c>
      <c r="W431" s="674">
        <v>43313</v>
      </c>
      <c r="X431" s="674">
        <v>43434</v>
      </c>
      <c r="Y431" s="678">
        <v>100000000</v>
      </c>
      <c r="Z431" s="639" t="s">
        <v>2511</v>
      </c>
      <c r="AA431" s="639" t="s">
        <v>2512</v>
      </c>
      <c r="AB431" s="639" t="s">
        <v>2513</v>
      </c>
      <c r="AC431" s="639" t="s">
        <v>2514</v>
      </c>
      <c r="AD431" s="519"/>
      <c r="AE431" s="430">
        <f t="shared" si="54"/>
        <v>100000000</v>
      </c>
      <c r="AF431" s="411">
        <f>AG431</f>
        <v>100000000</v>
      </c>
      <c r="AG431" s="411">
        <f>SUM(AH431:DK431)</f>
        <v>100000000</v>
      </c>
      <c r="AH431" s="411">
        <v>100000000</v>
      </c>
      <c r="AI431" s="411"/>
      <c r="AJ431" s="411"/>
      <c r="AK431" s="411"/>
      <c r="AL431" s="411"/>
      <c r="AM431" s="411"/>
      <c r="AN431" s="411"/>
      <c r="AO431" s="411"/>
      <c r="AP431" s="411"/>
      <c r="AQ431" s="411"/>
      <c r="AR431" s="411"/>
      <c r="AS431" s="411"/>
      <c r="AT431" s="411"/>
      <c r="AU431" s="411"/>
      <c r="AV431" s="411"/>
      <c r="AW431" s="411"/>
      <c r="AX431" s="411">
        <v>0</v>
      </c>
      <c r="AY431" s="411"/>
      <c r="AZ431" s="411"/>
      <c r="BA431" s="411"/>
      <c r="BB431" s="411"/>
      <c r="BC431" s="411"/>
      <c r="BD431" s="411"/>
      <c r="BE431" s="411"/>
      <c r="BF431" s="411"/>
      <c r="BG431" s="411"/>
      <c r="BH431" s="411"/>
      <c r="BI431" s="411"/>
      <c r="BJ431" s="411"/>
      <c r="BK431" s="411"/>
      <c r="BL431" s="411"/>
      <c r="BM431" s="411"/>
      <c r="BN431" s="411"/>
      <c r="BO431" s="411"/>
      <c r="BP431" s="411"/>
      <c r="BQ431" s="411"/>
      <c r="BR431" s="411"/>
      <c r="BS431" s="411"/>
      <c r="BT431" s="411"/>
      <c r="BU431" s="411"/>
      <c r="BV431" s="411"/>
      <c r="BW431" s="411"/>
      <c r="BX431" s="411"/>
      <c r="BY431" s="411"/>
      <c r="BZ431" s="411"/>
      <c r="CA431" s="411"/>
      <c r="CB431" s="411"/>
      <c r="CC431" s="411"/>
      <c r="CD431" s="411"/>
      <c r="CE431" s="411"/>
      <c r="CF431" s="411"/>
      <c r="CG431" s="411"/>
      <c r="CH431" s="411"/>
      <c r="CI431" s="411"/>
      <c r="CJ431" s="411"/>
      <c r="CK431" s="411"/>
      <c r="CL431" s="411"/>
      <c r="CM431" s="411"/>
      <c r="CN431" s="411"/>
      <c r="CO431" s="411"/>
      <c r="CP431" s="411"/>
      <c r="CQ431" s="411"/>
      <c r="CR431" s="411"/>
      <c r="CS431" s="411"/>
      <c r="CT431" s="411"/>
      <c r="CU431" s="411"/>
      <c r="CV431" s="411"/>
      <c r="CW431" s="411"/>
      <c r="CX431" s="411"/>
      <c r="CY431" s="411"/>
      <c r="CZ431" s="411"/>
      <c r="DA431" s="411"/>
      <c r="DB431" s="411"/>
      <c r="DC431" s="411"/>
      <c r="DD431" s="411"/>
      <c r="DE431" s="411"/>
      <c r="DF431" s="411"/>
      <c r="DG431" s="411"/>
      <c r="DH431" s="411"/>
      <c r="DI431" s="411"/>
      <c r="DJ431" s="411"/>
      <c r="DK431" s="411"/>
      <c r="DL431" s="414"/>
      <c r="DM431" s="414"/>
      <c r="DN431" s="414"/>
      <c r="DO431" s="414"/>
      <c r="DP431" s="414"/>
      <c r="DQ431" s="414"/>
      <c r="DR431" s="414"/>
      <c r="DS431" s="414"/>
      <c r="DT431" s="414"/>
      <c r="DU431" s="414"/>
      <c r="DV431" s="414"/>
      <c r="DW431" s="414"/>
      <c r="DX431" s="414"/>
      <c r="DY431" s="414"/>
      <c r="DZ431" s="414"/>
      <c r="EA431" s="414"/>
      <c r="EB431" s="414"/>
      <c r="EC431" s="414"/>
      <c r="ED431" s="414"/>
      <c r="EE431" s="414"/>
      <c r="EF431" s="414"/>
      <c r="EG431" s="414"/>
      <c r="EH431" s="414"/>
      <c r="EI431" s="414"/>
      <c r="EJ431" s="414"/>
      <c r="EK431" s="414"/>
      <c r="EL431" s="414"/>
      <c r="EM431" s="414"/>
      <c r="EN431" s="414"/>
      <c r="EO431" s="414"/>
      <c r="EP431" s="414"/>
      <c r="EQ431" s="414"/>
      <c r="ER431" s="414"/>
      <c r="ES431" s="414"/>
      <c r="ET431" s="414"/>
      <c r="EU431" s="414"/>
      <c r="EV431" s="414"/>
      <c r="EW431" s="414"/>
      <c r="EX431" s="414"/>
      <c r="EY431" s="414"/>
      <c r="EZ431" s="414"/>
      <c r="FA431" s="414"/>
      <c r="FB431" s="414"/>
      <c r="FC431" s="414"/>
      <c r="FD431" s="414"/>
      <c r="FE431" s="414"/>
      <c r="FF431" s="414"/>
      <c r="FG431" s="414"/>
      <c r="FH431" s="414"/>
      <c r="FI431" s="414"/>
      <c r="FJ431" s="414"/>
      <c r="FK431" s="414"/>
      <c r="FL431" s="414"/>
      <c r="FM431" s="414"/>
      <c r="FN431" s="414"/>
      <c r="FO431" s="414"/>
      <c r="FP431" s="414"/>
      <c r="FQ431" s="414"/>
      <c r="FR431" s="414"/>
      <c r="FS431" s="414"/>
      <c r="FT431" s="414"/>
      <c r="FU431" s="414"/>
      <c r="FV431" s="414"/>
      <c r="FW431" s="414"/>
      <c r="FX431" s="414"/>
      <c r="FY431" s="414"/>
      <c r="FZ431" s="414"/>
      <c r="GA431" s="414"/>
      <c r="GB431" s="414"/>
      <c r="GC431" s="414"/>
      <c r="GD431" s="414"/>
      <c r="GE431" s="414"/>
      <c r="GF431" s="414"/>
      <c r="GG431" s="414"/>
      <c r="GH431" s="414"/>
      <c r="GI431" s="414"/>
      <c r="GJ431" s="414"/>
      <c r="GK431" s="414"/>
      <c r="GL431" s="414"/>
      <c r="GM431" s="414"/>
      <c r="GN431" s="414"/>
      <c r="GO431" s="414"/>
      <c r="GP431" s="414"/>
      <c r="GQ431" s="414"/>
      <c r="GR431" s="414"/>
      <c r="GS431" s="414"/>
      <c r="GT431" s="414"/>
      <c r="GU431" s="414"/>
      <c r="GV431" s="414"/>
      <c r="GW431" s="414"/>
      <c r="GX431" s="414"/>
      <c r="GY431" s="414"/>
      <c r="GZ431" s="414"/>
      <c r="HA431" s="414"/>
      <c r="HB431" s="414"/>
      <c r="HC431" s="414"/>
      <c r="HD431" s="414"/>
      <c r="HE431" s="414"/>
      <c r="HF431" s="414"/>
      <c r="HG431" s="414"/>
      <c r="HH431" s="414"/>
      <c r="HI431" s="414"/>
      <c r="HJ431" s="414"/>
      <c r="HK431" s="414"/>
      <c r="HL431" s="414"/>
      <c r="HM431" s="414"/>
      <c r="HN431" s="414"/>
      <c r="HO431" s="414"/>
      <c r="HP431" s="414"/>
      <c r="HQ431" s="414"/>
      <c r="HR431" s="414"/>
      <c r="HS431" s="414"/>
      <c r="HT431" s="414"/>
      <c r="HU431" s="414"/>
      <c r="HV431" s="414"/>
      <c r="HW431" s="414"/>
      <c r="HX431" s="414"/>
      <c r="HY431" s="414"/>
      <c r="HZ431" s="414"/>
      <c r="IA431" s="414"/>
      <c r="IB431" s="414"/>
      <c r="IC431" s="414"/>
      <c r="ID431" s="414"/>
      <c r="IE431" s="414"/>
      <c r="IF431" s="414"/>
      <c r="IG431" s="414"/>
      <c r="IH431" s="414"/>
      <c r="II431" s="414"/>
      <c r="IJ431" s="414"/>
      <c r="IK431" s="414"/>
      <c r="IL431" s="414"/>
      <c r="IM431" s="414"/>
      <c r="IN431" s="414"/>
      <c r="IO431" s="414"/>
      <c r="IP431" s="414"/>
      <c r="IQ431" s="414"/>
      <c r="IR431" s="414"/>
      <c r="IS431" s="414"/>
      <c r="IT431" s="414"/>
      <c r="IU431" s="414"/>
      <c r="IV431" s="414"/>
      <c r="IW431" s="414"/>
    </row>
    <row r="432" spans="1:257" x14ac:dyDescent="0.3">
      <c r="A432" s="415" t="s">
        <v>361</v>
      </c>
      <c r="B432" s="415"/>
      <c r="C432" s="415"/>
      <c r="D432" s="415"/>
      <c r="E432" s="415"/>
      <c r="F432" s="416"/>
      <c r="G432" s="415"/>
      <c r="H432" s="417"/>
      <c r="I432" s="417"/>
      <c r="J432" s="415"/>
      <c r="K432" s="418" t="s">
        <v>864</v>
      </c>
      <c r="L432" s="418"/>
      <c r="M432" s="419"/>
      <c r="N432" s="418"/>
      <c r="O432" s="418"/>
      <c r="P432" s="418"/>
      <c r="Q432" s="419"/>
      <c r="R432" s="419"/>
      <c r="S432" s="419"/>
      <c r="T432" s="419"/>
      <c r="U432" s="418"/>
      <c r="V432" s="419"/>
      <c r="W432" s="419"/>
      <c r="X432" s="419"/>
      <c r="Y432" s="420"/>
      <c r="Z432" s="419"/>
      <c r="AA432" s="419"/>
      <c r="AB432" s="419"/>
      <c r="AC432" s="419"/>
      <c r="AD432" s="419"/>
      <c r="AE432" s="430">
        <f t="shared" si="54"/>
        <v>0</v>
      </c>
      <c r="AF432" s="411"/>
      <c r="AG432" s="411"/>
      <c r="AH432" s="411"/>
      <c r="AI432" s="411"/>
      <c r="AJ432" s="411"/>
      <c r="AK432" s="411"/>
      <c r="AL432" s="411"/>
      <c r="AM432" s="411"/>
      <c r="AN432" s="411"/>
      <c r="AO432" s="411"/>
      <c r="AP432" s="411"/>
      <c r="AQ432" s="411"/>
      <c r="AR432" s="411"/>
      <c r="AS432" s="411"/>
      <c r="AT432" s="430"/>
      <c r="AU432" s="430"/>
      <c r="AV432" s="430"/>
      <c r="AW432" s="430"/>
      <c r="AX432" s="430"/>
      <c r="AY432" s="430"/>
      <c r="AZ432" s="430"/>
      <c r="BA432" s="430"/>
      <c r="BB432" s="430"/>
      <c r="BC432" s="430"/>
      <c r="BD432" s="430"/>
      <c r="BE432" s="430"/>
      <c r="BF432" s="411"/>
      <c r="BG432" s="411"/>
      <c r="BH432" s="411"/>
      <c r="BI432" s="411"/>
      <c r="BJ432" s="411"/>
      <c r="BK432" s="411"/>
      <c r="BL432" s="411"/>
      <c r="BM432" s="411"/>
      <c r="BN432" s="411"/>
      <c r="BO432" s="411"/>
      <c r="BP432" s="411"/>
      <c r="BQ432" s="411"/>
      <c r="BR432" s="411"/>
      <c r="BS432" s="411"/>
      <c r="BT432" s="411"/>
      <c r="BU432" s="411"/>
      <c r="BV432" s="411"/>
      <c r="BW432" s="411"/>
      <c r="BX432" s="411"/>
      <c r="BY432" s="411"/>
      <c r="BZ432" s="411"/>
      <c r="CA432" s="411"/>
      <c r="CB432" s="411"/>
      <c r="CC432" s="411"/>
      <c r="CD432" s="411"/>
      <c r="CE432" s="411"/>
      <c r="CF432" s="411"/>
      <c r="CG432" s="411"/>
      <c r="CH432" s="411"/>
      <c r="CI432" s="411"/>
      <c r="CJ432" s="411"/>
      <c r="CK432" s="411"/>
      <c r="CL432" s="411"/>
      <c r="CM432" s="411"/>
      <c r="CN432" s="411"/>
      <c r="CO432" s="411"/>
      <c r="CP432" s="411"/>
      <c r="CQ432" s="411"/>
      <c r="CR432" s="411"/>
      <c r="CS432" s="411"/>
      <c r="CT432" s="411"/>
      <c r="CU432" s="411"/>
      <c r="CV432" s="411"/>
      <c r="CW432" s="411"/>
      <c r="CX432" s="411"/>
      <c r="CY432" s="411"/>
      <c r="CZ432" s="411"/>
      <c r="DA432" s="411"/>
      <c r="DB432" s="411"/>
      <c r="DC432" s="411"/>
      <c r="DD432" s="411"/>
      <c r="DE432" s="411"/>
      <c r="DF432" s="411"/>
      <c r="DG432" s="411"/>
      <c r="DH432" s="411"/>
      <c r="DI432" s="411"/>
      <c r="DJ432" s="411"/>
      <c r="DK432" s="411"/>
      <c r="DL432" s="414"/>
      <c r="DM432" s="414"/>
      <c r="DN432" s="414"/>
      <c r="DO432" s="414"/>
      <c r="DP432" s="414"/>
      <c r="DQ432" s="414"/>
      <c r="DR432" s="414"/>
      <c r="DS432" s="414"/>
      <c r="DT432" s="414"/>
      <c r="DU432" s="414"/>
      <c r="DV432" s="414"/>
      <c r="DW432" s="414"/>
      <c r="DX432" s="414"/>
      <c r="DY432" s="414"/>
      <c r="DZ432" s="414"/>
      <c r="EA432" s="414"/>
      <c r="EB432" s="414"/>
      <c r="EC432" s="414"/>
      <c r="ED432" s="414"/>
      <c r="EE432" s="414"/>
      <c r="EF432" s="414"/>
      <c r="EG432" s="414"/>
      <c r="EH432" s="414"/>
      <c r="EI432" s="414"/>
      <c r="EJ432" s="414"/>
      <c r="EK432" s="414"/>
      <c r="EL432" s="414"/>
      <c r="EM432" s="414"/>
      <c r="EN432" s="414"/>
      <c r="EO432" s="414"/>
      <c r="EP432" s="414"/>
      <c r="EQ432" s="414"/>
      <c r="ER432" s="414"/>
      <c r="ES432" s="414"/>
      <c r="ET432" s="414"/>
      <c r="EU432" s="414"/>
      <c r="EV432" s="414"/>
      <c r="EW432" s="414"/>
      <c r="EX432" s="414"/>
      <c r="EY432" s="414"/>
      <c r="EZ432" s="414"/>
      <c r="FA432" s="414"/>
      <c r="FB432" s="414"/>
      <c r="FC432" s="414"/>
      <c r="FD432" s="414"/>
      <c r="FE432" s="414"/>
      <c r="FF432" s="414"/>
      <c r="FG432" s="414"/>
      <c r="FH432" s="414"/>
      <c r="FI432" s="414"/>
      <c r="FJ432" s="414"/>
      <c r="FK432" s="414"/>
      <c r="FL432" s="414"/>
      <c r="FM432" s="414"/>
      <c r="FN432" s="414"/>
      <c r="FO432" s="414"/>
      <c r="FP432" s="414"/>
      <c r="FQ432" s="414"/>
      <c r="FR432" s="414"/>
      <c r="FS432" s="414"/>
      <c r="FT432" s="414"/>
      <c r="FU432" s="414"/>
    </row>
    <row r="433" spans="1:250" x14ac:dyDescent="0.3">
      <c r="A433" s="424" t="s">
        <v>361</v>
      </c>
      <c r="B433" s="424" t="s">
        <v>189</v>
      </c>
      <c r="C433" s="424"/>
      <c r="D433" s="424"/>
      <c r="E433" s="424"/>
      <c r="F433" s="425"/>
      <c r="G433" s="426"/>
      <c r="H433" s="426"/>
      <c r="I433" s="426"/>
      <c r="J433" s="424"/>
      <c r="K433" s="427" t="s">
        <v>191</v>
      </c>
      <c r="L433" s="427"/>
      <c r="M433" s="428"/>
      <c r="N433" s="427"/>
      <c r="O433" s="427"/>
      <c r="P433" s="427"/>
      <c r="Q433" s="428"/>
      <c r="R433" s="428"/>
      <c r="S433" s="428"/>
      <c r="T433" s="428"/>
      <c r="U433" s="427"/>
      <c r="V433" s="428"/>
      <c r="W433" s="428"/>
      <c r="X433" s="428"/>
      <c r="Y433" s="429"/>
      <c r="Z433" s="428"/>
      <c r="AA433" s="428"/>
      <c r="AB433" s="428"/>
      <c r="AC433" s="428"/>
      <c r="AD433" s="428"/>
      <c r="AE433" s="430">
        <f t="shared" si="54"/>
        <v>0</v>
      </c>
      <c r="AF433" s="411"/>
      <c r="AG433" s="411"/>
      <c r="AH433" s="430"/>
      <c r="AI433" s="430"/>
      <c r="AJ433" s="430"/>
      <c r="AK433" s="430"/>
      <c r="AL433" s="430"/>
      <c r="AM433" s="430"/>
      <c r="AN433" s="430"/>
      <c r="AO433" s="430"/>
      <c r="AP433" s="430"/>
      <c r="AQ433" s="430"/>
      <c r="AR433" s="430"/>
      <c r="AS433" s="430"/>
      <c r="AT433" s="430"/>
      <c r="AU433" s="430"/>
      <c r="AV433" s="430"/>
      <c r="AW433" s="430"/>
      <c r="AX433" s="430"/>
      <c r="AY433" s="430"/>
      <c r="AZ433" s="430"/>
      <c r="BA433" s="430"/>
      <c r="BB433" s="430"/>
      <c r="BC433" s="430"/>
      <c r="BD433" s="430"/>
      <c r="BE433" s="430"/>
      <c r="BF433" s="411"/>
      <c r="BG433" s="411"/>
      <c r="BH433" s="411"/>
      <c r="BI433" s="411"/>
      <c r="BJ433" s="411"/>
      <c r="BK433" s="411"/>
      <c r="BL433" s="411"/>
      <c r="BM433" s="411"/>
      <c r="BN433" s="411"/>
      <c r="BO433" s="411"/>
      <c r="BP433" s="411"/>
      <c r="BQ433" s="411"/>
      <c r="BR433" s="411"/>
      <c r="BS433" s="411"/>
      <c r="BT433" s="411"/>
      <c r="BU433" s="411"/>
      <c r="BV433" s="411"/>
      <c r="BW433" s="411"/>
      <c r="BX433" s="411"/>
      <c r="BY433" s="411"/>
      <c r="BZ433" s="411"/>
      <c r="CA433" s="411"/>
      <c r="CB433" s="411"/>
      <c r="CC433" s="411"/>
      <c r="CD433" s="411"/>
      <c r="CE433" s="411"/>
      <c r="CF433" s="411"/>
      <c r="CG433" s="411"/>
      <c r="CH433" s="411"/>
      <c r="CI433" s="411"/>
      <c r="CJ433" s="411"/>
      <c r="CK433" s="411"/>
      <c r="CL433" s="411"/>
      <c r="CM433" s="411"/>
      <c r="CN433" s="411"/>
      <c r="CO433" s="411"/>
      <c r="CP433" s="411"/>
      <c r="CQ433" s="411"/>
      <c r="CR433" s="411"/>
      <c r="CS433" s="411"/>
      <c r="CT433" s="411"/>
      <c r="CU433" s="411"/>
      <c r="CV433" s="411"/>
      <c r="CW433" s="411"/>
      <c r="CX433" s="430"/>
      <c r="CY433" s="411"/>
      <c r="CZ433" s="411"/>
      <c r="DA433" s="411"/>
      <c r="DB433" s="411"/>
      <c r="DC433" s="411"/>
      <c r="DD433" s="411"/>
      <c r="DE433" s="411"/>
      <c r="DF433" s="411"/>
      <c r="DG433" s="411"/>
      <c r="DH433" s="411"/>
      <c r="DI433" s="411"/>
      <c r="DJ433" s="411"/>
      <c r="DK433" s="411"/>
      <c r="DL433" s="414"/>
      <c r="DM433" s="414"/>
      <c r="DN433" s="414"/>
      <c r="DO433" s="414"/>
      <c r="DP433" s="414"/>
      <c r="DQ433" s="414"/>
      <c r="DR433" s="414"/>
      <c r="DS433" s="414"/>
      <c r="DT433" s="414"/>
      <c r="DU433" s="414"/>
      <c r="DV433" s="414"/>
      <c r="DW433" s="414"/>
      <c r="DX433" s="414"/>
      <c r="DY433" s="414"/>
      <c r="DZ433" s="414"/>
      <c r="EA433" s="414"/>
      <c r="EB433" s="414"/>
      <c r="EC433" s="414"/>
      <c r="ED433" s="414"/>
      <c r="EE433" s="414"/>
      <c r="EF433" s="414"/>
      <c r="EG433" s="414"/>
      <c r="EH433" s="414"/>
      <c r="EI433" s="414"/>
      <c r="EJ433" s="414"/>
      <c r="EK433" s="414"/>
      <c r="EL433" s="414"/>
      <c r="EM433" s="414"/>
      <c r="EN433" s="414"/>
      <c r="EO433" s="414"/>
      <c r="EP433" s="414"/>
      <c r="EQ433" s="414"/>
      <c r="ER433" s="414"/>
      <c r="ES433" s="414"/>
      <c r="ET433" s="414"/>
      <c r="EU433" s="414"/>
      <c r="EV433" s="414"/>
      <c r="EW433" s="414"/>
      <c r="EX433" s="414"/>
      <c r="EY433" s="414"/>
      <c r="EZ433" s="414"/>
      <c r="FA433" s="414"/>
      <c r="FB433" s="414"/>
      <c r="FC433" s="414"/>
      <c r="FD433" s="414"/>
      <c r="FE433" s="414"/>
      <c r="FF433" s="414"/>
      <c r="FG433" s="414"/>
      <c r="FH433" s="414"/>
      <c r="FI433" s="414"/>
      <c r="FJ433" s="414"/>
      <c r="FK433" s="414"/>
      <c r="FL433" s="414"/>
      <c r="FM433" s="414"/>
      <c r="FN433" s="414"/>
      <c r="FO433" s="414"/>
      <c r="FP433" s="414"/>
      <c r="FQ433" s="414"/>
      <c r="FR433" s="414"/>
      <c r="FS433" s="414"/>
      <c r="FT433" s="414"/>
      <c r="FU433" s="414"/>
    </row>
    <row r="434" spans="1:250" x14ac:dyDescent="0.3">
      <c r="A434" s="431" t="s">
        <v>361</v>
      </c>
      <c r="B434" s="431" t="s">
        <v>189</v>
      </c>
      <c r="C434" s="431" t="s">
        <v>192</v>
      </c>
      <c r="D434" s="431"/>
      <c r="E434" s="431"/>
      <c r="F434" s="432"/>
      <c r="G434" s="431"/>
      <c r="H434" s="431"/>
      <c r="I434" s="433"/>
      <c r="J434" s="431"/>
      <c r="K434" s="434" t="s">
        <v>193</v>
      </c>
      <c r="L434" s="434"/>
      <c r="M434" s="431"/>
      <c r="N434" s="434"/>
      <c r="O434" s="434"/>
      <c r="P434" s="434"/>
      <c r="Q434" s="431"/>
      <c r="R434" s="431"/>
      <c r="S434" s="431"/>
      <c r="T434" s="431"/>
      <c r="U434" s="434"/>
      <c r="V434" s="431"/>
      <c r="W434" s="431"/>
      <c r="X434" s="431"/>
      <c r="Y434" s="435"/>
      <c r="Z434" s="431"/>
      <c r="AA434" s="431"/>
      <c r="AB434" s="431"/>
      <c r="AC434" s="431"/>
      <c r="AD434" s="431"/>
      <c r="AE434" s="430">
        <f t="shared" si="54"/>
        <v>0</v>
      </c>
      <c r="AF434" s="411"/>
      <c r="AG434" s="411"/>
      <c r="AH434" s="430"/>
      <c r="AI434" s="430"/>
      <c r="AJ434" s="430"/>
      <c r="AK434" s="430"/>
      <c r="AL434" s="430"/>
      <c r="AM434" s="430"/>
      <c r="AN434" s="430"/>
      <c r="AO434" s="430"/>
      <c r="AP434" s="430"/>
      <c r="AQ434" s="430"/>
      <c r="AR434" s="430"/>
      <c r="AS434" s="430"/>
      <c r="AT434" s="430"/>
      <c r="AU434" s="430"/>
      <c r="AV434" s="430"/>
      <c r="AW434" s="430"/>
      <c r="AX434" s="430"/>
      <c r="AY434" s="430"/>
      <c r="AZ434" s="430"/>
      <c r="BA434" s="430"/>
      <c r="BB434" s="430"/>
      <c r="BC434" s="430"/>
      <c r="BD434" s="430"/>
      <c r="BE434" s="430"/>
      <c r="BF434" s="411"/>
      <c r="BG434" s="411"/>
      <c r="BH434" s="411"/>
      <c r="BI434" s="411"/>
      <c r="BJ434" s="411"/>
      <c r="BK434" s="411"/>
      <c r="BL434" s="411"/>
      <c r="BM434" s="411"/>
      <c r="BN434" s="411"/>
      <c r="BO434" s="411"/>
      <c r="BP434" s="411"/>
      <c r="BQ434" s="411"/>
      <c r="BR434" s="411"/>
      <c r="BS434" s="411"/>
      <c r="BT434" s="411"/>
      <c r="BU434" s="411"/>
      <c r="BV434" s="411"/>
      <c r="BW434" s="411"/>
      <c r="BX434" s="411"/>
      <c r="BY434" s="411"/>
      <c r="BZ434" s="411"/>
      <c r="CA434" s="411"/>
      <c r="CB434" s="411"/>
      <c r="CC434" s="411"/>
      <c r="CD434" s="411"/>
      <c r="CE434" s="411"/>
      <c r="CF434" s="411"/>
      <c r="CG434" s="411"/>
      <c r="CH434" s="411"/>
      <c r="CI434" s="411"/>
      <c r="CJ434" s="411"/>
      <c r="CK434" s="411"/>
      <c r="CL434" s="411"/>
      <c r="CM434" s="411"/>
      <c r="CN434" s="411"/>
      <c r="CO434" s="411"/>
      <c r="CP434" s="411"/>
      <c r="CQ434" s="411"/>
      <c r="CR434" s="411"/>
      <c r="CS434" s="411"/>
      <c r="CT434" s="411"/>
      <c r="CU434" s="411"/>
      <c r="CV434" s="411"/>
      <c r="CW434" s="411"/>
      <c r="CX434" s="430"/>
      <c r="CY434" s="411"/>
      <c r="CZ434" s="411"/>
      <c r="DA434" s="411"/>
      <c r="DB434" s="411"/>
      <c r="DC434" s="411"/>
      <c r="DD434" s="411"/>
      <c r="DE434" s="411"/>
      <c r="DF434" s="411"/>
      <c r="DG434" s="411"/>
      <c r="DH434" s="411"/>
      <c r="DI434" s="411"/>
      <c r="DJ434" s="411"/>
      <c r="DK434" s="411"/>
      <c r="DL434" s="414"/>
      <c r="DM434" s="414"/>
      <c r="DN434" s="414"/>
      <c r="DO434" s="414"/>
      <c r="DP434" s="414"/>
      <c r="DQ434" s="414"/>
      <c r="DR434" s="414"/>
      <c r="DS434" s="414"/>
      <c r="DT434" s="414"/>
      <c r="DU434" s="414"/>
      <c r="DV434" s="414"/>
      <c r="DW434" s="414"/>
      <c r="DX434" s="414"/>
      <c r="DY434" s="414"/>
      <c r="DZ434" s="414"/>
      <c r="EA434" s="414"/>
      <c r="EB434" s="414"/>
      <c r="EC434" s="414"/>
      <c r="ED434" s="414"/>
      <c r="EE434" s="414"/>
      <c r="EF434" s="414"/>
      <c r="EG434" s="414"/>
      <c r="EH434" s="414"/>
      <c r="EI434" s="414"/>
      <c r="EJ434" s="414"/>
      <c r="EK434" s="414"/>
      <c r="EL434" s="414"/>
      <c r="EM434" s="414"/>
      <c r="EN434" s="414"/>
      <c r="EO434" s="414"/>
      <c r="EP434" s="414"/>
      <c r="EQ434" s="414"/>
      <c r="ER434" s="414"/>
      <c r="ES434" s="414"/>
      <c r="ET434" s="414"/>
      <c r="EU434" s="414"/>
      <c r="EV434" s="414"/>
      <c r="EW434" s="414"/>
      <c r="EX434" s="414"/>
      <c r="EY434" s="414"/>
      <c r="EZ434" s="414"/>
      <c r="FA434" s="414"/>
      <c r="FB434" s="414"/>
      <c r="FC434" s="414"/>
      <c r="FD434" s="414"/>
      <c r="FE434" s="414"/>
      <c r="FF434" s="414"/>
      <c r="FG434" s="414"/>
      <c r="FH434" s="414"/>
      <c r="FI434" s="414"/>
      <c r="FJ434" s="414"/>
      <c r="FK434" s="414"/>
      <c r="FL434" s="414"/>
      <c r="FM434" s="414"/>
      <c r="FN434" s="414"/>
      <c r="FO434" s="414"/>
      <c r="FP434" s="414"/>
      <c r="FQ434" s="414"/>
      <c r="FR434" s="414"/>
      <c r="FS434" s="414"/>
      <c r="FT434" s="414"/>
      <c r="FU434" s="414"/>
    </row>
    <row r="435" spans="1:250" x14ac:dyDescent="0.3">
      <c r="A435" s="442" t="s">
        <v>361</v>
      </c>
      <c r="B435" s="442" t="s">
        <v>189</v>
      </c>
      <c r="C435" s="442" t="s">
        <v>192</v>
      </c>
      <c r="D435" s="442" t="s">
        <v>195</v>
      </c>
      <c r="E435" s="442"/>
      <c r="F435" s="443"/>
      <c r="G435" s="444"/>
      <c r="H435" s="444"/>
      <c r="I435" s="444"/>
      <c r="J435" s="442"/>
      <c r="K435" s="445" t="s">
        <v>196</v>
      </c>
      <c r="L435" s="445"/>
      <c r="M435" s="446"/>
      <c r="N435" s="445"/>
      <c r="O435" s="445"/>
      <c r="P435" s="445"/>
      <c r="Q435" s="446"/>
      <c r="R435" s="446"/>
      <c r="S435" s="446"/>
      <c r="T435" s="446"/>
      <c r="U435" s="445"/>
      <c r="V435" s="446"/>
      <c r="W435" s="446"/>
      <c r="X435" s="446"/>
      <c r="Y435" s="447"/>
      <c r="Z435" s="446"/>
      <c r="AA435" s="446"/>
      <c r="AB435" s="446"/>
      <c r="AC435" s="446"/>
      <c r="AD435" s="446"/>
      <c r="AE435" s="430">
        <f t="shared" si="54"/>
        <v>0</v>
      </c>
      <c r="AF435" s="411"/>
      <c r="AG435" s="411"/>
      <c r="AH435" s="430"/>
      <c r="AI435" s="430"/>
      <c r="AJ435" s="430"/>
      <c r="AK435" s="430"/>
      <c r="AL435" s="430"/>
      <c r="AM435" s="430"/>
      <c r="AN435" s="430"/>
      <c r="AO435" s="430"/>
      <c r="AP435" s="430"/>
      <c r="AQ435" s="430"/>
      <c r="AR435" s="430"/>
      <c r="AS435" s="430"/>
      <c r="AT435" s="430"/>
      <c r="AU435" s="430"/>
      <c r="AV435" s="430"/>
      <c r="AW435" s="430"/>
      <c r="AX435" s="430"/>
      <c r="AY435" s="430"/>
      <c r="AZ435" s="430"/>
      <c r="BA435" s="430"/>
      <c r="BB435" s="430"/>
      <c r="BC435" s="430"/>
      <c r="BD435" s="430"/>
      <c r="BE435" s="430"/>
      <c r="BF435" s="430"/>
      <c r="BG435" s="430"/>
      <c r="BH435" s="430"/>
      <c r="BI435" s="430"/>
      <c r="BJ435" s="430"/>
      <c r="BK435" s="430"/>
      <c r="BL435" s="430"/>
      <c r="BM435" s="430"/>
      <c r="BN435" s="430"/>
      <c r="BO435" s="430"/>
      <c r="BP435" s="430"/>
      <c r="BQ435" s="430"/>
      <c r="BR435" s="430"/>
      <c r="BS435" s="430"/>
      <c r="BT435" s="430"/>
      <c r="BU435" s="430"/>
      <c r="BV435" s="430"/>
      <c r="BW435" s="430"/>
      <c r="BX435" s="430"/>
      <c r="BY435" s="430"/>
      <c r="BZ435" s="430"/>
      <c r="CA435" s="430"/>
      <c r="CB435" s="430"/>
      <c r="CC435" s="430"/>
      <c r="CD435" s="430"/>
      <c r="CE435" s="430"/>
      <c r="CF435" s="430"/>
      <c r="CG435" s="430"/>
      <c r="CH435" s="430"/>
      <c r="CI435" s="430"/>
      <c r="CJ435" s="430"/>
      <c r="CK435" s="430"/>
      <c r="CL435" s="430"/>
      <c r="CM435" s="430"/>
      <c r="CN435" s="430"/>
      <c r="CO435" s="430"/>
      <c r="CP435" s="430"/>
      <c r="CQ435" s="430"/>
      <c r="CR435" s="430"/>
      <c r="CS435" s="430"/>
      <c r="CT435" s="430"/>
      <c r="CU435" s="430"/>
      <c r="CV435" s="430"/>
      <c r="CW435" s="430"/>
      <c r="CX435" s="430"/>
      <c r="CY435" s="430"/>
      <c r="CZ435" s="430"/>
      <c r="DA435" s="430"/>
      <c r="DB435" s="430"/>
      <c r="DC435" s="430"/>
      <c r="DD435" s="430"/>
      <c r="DE435" s="430"/>
      <c r="DF435" s="430"/>
      <c r="DG435" s="430"/>
      <c r="DH435" s="430"/>
      <c r="DI435" s="430"/>
      <c r="DJ435" s="430"/>
      <c r="DK435" s="430"/>
    </row>
    <row r="436" spans="1:250" x14ac:dyDescent="0.3">
      <c r="A436" s="436" t="s">
        <v>361</v>
      </c>
      <c r="B436" s="436" t="s">
        <v>189</v>
      </c>
      <c r="C436" s="436" t="s">
        <v>192</v>
      </c>
      <c r="D436" s="436" t="s">
        <v>195</v>
      </c>
      <c r="E436" s="436" t="s">
        <v>871</v>
      </c>
      <c r="F436" s="480"/>
      <c r="G436" s="436"/>
      <c r="H436" s="438"/>
      <c r="I436" s="438"/>
      <c r="J436" s="436"/>
      <c r="K436" s="439" t="s">
        <v>872</v>
      </c>
      <c r="L436" s="439"/>
      <c r="M436" s="440"/>
      <c r="N436" s="439"/>
      <c r="O436" s="439"/>
      <c r="P436" s="439"/>
      <c r="Q436" s="440"/>
      <c r="R436" s="440"/>
      <c r="S436" s="440"/>
      <c r="T436" s="440"/>
      <c r="U436" s="439"/>
      <c r="V436" s="440"/>
      <c r="W436" s="440"/>
      <c r="X436" s="440"/>
      <c r="Y436" s="441"/>
      <c r="Z436" s="440"/>
      <c r="AA436" s="440"/>
      <c r="AB436" s="440"/>
      <c r="AC436" s="440"/>
      <c r="AD436" s="440"/>
      <c r="AE436" s="430">
        <f t="shared" si="54"/>
        <v>0</v>
      </c>
      <c r="AF436" s="411"/>
      <c r="AG436" s="411"/>
      <c r="AH436" s="404"/>
      <c r="AI436" s="404"/>
      <c r="AJ436" s="404"/>
      <c r="AK436" s="404"/>
      <c r="AL436" s="404"/>
      <c r="AM436" s="404"/>
      <c r="AN436" s="404"/>
      <c r="AO436" s="404"/>
      <c r="AP436" s="404"/>
      <c r="AQ436" s="404"/>
      <c r="AR436" s="404"/>
      <c r="AS436" s="404"/>
      <c r="AT436" s="404"/>
      <c r="AU436" s="404"/>
      <c r="AV436" s="404"/>
      <c r="AW436" s="404"/>
      <c r="AX436" s="404"/>
      <c r="AY436" s="404"/>
      <c r="AZ436" s="404"/>
      <c r="BA436" s="404"/>
      <c r="BB436" s="404"/>
      <c r="BC436" s="404"/>
      <c r="BD436" s="404"/>
      <c r="BE436" s="404"/>
      <c r="BF436" s="404"/>
      <c r="BG436" s="404"/>
      <c r="BH436" s="404"/>
      <c r="BI436" s="404"/>
      <c r="BJ436" s="404"/>
      <c r="BK436" s="404"/>
      <c r="BL436" s="404"/>
      <c r="BM436" s="404"/>
      <c r="BN436" s="404"/>
      <c r="BO436" s="404"/>
      <c r="BP436" s="404"/>
      <c r="BQ436" s="404"/>
      <c r="BR436" s="404"/>
      <c r="BS436" s="404"/>
      <c r="BT436" s="404"/>
      <c r="BU436" s="404"/>
      <c r="BV436" s="404"/>
      <c r="BW436" s="404"/>
      <c r="BX436" s="404"/>
      <c r="BY436" s="404"/>
      <c r="BZ436" s="404"/>
      <c r="CA436" s="404"/>
      <c r="CB436" s="404"/>
      <c r="CC436" s="404"/>
      <c r="CD436" s="404"/>
      <c r="CE436" s="404"/>
      <c r="CF436" s="404"/>
      <c r="CG436" s="404"/>
      <c r="CH436" s="404"/>
      <c r="CI436" s="404"/>
      <c r="CJ436" s="404"/>
      <c r="CK436" s="404"/>
      <c r="CL436" s="404"/>
      <c r="CM436" s="404"/>
      <c r="CN436" s="404"/>
      <c r="CO436" s="404"/>
      <c r="CP436" s="404"/>
      <c r="CQ436" s="404"/>
      <c r="CR436" s="404"/>
      <c r="CS436" s="404"/>
      <c r="CT436" s="404"/>
      <c r="CU436" s="404"/>
      <c r="CV436" s="404"/>
      <c r="CW436" s="404"/>
      <c r="CX436" s="404"/>
      <c r="CY436" s="404"/>
      <c r="CZ436" s="404"/>
      <c r="DA436" s="404"/>
      <c r="DB436" s="404"/>
      <c r="DC436" s="404"/>
      <c r="DD436" s="404"/>
      <c r="DE436" s="404"/>
      <c r="DF436" s="404"/>
      <c r="DG436" s="404"/>
      <c r="DH436" s="404"/>
      <c r="DI436" s="404"/>
      <c r="DJ436" s="404"/>
      <c r="DK436" s="404"/>
      <c r="DL436" s="413"/>
      <c r="DM436" s="413"/>
      <c r="DN436" s="413"/>
      <c r="DO436" s="413"/>
      <c r="DP436" s="413"/>
      <c r="DQ436" s="413"/>
      <c r="DR436" s="413"/>
      <c r="DS436" s="413"/>
      <c r="DT436" s="413"/>
      <c r="DU436" s="413"/>
      <c r="DV436" s="413"/>
      <c r="DW436" s="413"/>
      <c r="DX436" s="413"/>
      <c r="DY436" s="413"/>
      <c r="DZ436" s="413"/>
      <c r="EA436" s="413"/>
      <c r="EB436" s="413"/>
      <c r="EC436" s="413"/>
      <c r="ED436" s="413"/>
      <c r="EE436" s="413"/>
      <c r="EF436" s="413"/>
      <c r="EG436" s="413"/>
      <c r="EH436" s="413"/>
      <c r="EI436" s="413"/>
      <c r="EJ436" s="413"/>
      <c r="EK436" s="413"/>
      <c r="EL436" s="413"/>
      <c r="EM436" s="413"/>
      <c r="EN436" s="413"/>
      <c r="EO436" s="413"/>
      <c r="EP436" s="413"/>
      <c r="EQ436" s="413"/>
      <c r="ER436" s="413"/>
      <c r="ES436" s="413"/>
      <c r="ET436" s="413"/>
      <c r="EU436" s="413"/>
      <c r="EV436" s="413"/>
      <c r="EW436" s="413"/>
      <c r="EX436" s="413"/>
      <c r="EY436" s="413"/>
      <c r="EZ436" s="413"/>
      <c r="FA436" s="413"/>
      <c r="FB436" s="413"/>
      <c r="FC436" s="413"/>
      <c r="FD436" s="413"/>
      <c r="FE436" s="413"/>
      <c r="FF436" s="413"/>
      <c r="FG436" s="413"/>
      <c r="FH436" s="413"/>
      <c r="FI436" s="413"/>
      <c r="FJ436" s="413"/>
      <c r="FK436" s="413"/>
      <c r="FL436" s="413"/>
      <c r="FM436" s="413"/>
      <c r="FN436" s="413"/>
      <c r="FO436" s="413"/>
      <c r="FP436" s="413"/>
      <c r="FQ436" s="413"/>
      <c r="FR436" s="413"/>
      <c r="FS436" s="413"/>
      <c r="FT436" s="413"/>
      <c r="FU436" s="413"/>
      <c r="FV436" s="413"/>
      <c r="FW436" s="413"/>
      <c r="FX436" s="413"/>
      <c r="FY436" s="413"/>
      <c r="FZ436" s="413"/>
      <c r="GA436" s="413"/>
      <c r="GB436" s="413"/>
      <c r="GC436" s="413"/>
      <c r="GD436" s="413"/>
      <c r="GE436" s="413"/>
      <c r="GF436" s="413"/>
      <c r="GG436" s="413"/>
      <c r="GH436" s="413"/>
      <c r="GI436" s="413"/>
      <c r="GJ436" s="413"/>
      <c r="GK436" s="413"/>
      <c r="GL436" s="413"/>
      <c r="GM436" s="413"/>
      <c r="GN436" s="413"/>
      <c r="GO436" s="413"/>
      <c r="GP436" s="413"/>
      <c r="GQ436" s="413"/>
      <c r="GR436" s="413"/>
      <c r="GS436" s="413"/>
      <c r="GT436" s="413"/>
      <c r="GU436" s="413"/>
      <c r="GV436" s="413"/>
      <c r="GW436" s="413"/>
      <c r="GX436" s="413"/>
      <c r="GY436" s="413"/>
      <c r="GZ436" s="413"/>
      <c r="HA436" s="413"/>
      <c r="HB436" s="413"/>
      <c r="HC436" s="413"/>
      <c r="HD436" s="413"/>
      <c r="HE436" s="413"/>
      <c r="HF436" s="413"/>
      <c r="HG436" s="413"/>
      <c r="HH436" s="413"/>
      <c r="HI436" s="413"/>
      <c r="HJ436" s="413"/>
      <c r="HK436" s="413"/>
      <c r="HL436" s="413"/>
      <c r="HM436" s="413"/>
      <c r="HN436" s="413"/>
      <c r="HO436" s="413"/>
      <c r="HP436" s="413"/>
      <c r="HQ436" s="413"/>
      <c r="HR436" s="413"/>
      <c r="HS436" s="413"/>
      <c r="HT436" s="413"/>
      <c r="HU436" s="413"/>
      <c r="HV436" s="413"/>
      <c r="HW436" s="413"/>
      <c r="HX436" s="413"/>
      <c r="HY436" s="413"/>
      <c r="HZ436" s="413"/>
      <c r="IA436" s="413"/>
      <c r="IB436" s="413"/>
      <c r="IC436" s="413"/>
      <c r="ID436" s="413"/>
      <c r="IE436" s="413"/>
      <c r="IF436" s="413"/>
      <c r="IG436" s="413"/>
      <c r="IH436" s="413"/>
      <c r="II436" s="413"/>
      <c r="IJ436" s="413"/>
      <c r="IK436" s="413"/>
      <c r="IL436" s="413"/>
      <c r="IM436" s="413"/>
      <c r="IN436" s="413"/>
      <c r="IO436" s="413"/>
      <c r="IP436" s="413"/>
    </row>
    <row r="437" spans="1:250" ht="40.799999999999997" x14ac:dyDescent="0.3">
      <c r="A437" s="380" t="s">
        <v>361</v>
      </c>
      <c r="B437" s="407" t="s">
        <v>189</v>
      </c>
      <c r="C437" s="380" t="s">
        <v>192</v>
      </c>
      <c r="D437" s="380" t="s">
        <v>195</v>
      </c>
      <c r="E437" s="380" t="s">
        <v>871</v>
      </c>
      <c r="F437" s="448" t="s">
        <v>879</v>
      </c>
      <c r="G437" s="380" t="s">
        <v>206</v>
      </c>
      <c r="H437" s="377" t="s">
        <v>881</v>
      </c>
      <c r="I437" s="514" t="s">
        <v>208</v>
      </c>
      <c r="J437" s="515" t="s">
        <v>882</v>
      </c>
      <c r="K437" s="450" t="s">
        <v>1068</v>
      </c>
      <c r="L437" s="450" t="str">
        <f>+'[1]formato plantilla ejecutiva'!$F$588</f>
        <v>126. Disminuir el porcentaje del territorio que se encuentra en amenaza alta, en zona de alto riesgo, y en zona de alto riesgo no mitigable.</v>
      </c>
      <c r="M437" s="453" t="str">
        <f>+'[1]formato plantilla ejecutiva'!$E$588</f>
        <v>A.12.126</v>
      </c>
      <c r="N437" s="450" t="s">
        <v>2296</v>
      </c>
      <c r="O437" s="450" t="str">
        <f>+'[1]formato plantilla ejecutiva'!$N$588</f>
        <v>Formular acciones de conocimiento y reducción del riesgo para mejorar los procesos de gestión del riesgo y reducir la vulnerabilidad de las poblaciones del departamento.</v>
      </c>
      <c r="P437" s="450" t="str">
        <f>+P438</f>
        <v>Número de  acciones de conocimiento y reducción del riesgo formuladas o desarrolladas.</v>
      </c>
      <c r="Q437" s="453" t="str">
        <f>+'[1]formato plantilla ejecutiva'!$O$588</f>
        <v>47,02,02</v>
      </c>
      <c r="R437" s="453" t="str">
        <f>+'[1]formato plantilla ejecutiva'!$M$588</f>
        <v>A.12.126.1</v>
      </c>
      <c r="S437" s="453">
        <f>+'[1]formato plantilla ejecutiva'!$V$588</f>
        <v>7</v>
      </c>
      <c r="T437" s="453">
        <v>1</v>
      </c>
      <c r="U437" s="450" t="s">
        <v>2297</v>
      </c>
      <c r="V437" s="453" t="s">
        <v>2323</v>
      </c>
      <c r="W437" s="557" t="s">
        <v>2298</v>
      </c>
      <c r="X437" s="453" t="s">
        <v>2299</v>
      </c>
      <c r="Y437" s="531">
        <v>250000000</v>
      </c>
      <c r="Z437" s="453" t="str">
        <f>+'[1]formato plantilla ejecutiva'!$Y$588</f>
        <v>Prevención y atención de desastres</v>
      </c>
      <c r="AA437" s="453" t="str">
        <f>+'[1]formato plantilla ejecutiva'!$X$588</f>
        <v>A.12</v>
      </c>
      <c r="AB437" s="453" t="s">
        <v>1839</v>
      </c>
      <c r="AC437" s="453" t="s">
        <v>2300</v>
      </c>
      <c r="AD437" s="453"/>
      <c r="AE437" s="430">
        <f t="shared" si="54"/>
        <v>250000000</v>
      </c>
      <c r="AF437" s="411">
        <f t="shared" ref="AF437:AF445" si="57">AG437</f>
        <v>250000000</v>
      </c>
      <c r="AG437" s="411">
        <f t="shared" ref="AG437:AG445" si="58">SUM(AH437:DK437)</f>
        <v>250000000</v>
      </c>
      <c r="AH437" s="430">
        <v>250000000</v>
      </c>
      <c r="AI437" s="430"/>
      <c r="AJ437" s="430"/>
      <c r="AK437" s="430"/>
      <c r="AL437" s="430"/>
      <c r="AM437" s="430"/>
      <c r="AN437" s="430"/>
      <c r="AO437" s="430"/>
      <c r="AP437" s="430"/>
      <c r="AQ437" s="430"/>
      <c r="AR437" s="430"/>
      <c r="AS437" s="430"/>
      <c r="AT437" s="430"/>
      <c r="AU437" s="430"/>
      <c r="AV437" s="430"/>
      <c r="AW437" s="430"/>
      <c r="AX437" s="430"/>
      <c r="AY437" s="430"/>
      <c r="AZ437" s="430"/>
      <c r="BA437" s="430"/>
      <c r="BB437" s="430"/>
      <c r="BC437" s="430"/>
      <c r="BD437" s="430"/>
      <c r="BE437" s="430"/>
      <c r="BF437" s="430"/>
      <c r="BG437" s="430"/>
      <c r="BH437" s="430"/>
      <c r="BI437" s="430"/>
      <c r="BJ437" s="430"/>
      <c r="BK437" s="430"/>
      <c r="BL437" s="430"/>
      <c r="BM437" s="430"/>
      <c r="BN437" s="430"/>
      <c r="BO437" s="430"/>
      <c r="BP437" s="430"/>
      <c r="BQ437" s="430"/>
      <c r="BR437" s="430"/>
      <c r="BS437" s="430"/>
      <c r="BT437" s="430"/>
      <c r="BU437" s="430"/>
      <c r="BV437" s="430"/>
      <c r="BW437" s="430"/>
      <c r="BX437" s="430"/>
      <c r="BY437" s="430"/>
      <c r="BZ437" s="430"/>
      <c r="CA437" s="430"/>
      <c r="CB437" s="430"/>
      <c r="CC437" s="430"/>
      <c r="CD437" s="430"/>
      <c r="CE437" s="430"/>
      <c r="CF437" s="430"/>
      <c r="CG437" s="430"/>
      <c r="CH437" s="430"/>
      <c r="CI437" s="430"/>
      <c r="CJ437" s="430"/>
      <c r="CK437" s="430"/>
      <c r="CL437" s="430"/>
      <c r="CM437" s="430"/>
      <c r="CN437" s="430"/>
      <c r="CO437" s="430"/>
      <c r="CP437" s="430"/>
      <c r="CQ437" s="430"/>
      <c r="CR437" s="430"/>
      <c r="CS437" s="430"/>
      <c r="CT437" s="430"/>
      <c r="CU437" s="430"/>
      <c r="CV437" s="430"/>
      <c r="CW437" s="430"/>
      <c r="CX437" s="430"/>
      <c r="CY437" s="430"/>
      <c r="CZ437" s="430"/>
      <c r="DA437" s="430"/>
      <c r="DB437" s="430"/>
      <c r="DC437" s="430"/>
      <c r="DD437" s="430"/>
      <c r="DE437" s="430"/>
      <c r="DF437" s="430"/>
      <c r="DG437" s="430"/>
      <c r="DH437" s="430"/>
      <c r="DI437" s="430"/>
      <c r="DJ437" s="430"/>
      <c r="DK437" s="430"/>
    </row>
    <row r="438" spans="1:250" ht="40.799999999999997" x14ac:dyDescent="0.3">
      <c r="A438" s="380" t="s">
        <v>361</v>
      </c>
      <c r="B438" s="407" t="s">
        <v>189</v>
      </c>
      <c r="C438" s="380" t="s">
        <v>192</v>
      </c>
      <c r="D438" s="380" t="s">
        <v>195</v>
      </c>
      <c r="E438" s="380" t="s">
        <v>871</v>
      </c>
      <c r="F438" s="448" t="s">
        <v>887</v>
      </c>
      <c r="G438" s="380" t="s">
        <v>206</v>
      </c>
      <c r="H438" s="377" t="s">
        <v>888</v>
      </c>
      <c r="I438" s="514" t="s">
        <v>208</v>
      </c>
      <c r="J438" s="515" t="s">
        <v>882</v>
      </c>
      <c r="K438" s="450" t="s">
        <v>1069</v>
      </c>
      <c r="L438" s="450" t="str">
        <f t="shared" ref="L438:M440" si="59">+L437</f>
        <v>126. Disminuir el porcentaje del territorio que se encuentra en amenaza alta, en zona de alto riesgo, y en zona de alto riesgo no mitigable.</v>
      </c>
      <c r="M438" s="453" t="str">
        <f t="shared" si="59"/>
        <v>A.12.126</v>
      </c>
      <c r="N438" s="450" t="s">
        <v>2301</v>
      </c>
      <c r="O438" s="450" t="str">
        <f>+'[1]formato plantilla ejecutiva'!$N$588</f>
        <v>Formular acciones de conocimiento y reducción del riesgo para mejorar los procesos de gestión del riesgo y reducir la vulnerabilidad de las poblaciones del departamento.</v>
      </c>
      <c r="P438" s="450" t="str">
        <f>+'[1]formato plantilla ejecutiva'!$P$588</f>
        <v>Número de  acciones de conocimiento y reducción del riesgo formuladas o desarrolladas.</v>
      </c>
      <c r="Q438" s="453" t="str">
        <f t="shared" ref="Q438:S442" si="60">+Q437</f>
        <v>47,02,02</v>
      </c>
      <c r="R438" s="453" t="str">
        <f t="shared" si="60"/>
        <v>A.12.126.1</v>
      </c>
      <c r="S438" s="453">
        <f t="shared" si="60"/>
        <v>7</v>
      </c>
      <c r="T438" s="453">
        <v>1</v>
      </c>
      <c r="U438" s="450" t="s">
        <v>2302</v>
      </c>
      <c r="V438" s="453" t="s">
        <v>2324</v>
      </c>
      <c r="W438" s="557" t="str">
        <f>+W437</f>
        <v>ENERO DE 2018</v>
      </c>
      <c r="X438" s="453" t="s">
        <v>2299</v>
      </c>
      <c r="Y438" s="531">
        <v>250000000</v>
      </c>
      <c r="Z438" s="453" t="str">
        <f>+Z437</f>
        <v>Prevención y atención de desastres</v>
      </c>
      <c r="AA438" s="453" t="str">
        <f>+AA437</f>
        <v>A.12</v>
      </c>
      <c r="AB438" s="453" t="s">
        <v>1839</v>
      </c>
      <c r="AC438" s="453" t="s">
        <v>2300</v>
      </c>
      <c r="AD438" s="453"/>
      <c r="AE438" s="430">
        <f t="shared" si="54"/>
        <v>250000000</v>
      </c>
      <c r="AF438" s="411">
        <f t="shared" si="57"/>
        <v>250000000</v>
      </c>
      <c r="AG438" s="411">
        <f t="shared" si="58"/>
        <v>250000000</v>
      </c>
      <c r="AH438" s="430">
        <v>250000000</v>
      </c>
      <c r="AI438" s="430"/>
      <c r="AJ438" s="430"/>
      <c r="AK438" s="430"/>
      <c r="AL438" s="430"/>
      <c r="AM438" s="430"/>
      <c r="AN438" s="430"/>
      <c r="AO438" s="430"/>
      <c r="AP438" s="430"/>
      <c r="AQ438" s="430"/>
      <c r="AR438" s="430"/>
      <c r="AS438" s="430"/>
      <c r="AT438" s="430"/>
      <c r="AU438" s="430"/>
      <c r="AV438" s="430"/>
      <c r="AW438" s="430"/>
      <c r="AX438" s="430"/>
      <c r="AY438" s="430"/>
      <c r="AZ438" s="430"/>
      <c r="BA438" s="430"/>
      <c r="BB438" s="430"/>
      <c r="BC438" s="430"/>
      <c r="BD438" s="430"/>
      <c r="BE438" s="430"/>
      <c r="BF438" s="430"/>
      <c r="BG438" s="430"/>
      <c r="BH438" s="430"/>
      <c r="BI438" s="430"/>
      <c r="BJ438" s="430"/>
      <c r="BK438" s="430"/>
      <c r="BL438" s="430"/>
      <c r="BM438" s="430"/>
      <c r="BN438" s="430"/>
      <c r="BO438" s="430"/>
      <c r="BP438" s="430"/>
      <c r="BQ438" s="430"/>
      <c r="BR438" s="430"/>
      <c r="BS438" s="430"/>
      <c r="BT438" s="430"/>
      <c r="BU438" s="430"/>
      <c r="BV438" s="430"/>
      <c r="BW438" s="430"/>
      <c r="BX438" s="430"/>
      <c r="BY438" s="430"/>
      <c r="BZ438" s="430"/>
      <c r="CA438" s="430"/>
      <c r="CB438" s="430"/>
      <c r="CC438" s="430"/>
      <c r="CD438" s="430"/>
      <c r="CE438" s="430"/>
      <c r="CF438" s="430"/>
      <c r="CG438" s="430"/>
      <c r="CH438" s="430"/>
      <c r="CI438" s="430"/>
      <c r="CJ438" s="430"/>
      <c r="CK438" s="430"/>
      <c r="CL438" s="430"/>
      <c r="CM438" s="430"/>
      <c r="CN438" s="430"/>
      <c r="CO438" s="430"/>
      <c r="CP438" s="430"/>
      <c r="CQ438" s="430"/>
      <c r="CR438" s="430"/>
      <c r="CS438" s="430"/>
      <c r="CT438" s="430"/>
      <c r="CU438" s="430"/>
      <c r="CV438" s="430"/>
      <c r="CW438" s="430"/>
      <c r="CX438" s="430"/>
      <c r="CY438" s="430"/>
      <c r="CZ438" s="430"/>
      <c r="DA438" s="430"/>
      <c r="DB438" s="430"/>
      <c r="DC438" s="430"/>
      <c r="DD438" s="430"/>
      <c r="DE438" s="430"/>
      <c r="DF438" s="430"/>
      <c r="DG438" s="430"/>
      <c r="DH438" s="430"/>
      <c r="DI438" s="430"/>
      <c r="DJ438" s="430"/>
      <c r="DK438" s="430"/>
    </row>
    <row r="439" spans="1:250" ht="40.799999999999997" x14ac:dyDescent="0.3">
      <c r="A439" s="380" t="s">
        <v>361</v>
      </c>
      <c r="B439" s="380" t="s">
        <v>189</v>
      </c>
      <c r="C439" s="380" t="s">
        <v>192</v>
      </c>
      <c r="D439" s="380" t="s">
        <v>195</v>
      </c>
      <c r="E439" s="380" t="s">
        <v>871</v>
      </c>
      <c r="F439" s="448" t="s">
        <v>893</v>
      </c>
      <c r="G439" s="380" t="s">
        <v>246</v>
      </c>
      <c r="H439" s="377" t="s">
        <v>895</v>
      </c>
      <c r="I439" s="514" t="s">
        <v>208</v>
      </c>
      <c r="J439" s="515" t="s">
        <v>882</v>
      </c>
      <c r="K439" s="516" t="s">
        <v>896</v>
      </c>
      <c r="L439" s="516" t="str">
        <f t="shared" si="59"/>
        <v>126. Disminuir el porcentaje del territorio que se encuentra en amenaza alta, en zona de alto riesgo, y en zona de alto riesgo no mitigable.</v>
      </c>
      <c r="M439" s="453" t="str">
        <f t="shared" ref="M439" si="61">+M438</f>
        <v>A.12.126</v>
      </c>
      <c r="N439" s="516" t="s">
        <v>2303</v>
      </c>
      <c r="O439" s="516" t="str">
        <f>+'[1]formato plantilla ejecutiva'!$N$588</f>
        <v>Formular acciones de conocimiento y reducción del riesgo para mejorar los procesos de gestión del riesgo y reducir la vulnerabilidad de las poblaciones del departamento.</v>
      </c>
      <c r="P439" s="516" t="str">
        <f>+P438</f>
        <v>Número de  acciones de conocimiento y reducción del riesgo formuladas o desarrolladas.</v>
      </c>
      <c r="Q439" s="517" t="str">
        <f t="shared" si="60"/>
        <v>47,02,02</v>
      </c>
      <c r="R439" s="517" t="str">
        <f t="shared" si="60"/>
        <v>A.12.126.1</v>
      </c>
      <c r="S439" s="517">
        <f t="shared" si="60"/>
        <v>7</v>
      </c>
      <c r="T439" s="517">
        <v>2</v>
      </c>
      <c r="U439" s="516" t="s">
        <v>2304</v>
      </c>
      <c r="V439" s="517" t="s">
        <v>2322</v>
      </c>
      <c r="W439" s="558" t="str">
        <f>+W438</f>
        <v>ENERO DE 2018</v>
      </c>
      <c r="X439" s="517" t="s">
        <v>2299</v>
      </c>
      <c r="Y439" s="483">
        <v>400000000</v>
      </c>
      <c r="Z439" s="517" t="str">
        <f>+Z437</f>
        <v>Prevención y atención de desastres</v>
      </c>
      <c r="AA439" s="517" t="str">
        <f>+AA438</f>
        <v>A.12</v>
      </c>
      <c r="AB439" s="453" t="s">
        <v>1839</v>
      </c>
      <c r="AC439" s="453" t="s">
        <v>2300</v>
      </c>
      <c r="AD439" s="517"/>
      <c r="AE439" s="430">
        <f t="shared" si="54"/>
        <v>400000000</v>
      </c>
      <c r="AF439" s="411">
        <f t="shared" si="57"/>
        <v>400000000</v>
      </c>
      <c r="AG439" s="411">
        <f t="shared" si="58"/>
        <v>400000000</v>
      </c>
      <c r="AH439" s="430">
        <v>400000000</v>
      </c>
      <c r="AI439" s="430"/>
      <c r="AJ439" s="430"/>
      <c r="AK439" s="430"/>
      <c r="AL439" s="430"/>
      <c r="AM439" s="430"/>
      <c r="AN439" s="430"/>
      <c r="AO439" s="430"/>
      <c r="AP439" s="430"/>
      <c r="AQ439" s="430"/>
      <c r="AR439" s="430"/>
      <c r="AS439" s="430"/>
      <c r="AT439" s="430"/>
      <c r="AU439" s="430"/>
      <c r="AV439" s="430"/>
      <c r="AW439" s="430"/>
      <c r="AX439" s="430"/>
      <c r="AY439" s="430"/>
      <c r="AZ439" s="430"/>
      <c r="BA439" s="430"/>
      <c r="BB439" s="430"/>
      <c r="BC439" s="430"/>
      <c r="BD439" s="430"/>
      <c r="BE439" s="430"/>
      <c r="BF439" s="430"/>
      <c r="BG439" s="430"/>
      <c r="BH439" s="430"/>
      <c r="BI439" s="430"/>
      <c r="BJ439" s="430"/>
      <c r="BK439" s="430"/>
      <c r="BL439" s="430"/>
      <c r="BM439" s="430"/>
      <c r="BN439" s="430"/>
      <c r="BO439" s="430"/>
      <c r="BP439" s="430"/>
      <c r="BQ439" s="430"/>
      <c r="BR439" s="430"/>
      <c r="BS439" s="430"/>
      <c r="BT439" s="430"/>
      <c r="BU439" s="430"/>
      <c r="BV439" s="430"/>
      <c r="BW439" s="430"/>
      <c r="BX439" s="430"/>
      <c r="BY439" s="430"/>
      <c r="BZ439" s="430"/>
      <c r="CA439" s="430"/>
      <c r="CB439" s="430"/>
      <c r="CC439" s="430"/>
      <c r="CD439" s="430"/>
      <c r="CE439" s="430"/>
      <c r="CF439" s="430"/>
      <c r="CG439" s="430"/>
      <c r="CH439" s="430"/>
      <c r="CI439" s="430"/>
      <c r="CJ439" s="430"/>
      <c r="CK439" s="430"/>
      <c r="CL439" s="430"/>
      <c r="CM439" s="430"/>
      <c r="CN439" s="430"/>
      <c r="CO439" s="430"/>
      <c r="CP439" s="430"/>
      <c r="CQ439" s="430"/>
      <c r="CR439" s="430"/>
      <c r="CS439" s="430"/>
      <c r="CT439" s="430"/>
      <c r="CU439" s="430"/>
      <c r="CV439" s="430"/>
      <c r="CW439" s="430"/>
      <c r="CX439" s="430"/>
      <c r="CY439" s="430"/>
      <c r="CZ439" s="430"/>
      <c r="DA439" s="430"/>
      <c r="DB439" s="430"/>
      <c r="DC439" s="430"/>
      <c r="DD439" s="430"/>
      <c r="DE439" s="430"/>
      <c r="DF439" s="430"/>
      <c r="DG439" s="430"/>
      <c r="DH439" s="430"/>
      <c r="DI439" s="430"/>
      <c r="DJ439" s="430"/>
      <c r="DK439" s="430"/>
    </row>
    <row r="440" spans="1:250" ht="40.799999999999997" x14ac:dyDescent="0.3">
      <c r="A440" s="380" t="s">
        <v>361</v>
      </c>
      <c r="B440" s="407" t="s">
        <v>189</v>
      </c>
      <c r="C440" s="380" t="s">
        <v>192</v>
      </c>
      <c r="D440" s="380" t="s">
        <v>195</v>
      </c>
      <c r="E440" s="380" t="s">
        <v>871</v>
      </c>
      <c r="F440" s="448" t="s">
        <v>897</v>
      </c>
      <c r="G440" s="380" t="s">
        <v>206</v>
      </c>
      <c r="H440" s="377" t="s">
        <v>898</v>
      </c>
      <c r="I440" s="514" t="s">
        <v>208</v>
      </c>
      <c r="J440" s="515" t="s">
        <v>882</v>
      </c>
      <c r="K440" s="450" t="s">
        <v>1073</v>
      </c>
      <c r="L440" s="450" t="str">
        <f t="shared" si="59"/>
        <v>126. Disminuir el porcentaje del territorio que se encuentra en amenaza alta, en zona de alto riesgo, y en zona de alto riesgo no mitigable.</v>
      </c>
      <c r="M440" s="453" t="str">
        <f t="shared" ref="M440" si="62">+M439</f>
        <v>A.12.126</v>
      </c>
      <c r="N440" s="450" t="s">
        <v>2305</v>
      </c>
      <c r="O440" s="450" t="str">
        <f>+'[1]formato plantilla ejecutiva'!$N$588</f>
        <v>Formular acciones de conocimiento y reducción del riesgo para mejorar los procesos de gestión del riesgo y reducir la vulnerabilidad de las poblaciones del departamento.</v>
      </c>
      <c r="P440" s="450" t="str">
        <f>+P439</f>
        <v>Número de  acciones de conocimiento y reducción del riesgo formuladas o desarrolladas.</v>
      </c>
      <c r="Q440" s="453" t="str">
        <f t="shared" si="60"/>
        <v>47,02,02</v>
      </c>
      <c r="R440" s="453" t="str">
        <f t="shared" si="60"/>
        <v>A.12.126.1</v>
      </c>
      <c r="S440" s="453">
        <f t="shared" si="60"/>
        <v>7</v>
      </c>
      <c r="T440" s="453">
        <v>1</v>
      </c>
      <c r="U440" s="450" t="s">
        <v>2306</v>
      </c>
      <c r="V440" s="453" t="s">
        <v>2325</v>
      </c>
      <c r="W440" s="557" t="str">
        <f>+W439</f>
        <v>ENERO DE 2018</v>
      </c>
      <c r="X440" s="453" t="s">
        <v>2299</v>
      </c>
      <c r="Y440" s="531">
        <v>200000000</v>
      </c>
      <c r="Z440" s="453" t="str">
        <f t="shared" ref="Z440:Z445" si="63">+Z439</f>
        <v>Prevención y atención de desastres</v>
      </c>
      <c r="AA440" s="453" t="str">
        <f>+AA439</f>
        <v>A.12</v>
      </c>
      <c r="AB440" s="453" t="s">
        <v>1839</v>
      </c>
      <c r="AC440" s="453" t="s">
        <v>2300</v>
      </c>
      <c r="AD440" s="453"/>
      <c r="AE440" s="430">
        <f t="shared" si="54"/>
        <v>200000000</v>
      </c>
      <c r="AF440" s="411">
        <f t="shared" si="57"/>
        <v>200000000</v>
      </c>
      <c r="AG440" s="411">
        <f t="shared" si="58"/>
        <v>200000000</v>
      </c>
      <c r="AH440" s="430">
        <v>200000000</v>
      </c>
      <c r="AI440" s="430"/>
      <c r="AJ440" s="430"/>
      <c r="AK440" s="430"/>
      <c r="AL440" s="430"/>
      <c r="AM440" s="430"/>
      <c r="AN440" s="430"/>
      <c r="AO440" s="430"/>
      <c r="AP440" s="430"/>
      <c r="AQ440" s="430"/>
      <c r="AR440" s="430"/>
      <c r="AS440" s="430"/>
      <c r="AT440" s="430"/>
      <c r="AU440" s="430"/>
      <c r="AV440" s="430"/>
      <c r="AW440" s="430"/>
      <c r="AX440" s="430"/>
      <c r="AY440" s="430"/>
      <c r="AZ440" s="430"/>
      <c r="BA440" s="430"/>
      <c r="BB440" s="430"/>
      <c r="BC440" s="430"/>
      <c r="BD440" s="430"/>
      <c r="BE440" s="430"/>
      <c r="BF440" s="430"/>
      <c r="BG440" s="430"/>
      <c r="BH440" s="430"/>
      <c r="BI440" s="430"/>
      <c r="BJ440" s="430"/>
      <c r="BK440" s="430"/>
      <c r="BL440" s="430"/>
      <c r="BM440" s="430"/>
      <c r="BN440" s="430"/>
      <c r="BO440" s="430"/>
      <c r="BP440" s="430"/>
      <c r="BQ440" s="430"/>
      <c r="BR440" s="430"/>
      <c r="BS440" s="430"/>
      <c r="BT440" s="430"/>
      <c r="BU440" s="430"/>
      <c r="BV440" s="430"/>
      <c r="BW440" s="430"/>
      <c r="BX440" s="430"/>
      <c r="BY440" s="430"/>
      <c r="BZ440" s="430"/>
      <c r="CA440" s="430"/>
      <c r="CB440" s="430"/>
      <c r="CC440" s="430"/>
      <c r="CD440" s="430"/>
      <c r="CE440" s="430"/>
      <c r="CF440" s="430"/>
      <c r="CG440" s="430"/>
      <c r="CH440" s="430"/>
      <c r="CI440" s="430"/>
      <c r="CJ440" s="430"/>
      <c r="CK440" s="430"/>
      <c r="CL440" s="430"/>
      <c r="CM440" s="430"/>
      <c r="CN440" s="430"/>
      <c r="CO440" s="430"/>
      <c r="CP440" s="430"/>
      <c r="CQ440" s="430"/>
      <c r="CR440" s="430"/>
      <c r="CS440" s="430"/>
      <c r="CT440" s="430"/>
      <c r="CU440" s="430"/>
      <c r="CV440" s="430"/>
      <c r="CW440" s="430"/>
      <c r="CX440" s="430"/>
      <c r="CY440" s="430"/>
      <c r="CZ440" s="430"/>
      <c r="DA440" s="430"/>
      <c r="DB440" s="430"/>
      <c r="DC440" s="430"/>
      <c r="DD440" s="430"/>
      <c r="DE440" s="430"/>
      <c r="DF440" s="430"/>
      <c r="DG440" s="430"/>
      <c r="DH440" s="430"/>
      <c r="DI440" s="430"/>
      <c r="DJ440" s="430"/>
      <c r="DK440" s="430"/>
    </row>
    <row r="441" spans="1:250" ht="40.799999999999997" x14ac:dyDescent="0.3">
      <c r="A441" s="380" t="s">
        <v>361</v>
      </c>
      <c r="B441" s="380" t="s">
        <v>189</v>
      </c>
      <c r="C441" s="380" t="s">
        <v>192</v>
      </c>
      <c r="D441" s="380" t="s">
        <v>195</v>
      </c>
      <c r="E441" s="380" t="s">
        <v>871</v>
      </c>
      <c r="F441" s="448" t="s">
        <v>900</v>
      </c>
      <c r="G441" s="380" t="s">
        <v>246</v>
      </c>
      <c r="H441" s="377" t="s">
        <v>901</v>
      </c>
      <c r="I441" s="514" t="s">
        <v>208</v>
      </c>
      <c r="J441" s="515" t="s">
        <v>882</v>
      </c>
      <c r="K441" s="516" t="s">
        <v>1074</v>
      </c>
      <c r="L441" s="516" t="str">
        <f>+L440</f>
        <v>126. Disminuir el porcentaje del territorio que se encuentra en amenaza alta, en zona de alto riesgo, y en zona de alto riesgo no mitigable.</v>
      </c>
      <c r="M441" s="453" t="str">
        <f t="shared" ref="M441" si="64">+M440</f>
        <v>A.12.126</v>
      </c>
      <c r="N441" s="516" t="s">
        <v>2307</v>
      </c>
      <c r="O441" s="516" t="str">
        <f>+'[1]formato plantilla ejecutiva'!$N$588</f>
        <v>Formular acciones de conocimiento y reducción del riesgo para mejorar los procesos de gestión del riesgo y reducir la vulnerabilidad de las poblaciones del departamento.</v>
      </c>
      <c r="P441" s="516" t="str">
        <f>+P440</f>
        <v>Número de  acciones de conocimiento y reducción del riesgo formuladas o desarrolladas.</v>
      </c>
      <c r="Q441" s="517" t="str">
        <f t="shared" si="60"/>
        <v>47,02,02</v>
      </c>
      <c r="R441" s="517" t="str">
        <f t="shared" si="60"/>
        <v>A.12.126.1</v>
      </c>
      <c r="S441" s="517">
        <f t="shared" si="60"/>
        <v>7</v>
      </c>
      <c r="T441" s="517">
        <v>1</v>
      </c>
      <c r="U441" s="516" t="s">
        <v>2308</v>
      </c>
      <c r="V441" s="517" t="s">
        <v>2326</v>
      </c>
      <c r="W441" s="517" t="s">
        <v>2309</v>
      </c>
      <c r="X441" s="517" t="s">
        <v>2310</v>
      </c>
      <c r="Y441" s="483">
        <v>250000000</v>
      </c>
      <c r="Z441" s="517" t="str">
        <f t="shared" si="63"/>
        <v>Prevención y atención de desastres</v>
      </c>
      <c r="AA441" s="517" t="str">
        <f>+AA440</f>
        <v>A.12</v>
      </c>
      <c r="AB441" s="453" t="s">
        <v>1839</v>
      </c>
      <c r="AC441" s="453" t="s">
        <v>2300</v>
      </c>
      <c r="AD441" s="517"/>
      <c r="AE441" s="430">
        <f t="shared" si="54"/>
        <v>250000000</v>
      </c>
      <c r="AF441" s="411">
        <f t="shared" si="57"/>
        <v>250000000</v>
      </c>
      <c r="AG441" s="411">
        <f t="shared" si="58"/>
        <v>250000000</v>
      </c>
      <c r="AH441" s="430">
        <v>250000000</v>
      </c>
      <c r="AI441" s="430"/>
      <c r="AJ441" s="430"/>
      <c r="AK441" s="430"/>
      <c r="AL441" s="430"/>
      <c r="AM441" s="430"/>
      <c r="AN441" s="430"/>
      <c r="AO441" s="430"/>
      <c r="AP441" s="430"/>
      <c r="AQ441" s="430"/>
      <c r="AR441" s="430"/>
      <c r="AS441" s="430"/>
      <c r="AT441" s="430"/>
      <c r="AU441" s="430"/>
      <c r="AV441" s="430"/>
      <c r="AW441" s="430"/>
      <c r="AX441" s="430"/>
      <c r="AY441" s="430"/>
      <c r="AZ441" s="430"/>
      <c r="BA441" s="430"/>
      <c r="BB441" s="430"/>
      <c r="BC441" s="430"/>
      <c r="BD441" s="430"/>
      <c r="BE441" s="430"/>
      <c r="BF441" s="430"/>
      <c r="BG441" s="430"/>
      <c r="BH441" s="430"/>
      <c r="BI441" s="430"/>
      <c r="BJ441" s="430"/>
      <c r="BK441" s="430"/>
      <c r="BL441" s="430"/>
      <c r="BM441" s="430"/>
      <c r="BN441" s="430"/>
      <c r="BO441" s="430"/>
      <c r="BP441" s="430"/>
      <c r="BQ441" s="430"/>
      <c r="BR441" s="430"/>
      <c r="BS441" s="430"/>
      <c r="BT441" s="430"/>
      <c r="BU441" s="430"/>
      <c r="BV441" s="430"/>
      <c r="BW441" s="430"/>
      <c r="BX441" s="430"/>
      <c r="BY441" s="430"/>
      <c r="BZ441" s="430"/>
      <c r="CA441" s="430"/>
      <c r="CB441" s="430"/>
      <c r="CC441" s="430"/>
      <c r="CD441" s="430"/>
      <c r="CE441" s="430"/>
      <c r="CF441" s="430"/>
      <c r="CG441" s="430"/>
      <c r="CH441" s="430"/>
      <c r="CI441" s="430"/>
      <c r="CJ441" s="430"/>
      <c r="CK441" s="430"/>
      <c r="CL441" s="430"/>
      <c r="CM441" s="430"/>
      <c r="CN441" s="430"/>
      <c r="CO441" s="430"/>
      <c r="CP441" s="430"/>
      <c r="CQ441" s="430"/>
      <c r="CR441" s="430"/>
      <c r="CS441" s="430"/>
      <c r="CT441" s="430"/>
      <c r="CU441" s="430"/>
      <c r="CV441" s="430"/>
      <c r="CW441" s="430"/>
      <c r="CX441" s="430"/>
      <c r="CY441" s="430"/>
      <c r="CZ441" s="430"/>
      <c r="DA441" s="430"/>
      <c r="DB441" s="430"/>
      <c r="DC441" s="430"/>
      <c r="DD441" s="430"/>
      <c r="DE441" s="430"/>
      <c r="DF441" s="430"/>
      <c r="DG441" s="430"/>
      <c r="DH441" s="430"/>
      <c r="DI441" s="430"/>
      <c r="DJ441" s="430"/>
      <c r="DK441" s="430"/>
    </row>
    <row r="442" spans="1:250" ht="40.799999999999997" x14ac:dyDescent="0.3">
      <c r="A442" s="380" t="s">
        <v>361</v>
      </c>
      <c r="B442" s="380" t="s">
        <v>189</v>
      </c>
      <c r="C442" s="380" t="s">
        <v>192</v>
      </c>
      <c r="D442" s="380" t="s">
        <v>195</v>
      </c>
      <c r="E442" s="380" t="s">
        <v>871</v>
      </c>
      <c r="F442" s="448" t="s">
        <v>903</v>
      </c>
      <c r="G442" s="380" t="s">
        <v>246</v>
      </c>
      <c r="H442" s="377" t="s">
        <v>905</v>
      </c>
      <c r="I442" s="514" t="s">
        <v>208</v>
      </c>
      <c r="J442" s="515" t="s">
        <v>907</v>
      </c>
      <c r="K442" s="516" t="s">
        <v>1075</v>
      </c>
      <c r="L442" s="516" t="str">
        <f>+L441</f>
        <v>126. Disminuir el porcentaje del territorio que se encuentra en amenaza alta, en zona de alto riesgo, y en zona de alto riesgo no mitigable.</v>
      </c>
      <c r="M442" s="453" t="str">
        <f t="shared" ref="M442" si="65">+M441</f>
        <v>A.12.126</v>
      </c>
      <c r="N442" s="516" t="s">
        <v>2311</v>
      </c>
      <c r="O442" s="516" t="str">
        <f>+'[1]formato plantilla ejecutiva'!$N$588</f>
        <v>Formular acciones de conocimiento y reducción del riesgo para mejorar los procesos de gestión del riesgo y reducir la vulnerabilidad de las poblaciones del departamento.</v>
      </c>
      <c r="P442" s="516" t="str">
        <f>+P441</f>
        <v>Número de  acciones de conocimiento y reducción del riesgo formuladas o desarrolladas.</v>
      </c>
      <c r="Q442" s="517" t="str">
        <f t="shared" si="60"/>
        <v>47,02,02</v>
      </c>
      <c r="R442" s="517" t="str">
        <f t="shared" si="60"/>
        <v>A.12.126.1</v>
      </c>
      <c r="S442" s="517">
        <f t="shared" si="60"/>
        <v>7</v>
      </c>
      <c r="T442" s="517">
        <v>1</v>
      </c>
      <c r="U442" s="516" t="s">
        <v>2312</v>
      </c>
      <c r="V442" s="517" t="s">
        <v>2327</v>
      </c>
      <c r="W442" s="558" t="str">
        <f>+W440</f>
        <v>ENERO DE 2018</v>
      </c>
      <c r="X442" s="517" t="s">
        <v>2299</v>
      </c>
      <c r="Y442" s="483">
        <v>300000000</v>
      </c>
      <c r="Z442" s="517" t="str">
        <f t="shared" si="63"/>
        <v>Prevención y atención de desastres</v>
      </c>
      <c r="AA442" s="517" t="str">
        <f>+AA441</f>
        <v>A.12</v>
      </c>
      <c r="AB442" s="453" t="s">
        <v>1839</v>
      </c>
      <c r="AC442" s="453" t="s">
        <v>2300</v>
      </c>
      <c r="AD442" s="517"/>
      <c r="AE442" s="430">
        <f t="shared" si="54"/>
        <v>300000000</v>
      </c>
      <c r="AF442" s="411">
        <f t="shared" si="57"/>
        <v>300000000</v>
      </c>
      <c r="AG442" s="411">
        <f t="shared" si="58"/>
        <v>300000000</v>
      </c>
      <c r="AH442" s="430">
        <v>300000000</v>
      </c>
      <c r="AI442" s="430"/>
      <c r="AJ442" s="430"/>
      <c r="AK442" s="430"/>
      <c r="AL442" s="430"/>
      <c r="AM442" s="430"/>
      <c r="AN442" s="430"/>
      <c r="AO442" s="430"/>
      <c r="AP442" s="430"/>
      <c r="AQ442" s="430"/>
      <c r="AR442" s="430"/>
      <c r="AS442" s="430"/>
      <c r="AT442" s="430"/>
      <c r="AU442" s="430"/>
      <c r="AV442" s="430"/>
      <c r="AW442" s="430"/>
      <c r="AX442" s="430"/>
      <c r="AY442" s="430"/>
      <c r="AZ442" s="430"/>
      <c r="BA442" s="430"/>
      <c r="BB442" s="430"/>
      <c r="BC442" s="430"/>
      <c r="BD442" s="430"/>
      <c r="BE442" s="430"/>
      <c r="BF442" s="430"/>
      <c r="BG442" s="430"/>
      <c r="BH442" s="430"/>
      <c r="BI442" s="430"/>
      <c r="BJ442" s="430"/>
      <c r="BK442" s="430"/>
      <c r="BL442" s="430"/>
      <c r="BM442" s="430"/>
      <c r="BN442" s="430"/>
      <c r="BO442" s="430"/>
      <c r="BP442" s="430"/>
      <c r="BQ442" s="430"/>
      <c r="BR442" s="430"/>
      <c r="BS442" s="430"/>
      <c r="BT442" s="430"/>
      <c r="BU442" s="430"/>
      <c r="BV442" s="430"/>
      <c r="BW442" s="430"/>
      <c r="BX442" s="430"/>
      <c r="BY442" s="430"/>
      <c r="BZ442" s="430"/>
      <c r="CA442" s="430"/>
      <c r="CB442" s="430"/>
      <c r="CC442" s="430"/>
      <c r="CD442" s="430"/>
      <c r="CE442" s="430"/>
      <c r="CF442" s="430"/>
      <c r="CG442" s="430"/>
      <c r="CH442" s="430"/>
      <c r="CI442" s="430"/>
      <c r="CJ442" s="430"/>
      <c r="CK442" s="430"/>
      <c r="CL442" s="430"/>
      <c r="CM442" s="430"/>
      <c r="CN442" s="430"/>
      <c r="CO442" s="430"/>
      <c r="CP442" s="430"/>
      <c r="CQ442" s="430"/>
      <c r="CR442" s="430"/>
      <c r="CS442" s="430"/>
      <c r="CT442" s="430"/>
      <c r="CU442" s="430"/>
      <c r="CV442" s="430"/>
      <c r="CW442" s="430"/>
      <c r="CX442" s="430"/>
      <c r="CY442" s="430"/>
      <c r="CZ442" s="430"/>
      <c r="DA442" s="430"/>
      <c r="DB442" s="430"/>
      <c r="DC442" s="430"/>
      <c r="DD442" s="430"/>
      <c r="DE442" s="430"/>
      <c r="DF442" s="430"/>
      <c r="DG442" s="430"/>
      <c r="DH442" s="430"/>
      <c r="DI442" s="430"/>
      <c r="DJ442" s="430"/>
      <c r="DK442" s="430"/>
    </row>
    <row r="443" spans="1:250" ht="40.799999999999997" x14ac:dyDescent="0.3">
      <c r="A443" s="380" t="s">
        <v>361</v>
      </c>
      <c r="B443" s="380" t="s">
        <v>189</v>
      </c>
      <c r="C443" s="380" t="s">
        <v>192</v>
      </c>
      <c r="D443" s="380" t="s">
        <v>195</v>
      </c>
      <c r="E443" s="380" t="s">
        <v>871</v>
      </c>
      <c r="F443" s="448">
        <v>2017005810540</v>
      </c>
      <c r="G443" s="380"/>
      <c r="H443" s="591" t="s">
        <v>1418</v>
      </c>
      <c r="I443" s="514" t="s">
        <v>208</v>
      </c>
      <c r="J443" s="515" t="s">
        <v>1283</v>
      </c>
      <c r="K443" s="553" t="s">
        <v>1076</v>
      </c>
      <c r="L443" s="553" t="str">
        <f>+L442</f>
        <v>126. Disminuir el porcentaje del territorio que se encuentra en amenaza alta, en zona de alto riesgo, y en zona de alto riesgo no mitigable.</v>
      </c>
      <c r="M443" s="453" t="str">
        <f t="shared" ref="M443" si="66">+M442</f>
        <v>A.12.126</v>
      </c>
      <c r="N443" s="553" t="s">
        <v>2313</v>
      </c>
      <c r="O443" s="553" t="str">
        <f>+'[1]formato plantilla ejecutiva'!$N$589</f>
        <v>Beneficiar a  población damnificada para reducir la vulnerabilidad de las poblaciones del departamento.</v>
      </c>
      <c r="P443" s="553" t="str">
        <f>+'[1]formato plantilla ejecutiva'!$P$589</f>
        <v>Porcentaje de  población damnificada que se atiende  en estado de calamidad pública.</v>
      </c>
      <c r="Q443" s="519" t="str">
        <f>+'[1]formato plantilla ejecutiva'!$O$589</f>
        <v>47,02,03</v>
      </c>
      <c r="R443" s="519" t="str">
        <f>+'[1]formato plantilla ejecutiva'!$M$589</f>
        <v>A.12.126.2</v>
      </c>
      <c r="S443" s="519">
        <f>+'[1]formato plantilla ejecutiva'!$V$589</f>
        <v>50</v>
      </c>
      <c r="T443" s="519">
        <v>50</v>
      </c>
      <c r="U443" s="553" t="s">
        <v>2314</v>
      </c>
      <c r="V443" s="519" t="s">
        <v>2328</v>
      </c>
      <c r="W443" s="554">
        <v>43252</v>
      </c>
      <c r="X443" s="519" t="str">
        <f>+X442</f>
        <v>JULIO DE 2018</v>
      </c>
      <c r="Y443" s="555">
        <v>720263605</v>
      </c>
      <c r="Z443" s="519" t="str">
        <f t="shared" si="63"/>
        <v>Prevención y atención de desastres</v>
      </c>
      <c r="AA443" s="519" t="str">
        <f>+'[1]formato plantilla ejecutiva'!$X$589</f>
        <v>A.12</v>
      </c>
      <c r="AB443" s="453" t="s">
        <v>1839</v>
      </c>
      <c r="AC443" s="453" t="s">
        <v>2300</v>
      </c>
      <c r="AD443" s="519"/>
      <c r="AE443" s="430">
        <f t="shared" si="54"/>
        <v>720263605</v>
      </c>
      <c r="AF443" s="411">
        <f t="shared" si="57"/>
        <v>720263605</v>
      </c>
      <c r="AG443" s="411">
        <f t="shared" si="58"/>
        <v>720263605</v>
      </c>
      <c r="AH443" s="430"/>
      <c r="AI443" s="430"/>
      <c r="AJ443" s="430"/>
      <c r="AK443" s="430"/>
      <c r="AL443" s="430"/>
      <c r="AM443" s="430"/>
      <c r="AN443" s="430"/>
      <c r="AO443" s="430"/>
      <c r="AP443" s="430"/>
      <c r="AQ443" s="430"/>
      <c r="AR443" s="430"/>
      <c r="AS443" s="430"/>
      <c r="AT443" s="430">
        <v>34300000</v>
      </c>
      <c r="AU443" s="430"/>
      <c r="AV443" s="430">
        <v>18000000</v>
      </c>
      <c r="AW443" s="430">
        <v>2200000</v>
      </c>
      <c r="AX443" s="430">
        <v>261600000</v>
      </c>
      <c r="AY443" s="430">
        <v>400000</v>
      </c>
      <c r="AZ443" s="430">
        <f>1200000+855181</f>
        <v>2055181</v>
      </c>
      <c r="BA443" s="430"/>
      <c r="BB443" s="430"/>
      <c r="BC443" s="430">
        <f>19200000+6508424</f>
        <v>25708424</v>
      </c>
      <c r="BD443" s="430"/>
      <c r="BE443" s="430">
        <v>800000</v>
      </c>
      <c r="BF443" s="430">
        <v>600000</v>
      </c>
      <c r="BG443" s="430">
        <v>9000000</v>
      </c>
      <c r="BH443" s="430"/>
      <c r="BI443" s="430">
        <v>1000000</v>
      </c>
      <c r="BJ443" s="430"/>
      <c r="BK443" s="430">
        <v>200000</v>
      </c>
      <c r="BL443" s="430">
        <v>2800000</v>
      </c>
      <c r="BM443" s="430">
        <v>360000000</v>
      </c>
      <c r="BN443" s="430"/>
      <c r="BO443" s="430"/>
      <c r="BP443" s="430">
        <v>600000</v>
      </c>
      <c r="BQ443" s="430"/>
      <c r="BR443" s="430"/>
      <c r="BS443" s="430"/>
      <c r="BT443" s="430"/>
      <c r="BU443" s="430"/>
      <c r="BV443" s="430"/>
      <c r="BW443" s="430"/>
      <c r="BX443" s="430"/>
      <c r="BY443" s="430"/>
      <c r="BZ443" s="430"/>
      <c r="CA443" s="430"/>
      <c r="CB443" s="430"/>
      <c r="CC443" s="430"/>
      <c r="CD443" s="430"/>
      <c r="CE443" s="430"/>
      <c r="CF443" s="430"/>
      <c r="CG443" s="430"/>
      <c r="CH443" s="430"/>
      <c r="CI443" s="430"/>
      <c r="CJ443" s="430"/>
      <c r="CK443" s="430"/>
      <c r="CL443" s="430"/>
      <c r="CM443" s="430"/>
      <c r="CN443" s="430"/>
      <c r="CO443" s="430"/>
      <c r="CP443" s="430"/>
      <c r="CQ443" s="430"/>
      <c r="CR443" s="430"/>
      <c r="CS443" s="430"/>
      <c r="CT443" s="430"/>
      <c r="CU443" s="430"/>
      <c r="CV443" s="430"/>
      <c r="CW443" s="430"/>
      <c r="CX443" s="430">
        <v>1000000</v>
      </c>
      <c r="CY443" s="430"/>
      <c r="CZ443" s="430"/>
      <c r="DA443" s="430"/>
      <c r="DB443" s="430"/>
      <c r="DC443" s="430"/>
      <c r="DD443" s="430"/>
      <c r="DE443" s="430"/>
      <c r="DF443" s="430"/>
      <c r="DG443" s="430"/>
      <c r="DH443" s="430"/>
      <c r="DI443" s="430"/>
      <c r="DJ443" s="430"/>
      <c r="DK443" s="430"/>
    </row>
    <row r="444" spans="1:250" ht="40.799999999999997" x14ac:dyDescent="0.3">
      <c r="A444" s="380" t="s">
        <v>361</v>
      </c>
      <c r="B444" s="380" t="s">
        <v>189</v>
      </c>
      <c r="C444" s="380" t="s">
        <v>192</v>
      </c>
      <c r="D444" s="380" t="s">
        <v>195</v>
      </c>
      <c r="E444" s="380" t="s">
        <v>871</v>
      </c>
      <c r="F444" s="448">
        <v>2017005810543</v>
      </c>
      <c r="G444" s="380"/>
      <c r="H444" s="591" t="s">
        <v>1419</v>
      </c>
      <c r="I444" s="514" t="s">
        <v>208</v>
      </c>
      <c r="J444" s="515" t="s">
        <v>1284</v>
      </c>
      <c r="K444" s="654" t="s">
        <v>1071</v>
      </c>
      <c r="L444" s="553" t="str">
        <f>+L443</f>
        <v>126. Disminuir el porcentaje del territorio que se encuentra en amenaza alta, en zona de alto riesgo, y en zona de alto riesgo no mitigable.</v>
      </c>
      <c r="M444" s="453" t="str">
        <f t="shared" ref="M444" si="67">+M443</f>
        <v>A.12.126</v>
      </c>
      <c r="N444" s="654" t="s">
        <v>2315</v>
      </c>
      <c r="O444" s="553" t="str">
        <f>+'[1]formato plantilla ejecutiva'!$N$590</f>
        <v>Mejorar los procesos de gestión del riesgo para reducir la vulnerabilidad de las poblaciones del departamento.</v>
      </c>
      <c r="P444" s="553" t="str">
        <f>+'[1]formato plantilla ejecutiva'!$P$590</f>
        <v>Personas beneficiadas con reducción del riesgo de inundación.</v>
      </c>
      <c r="Q444" s="519" t="str">
        <f>+'[1]formato plantilla ejecutiva'!$O$590</f>
        <v>47,02,04</v>
      </c>
      <c r="R444" s="519" t="str">
        <f>+'[1]formato plantilla ejecutiva'!$M$590</f>
        <v>A.12.127.1</v>
      </c>
      <c r="S444" s="519">
        <f>+'[1]formato plantilla ejecutiva'!$V$590</f>
        <v>30000</v>
      </c>
      <c r="T444" s="514" t="s">
        <v>2316</v>
      </c>
      <c r="U444" s="654" t="s">
        <v>2317</v>
      </c>
      <c r="V444" s="514" t="s">
        <v>2329</v>
      </c>
      <c r="W444" s="514" t="s">
        <v>2318</v>
      </c>
      <c r="X444" s="514" t="s">
        <v>2310</v>
      </c>
      <c r="Y444" s="463">
        <v>700000000</v>
      </c>
      <c r="Z444" s="519" t="str">
        <f t="shared" si="63"/>
        <v>Prevención y atención de desastres</v>
      </c>
      <c r="AA444" s="519" t="str">
        <f>+AA443</f>
        <v>A.12</v>
      </c>
      <c r="AB444" s="453" t="s">
        <v>1839</v>
      </c>
      <c r="AC444" s="453" t="s">
        <v>2300</v>
      </c>
      <c r="AD444" s="514"/>
      <c r="AE444" s="430">
        <f t="shared" si="54"/>
        <v>700000000</v>
      </c>
      <c r="AF444" s="411">
        <f t="shared" si="57"/>
        <v>700000000</v>
      </c>
      <c r="AG444" s="411">
        <f t="shared" si="58"/>
        <v>700000000</v>
      </c>
      <c r="AH444" s="430">
        <v>700000000</v>
      </c>
      <c r="AI444" s="430"/>
      <c r="AJ444" s="430"/>
      <c r="AK444" s="430"/>
      <c r="AL444" s="430"/>
      <c r="AM444" s="430"/>
      <c r="AN444" s="430"/>
      <c r="AO444" s="430"/>
      <c r="AP444" s="430"/>
      <c r="AQ444" s="430"/>
      <c r="AR444" s="430"/>
      <c r="AS444" s="430"/>
      <c r="AT444" s="430"/>
      <c r="AU444" s="430"/>
      <c r="AV444" s="430"/>
      <c r="AW444" s="430"/>
      <c r="AX444" s="430"/>
      <c r="AY444" s="430"/>
      <c r="AZ444" s="430"/>
      <c r="BA444" s="430"/>
      <c r="BB444" s="430"/>
      <c r="BC444" s="430"/>
      <c r="BD444" s="430"/>
      <c r="BE444" s="430"/>
      <c r="BF444" s="430"/>
      <c r="BG444" s="430"/>
      <c r="BH444" s="430"/>
      <c r="BI444" s="430"/>
      <c r="BJ444" s="430"/>
      <c r="BK444" s="430"/>
      <c r="BL444" s="430"/>
      <c r="BM444" s="430"/>
      <c r="BN444" s="430"/>
      <c r="BO444" s="430"/>
      <c r="BP444" s="430"/>
      <c r="BQ444" s="430"/>
      <c r="BR444" s="430"/>
      <c r="BS444" s="430"/>
      <c r="BT444" s="430"/>
      <c r="BU444" s="430"/>
      <c r="BV444" s="430"/>
      <c r="BW444" s="430"/>
      <c r="BX444" s="430"/>
      <c r="BY444" s="430"/>
      <c r="BZ444" s="430"/>
      <c r="CA444" s="430"/>
      <c r="CB444" s="430"/>
      <c r="CC444" s="430"/>
      <c r="CD444" s="430"/>
      <c r="CE444" s="430"/>
      <c r="CF444" s="430"/>
      <c r="CG444" s="430"/>
      <c r="CH444" s="430"/>
      <c r="CI444" s="430"/>
      <c r="CJ444" s="430"/>
      <c r="CK444" s="430"/>
      <c r="CL444" s="430"/>
      <c r="CM444" s="430"/>
      <c r="CN444" s="430"/>
      <c r="CO444" s="430"/>
      <c r="CP444" s="430"/>
      <c r="CQ444" s="430"/>
      <c r="CR444" s="430"/>
      <c r="CS444" s="430"/>
      <c r="CT444" s="430"/>
      <c r="CU444" s="430"/>
      <c r="CV444" s="430"/>
      <c r="CW444" s="430"/>
      <c r="CX444" s="430"/>
      <c r="CY444" s="430"/>
      <c r="CZ444" s="430"/>
      <c r="DA444" s="430"/>
      <c r="DB444" s="430"/>
      <c r="DC444" s="430"/>
      <c r="DD444" s="430"/>
      <c r="DE444" s="430"/>
      <c r="DF444" s="430"/>
      <c r="DG444" s="430"/>
      <c r="DH444" s="430"/>
      <c r="DI444" s="430"/>
      <c r="DJ444" s="430"/>
      <c r="DK444" s="430"/>
    </row>
    <row r="445" spans="1:250" ht="40.799999999999997" x14ac:dyDescent="0.3">
      <c r="A445" s="380" t="s">
        <v>361</v>
      </c>
      <c r="B445" s="380" t="s">
        <v>189</v>
      </c>
      <c r="C445" s="380" t="s">
        <v>192</v>
      </c>
      <c r="D445" s="380" t="s">
        <v>195</v>
      </c>
      <c r="E445" s="380" t="s">
        <v>871</v>
      </c>
      <c r="F445" s="448">
        <v>2017005810539</v>
      </c>
      <c r="G445" s="380"/>
      <c r="H445" s="591" t="s">
        <v>1420</v>
      </c>
      <c r="I445" s="514" t="s">
        <v>208</v>
      </c>
      <c r="J445" s="515" t="s">
        <v>1285</v>
      </c>
      <c r="K445" s="553" t="s">
        <v>1072</v>
      </c>
      <c r="L445" s="553" t="str">
        <f>+L444</f>
        <v>126. Disminuir el porcentaje del territorio que se encuentra en amenaza alta, en zona de alto riesgo, y en zona de alto riesgo no mitigable.</v>
      </c>
      <c r="M445" s="453" t="str">
        <f t="shared" ref="M445" si="68">+M444</f>
        <v>A.12.126</v>
      </c>
      <c r="N445" s="553" t="s">
        <v>2319</v>
      </c>
      <c r="O445" s="553" t="str">
        <f>+'[1]formato plantilla ejecutiva'!$N$593</f>
        <v>Aumentar la capacidad institucional de las entidades que integran el Consejo Departamental de Gestión del Riesgo de Desastres y los Consejos Municipales de Gestión del Riesgo de Desastres.</v>
      </c>
      <c r="P445" s="553" t="str">
        <f>+'[1]formato plantilla ejecutiva'!$P$593</f>
        <v>Número de instituciones fortalecidas en operación.</v>
      </c>
      <c r="Q445" s="519" t="str">
        <f>+'[1]formato plantilla ejecutiva'!$O$593</f>
        <v>47,03,01</v>
      </c>
      <c r="R445" s="519" t="str">
        <f>+'[1]formato plantilla ejecutiva'!$M$593</f>
        <v>A.12.127.3</v>
      </c>
      <c r="S445" s="519">
        <f>+'[1]formato plantilla ejecutiva'!$V$593</f>
        <v>2</v>
      </c>
      <c r="T445" s="519">
        <v>2</v>
      </c>
      <c r="U445" s="553" t="s">
        <v>2320</v>
      </c>
      <c r="V445" s="519" t="s">
        <v>2330</v>
      </c>
      <c r="W445" s="679" t="s">
        <v>2321</v>
      </c>
      <c r="X445" s="519" t="s">
        <v>2310</v>
      </c>
      <c r="Y445" s="555">
        <v>200000000</v>
      </c>
      <c r="Z445" s="519" t="str">
        <f t="shared" si="63"/>
        <v>Prevención y atención de desastres</v>
      </c>
      <c r="AA445" s="519" t="str">
        <f>+AA444</f>
        <v>A.12</v>
      </c>
      <c r="AB445" s="453" t="s">
        <v>1839</v>
      </c>
      <c r="AC445" s="453" t="s">
        <v>2300</v>
      </c>
      <c r="AD445" s="519"/>
      <c r="AE445" s="430">
        <f t="shared" si="54"/>
        <v>200000000</v>
      </c>
      <c r="AF445" s="411">
        <f t="shared" si="57"/>
        <v>200000000</v>
      </c>
      <c r="AG445" s="411">
        <f t="shared" si="58"/>
        <v>200000000</v>
      </c>
      <c r="AH445" s="430">
        <v>200000000</v>
      </c>
      <c r="AI445" s="430"/>
      <c r="AJ445" s="430"/>
      <c r="AK445" s="430"/>
      <c r="AL445" s="430"/>
      <c r="AM445" s="430"/>
      <c r="AN445" s="430"/>
      <c r="AO445" s="430"/>
      <c r="AP445" s="430"/>
      <c r="AQ445" s="430"/>
      <c r="AR445" s="430"/>
      <c r="AS445" s="430"/>
      <c r="AT445" s="386"/>
      <c r="AU445" s="386"/>
      <c r="AV445" s="386"/>
      <c r="AW445" s="386"/>
      <c r="AX445" s="386"/>
      <c r="AY445" s="386"/>
      <c r="AZ445" s="386"/>
      <c r="BA445" s="386"/>
      <c r="BB445" s="386"/>
      <c r="BC445" s="386"/>
      <c r="BD445" s="386"/>
      <c r="BE445" s="386"/>
      <c r="BF445" s="386"/>
      <c r="BG445" s="386"/>
      <c r="BH445" s="386"/>
      <c r="BI445" s="386"/>
      <c r="BJ445" s="386"/>
      <c r="BK445" s="386"/>
      <c r="BL445" s="386"/>
      <c r="BM445" s="386"/>
      <c r="BN445" s="386"/>
      <c r="BO445" s="386"/>
      <c r="BP445" s="386"/>
      <c r="BQ445" s="430"/>
      <c r="BR445" s="430"/>
      <c r="BS445" s="430"/>
      <c r="BT445" s="430"/>
      <c r="BU445" s="430"/>
      <c r="BV445" s="430"/>
      <c r="BW445" s="430"/>
      <c r="BX445" s="430"/>
      <c r="BY445" s="430"/>
      <c r="BZ445" s="430"/>
      <c r="CA445" s="430"/>
      <c r="CB445" s="430"/>
      <c r="CC445" s="430"/>
      <c r="CD445" s="430"/>
      <c r="CE445" s="430"/>
      <c r="CF445" s="430"/>
      <c r="CG445" s="430"/>
      <c r="CH445" s="430"/>
      <c r="CI445" s="430"/>
      <c r="CJ445" s="430"/>
      <c r="CK445" s="430"/>
      <c r="CL445" s="430"/>
      <c r="CM445" s="430"/>
      <c r="CN445" s="430"/>
      <c r="CO445" s="430"/>
      <c r="CP445" s="430"/>
      <c r="CQ445" s="430"/>
      <c r="CR445" s="430"/>
      <c r="CS445" s="430"/>
      <c r="CT445" s="430"/>
      <c r="CU445" s="430"/>
      <c r="CV445" s="430"/>
      <c r="CW445" s="430"/>
      <c r="CX445" s="430"/>
      <c r="CY445" s="430"/>
      <c r="CZ445" s="430"/>
      <c r="DA445" s="430"/>
      <c r="DB445" s="430"/>
      <c r="DC445" s="430"/>
      <c r="DD445" s="430"/>
      <c r="DE445" s="430"/>
      <c r="DF445" s="430"/>
      <c r="DG445" s="430"/>
      <c r="DH445" s="430"/>
      <c r="DI445" s="430"/>
      <c r="DJ445" s="430"/>
      <c r="DK445" s="430"/>
    </row>
    <row r="446" spans="1:250" ht="30.6" x14ac:dyDescent="0.3">
      <c r="A446" s="55" t="s">
        <v>361</v>
      </c>
      <c r="B446" s="55" t="s">
        <v>189</v>
      </c>
      <c r="C446" s="55" t="s">
        <v>192</v>
      </c>
      <c r="D446" s="55" t="s">
        <v>195</v>
      </c>
      <c r="E446" s="55" t="s">
        <v>871</v>
      </c>
      <c r="F446" s="859" t="s">
        <v>3133</v>
      </c>
      <c r="G446" s="55" t="s">
        <v>3085</v>
      </c>
      <c r="H446" s="867" t="s">
        <v>3134</v>
      </c>
      <c r="I446" s="117" t="s">
        <v>208</v>
      </c>
      <c r="J446" s="860" t="s">
        <v>882</v>
      </c>
      <c r="K446" s="861" t="s">
        <v>3135</v>
      </c>
      <c r="L446" s="553"/>
      <c r="M446" s="453"/>
      <c r="N446" s="553"/>
      <c r="O446" s="553"/>
      <c r="P446" s="553"/>
      <c r="Q446" s="519"/>
      <c r="R446" s="519"/>
      <c r="S446" s="519"/>
      <c r="T446" s="519"/>
      <c r="U446" s="553"/>
      <c r="V446" s="519"/>
      <c r="W446" s="679"/>
      <c r="X446" s="519"/>
      <c r="Y446" s="555"/>
      <c r="Z446" s="519"/>
      <c r="AA446" s="519"/>
      <c r="AB446" s="453"/>
      <c r="AC446" s="453"/>
      <c r="AD446" s="519"/>
      <c r="AE446" s="430">
        <f t="shared" ref="AE446" si="69">AF446</f>
        <v>929857227.99000001</v>
      </c>
      <c r="AF446" s="411">
        <f t="shared" ref="AF446" si="70">AG446</f>
        <v>929857227.99000001</v>
      </c>
      <c r="AG446" s="411">
        <f t="shared" ref="AG446" si="71">SUM(AH446:DK446)</f>
        <v>929857227.99000001</v>
      </c>
      <c r="AH446" s="430"/>
      <c r="AI446" s="64">
        <v>929857227.99000001</v>
      </c>
      <c r="AJ446" s="430"/>
      <c r="AK446" s="430"/>
      <c r="AL446" s="430"/>
      <c r="AM446" s="430"/>
      <c r="AN446" s="430"/>
      <c r="AO446" s="430"/>
      <c r="AP446" s="430"/>
      <c r="AQ446" s="430"/>
      <c r="AR446" s="430"/>
      <c r="AS446" s="430"/>
      <c r="AT446" s="386"/>
      <c r="AU446" s="386"/>
      <c r="AV446" s="386"/>
      <c r="AW446" s="386"/>
      <c r="AX446" s="386"/>
      <c r="AY446" s="386"/>
      <c r="AZ446" s="386"/>
      <c r="BA446" s="386"/>
      <c r="BB446" s="386"/>
      <c r="BC446" s="386"/>
      <c r="BD446" s="386"/>
      <c r="BE446" s="386"/>
      <c r="BF446" s="386"/>
      <c r="BG446" s="386"/>
      <c r="BH446" s="386"/>
      <c r="BI446" s="386"/>
      <c r="BJ446" s="386"/>
      <c r="BK446" s="386"/>
      <c r="BL446" s="386"/>
      <c r="BM446" s="386"/>
      <c r="BN446" s="386"/>
      <c r="BO446" s="386"/>
      <c r="BP446" s="386"/>
      <c r="BQ446" s="430"/>
      <c r="BR446" s="430"/>
      <c r="BS446" s="430"/>
      <c r="BT446" s="430"/>
      <c r="BU446" s="430"/>
      <c r="BV446" s="430"/>
      <c r="BW446" s="430"/>
      <c r="BX446" s="430"/>
      <c r="BY446" s="430"/>
      <c r="BZ446" s="430"/>
      <c r="CA446" s="430"/>
      <c r="CB446" s="430"/>
      <c r="CC446" s="430"/>
      <c r="CD446" s="430"/>
      <c r="CE446" s="430"/>
      <c r="CF446" s="430"/>
      <c r="CG446" s="430"/>
      <c r="CH446" s="430"/>
      <c r="CI446" s="430"/>
      <c r="CJ446" s="430"/>
      <c r="CK446" s="430"/>
      <c r="CL446" s="430"/>
      <c r="CM446" s="430"/>
      <c r="CN446" s="430"/>
      <c r="CO446" s="430"/>
      <c r="CP446" s="430"/>
      <c r="CQ446" s="430"/>
      <c r="CR446" s="430"/>
      <c r="CS446" s="430"/>
      <c r="CT446" s="430"/>
      <c r="CU446" s="430"/>
      <c r="CV446" s="430"/>
      <c r="CW446" s="430"/>
      <c r="CX446" s="430"/>
      <c r="CY446" s="430"/>
      <c r="CZ446" s="430"/>
      <c r="DA446" s="430"/>
      <c r="DB446" s="430"/>
      <c r="DC446" s="430"/>
      <c r="DD446" s="430"/>
      <c r="DE446" s="430"/>
      <c r="DF446" s="430"/>
      <c r="DG446" s="430"/>
      <c r="DH446" s="430"/>
      <c r="DI446" s="430"/>
      <c r="DJ446" s="430"/>
      <c r="DK446" s="430"/>
    </row>
    <row r="447" spans="1:250" x14ac:dyDescent="0.3">
      <c r="A447" s="415" t="s">
        <v>195</v>
      </c>
      <c r="B447" s="415"/>
      <c r="C447" s="415"/>
      <c r="D447" s="415"/>
      <c r="E447" s="415"/>
      <c r="F447" s="416"/>
      <c r="G447" s="415"/>
      <c r="H447" s="417"/>
      <c r="I447" s="417"/>
      <c r="J447" s="415"/>
      <c r="K447" s="418" t="s">
        <v>913</v>
      </c>
      <c r="L447" s="418"/>
      <c r="M447" s="419"/>
      <c r="N447" s="418"/>
      <c r="O447" s="418"/>
      <c r="P447" s="418"/>
      <c r="Q447" s="419"/>
      <c r="R447" s="419"/>
      <c r="S447" s="419"/>
      <c r="T447" s="419"/>
      <c r="U447" s="418"/>
      <c r="V447" s="419"/>
      <c r="W447" s="419"/>
      <c r="X447" s="419"/>
      <c r="Y447" s="420"/>
      <c r="Z447" s="419"/>
      <c r="AA447" s="419"/>
      <c r="AB447" s="419"/>
      <c r="AC447" s="419"/>
      <c r="AD447" s="419"/>
      <c r="AE447" s="430">
        <f t="shared" si="54"/>
        <v>0</v>
      </c>
      <c r="AF447" s="430"/>
      <c r="AG447" s="430"/>
      <c r="AH447" s="405"/>
      <c r="AI447" s="405"/>
      <c r="AJ447" s="405"/>
      <c r="AK447" s="405"/>
      <c r="AL447" s="405"/>
      <c r="AM447" s="405"/>
      <c r="AN447" s="405"/>
      <c r="AO447" s="405"/>
      <c r="AP447" s="405"/>
      <c r="AQ447" s="405"/>
      <c r="AR447" s="405"/>
      <c r="AS447" s="405"/>
      <c r="AT447" s="405"/>
      <c r="AU447" s="405"/>
      <c r="AV447" s="405"/>
      <c r="AW447" s="405"/>
      <c r="AX447" s="405"/>
      <c r="AY447" s="405"/>
      <c r="AZ447" s="405"/>
      <c r="BA447" s="405"/>
      <c r="BB447" s="405"/>
      <c r="BC447" s="405"/>
      <c r="BD447" s="405"/>
      <c r="BE447" s="405"/>
      <c r="BF447" s="405"/>
      <c r="BG447" s="405"/>
      <c r="BH447" s="405"/>
      <c r="BI447" s="405"/>
      <c r="BJ447" s="405"/>
      <c r="BK447" s="405"/>
      <c r="BL447" s="405"/>
      <c r="BM447" s="405"/>
      <c r="BN447" s="405"/>
      <c r="BO447" s="405"/>
      <c r="BP447" s="405"/>
      <c r="BQ447" s="405"/>
      <c r="BR447" s="405"/>
      <c r="BS447" s="405"/>
      <c r="BT447" s="405"/>
      <c r="BU447" s="405"/>
      <c r="BV447" s="405"/>
      <c r="BW447" s="405"/>
      <c r="BX447" s="405"/>
      <c r="BY447" s="405"/>
      <c r="BZ447" s="405"/>
      <c r="CA447" s="405"/>
      <c r="CB447" s="405"/>
      <c r="CC447" s="405"/>
      <c r="CD447" s="405"/>
      <c r="CE447" s="405"/>
      <c r="CF447" s="405"/>
      <c r="CG447" s="405"/>
      <c r="CH447" s="405"/>
      <c r="CI447" s="405"/>
      <c r="CJ447" s="405"/>
      <c r="CK447" s="405"/>
      <c r="CL447" s="405"/>
      <c r="CM447" s="405"/>
      <c r="CN447" s="405"/>
      <c r="CO447" s="405"/>
      <c r="CP447" s="405"/>
      <c r="CQ447" s="405"/>
      <c r="CR447" s="405"/>
      <c r="CS447" s="405"/>
      <c r="CT447" s="405"/>
      <c r="CU447" s="405"/>
      <c r="CV447" s="405"/>
      <c r="CW447" s="405"/>
      <c r="CX447" s="405"/>
      <c r="CY447" s="405"/>
      <c r="CZ447" s="405"/>
      <c r="DA447" s="405"/>
      <c r="DB447" s="405"/>
      <c r="DC447" s="405"/>
      <c r="DD447" s="405"/>
      <c r="DE447" s="405"/>
      <c r="DF447" s="405"/>
      <c r="DG447" s="405"/>
      <c r="DH447" s="405"/>
      <c r="DI447" s="405"/>
      <c r="DJ447" s="405"/>
      <c r="DK447" s="405"/>
      <c r="DL447" s="399"/>
      <c r="DM447" s="399"/>
      <c r="DN447" s="399"/>
      <c r="DO447" s="399"/>
      <c r="DP447" s="399"/>
      <c r="DQ447" s="399"/>
      <c r="DR447" s="399"/>
      <c r="DS447" s="399"/>
      <c r="DT447" s="399"/>
      <c r="DU447" s="399"/>
      <c r="DV447" s="399"/>
      <c r="DW447" s="399"/>
      <c r="DX447" s="399"/>
      <c r="DY447" s="399"/>
      <c r="DZ447" s="399"/>
      <c r="EA447" s="399"/>
      <c r="EB447" s="399"/>
      <c r="EC447" s="399"/>
      <c r="ED447" s="399"/>
      <c r="EE447" s="399"/>
      <c r="EF447" s="399"/>
      <c r="EG447" s="399"/>
      <c r="EH447" s="399"/>
      <c r="EI447" s="399"/>
      <c r="EJ447" s="399"/>
      <c r="EK447" s="399"/>
      <c r="EL447" s="399"/>
      <c r="EM447" s="399"/>
      <c r="EN447" s="399"/>
      <c r="EO447" s="399"/>
      <c r="EP447" s="399"/>
      <c r="EQ447" s="399"/>
      <c r="ER447" s="399"/>
      <c r="ES447" s="399"/>
      <c r="ET447" s="399"/>
      <c r="EU447" s="399"/>
      <c r="EV447" s="399"/>
      <c r="EW447" s="399"/>
      <c r="EX447" s="399"/>
      <c r="EY447" s="399"/>
      <c r="EZ447" s="399"/>
      <c r="FA447" s="399"/>
      <c r="FB447" s="399"/>
      <c r="FC447" s="399"/>
      <c r="FD447" s="399"/>
      <c r="FE447" s="399"/>
      <c r="FF447" s="399"/>
      <c r="FG447" s="399"/>
      <c r="FH447" s="399"/>
      <c r="FI447" s="399"/>
      <c r="FJ447" s="399"/>
      <c r="FK447" s="399"/>
      <c r="FL447" s="399"/>
      <c r="FM447" s="399"/>
      <c r="FN447" s="399"/>
      <c r="FO447" s="399"/>
      <c r="FP447" s="399"/>
      <c r="FQ447" s="399"/>
      <c r="FR447" s="399"/>
      <c r="FS447" s="399"/>
      <c r="FT447" s="399"/>
      <c r="FU447" s="399"/>
      <c r="FV447" s="399"/>
      <c r="FW447" s="399"/>
      <c r="FX447" s="399"/>
      <c r="FY447" s="399"/>
      <c r="FZ447" s="399"/>
      <c r="GA447" s="399"/>
      <c r="GB447" s="399"/>
      <c r="GC447" s="399"/>
      <c r="GD447" s="399"/>
      <c r="GE447" s="399"/>
      <c r="GF447" s="399"/>
      <c r="GG447" s="399"/>
      <c r="GH447" s="399"/>
      <c r="GI447" s="399"/>
      <c r="GJ447" s="399"/>
      <c r="GK447" s="399"/>
      <c r="GL447" s="399"/>
      <c r="GM447" s="399"/>
      <c r="GN447" s="399"/>
      <c r="GO447" s="399"/>
      <c r="GP447" s="399"/>
      <c r="GQ447" s="399"/>
      <c r="GR447" s="399"/>
      <c r="GS447" s="399"/>
      <c r="GT447" s="399"/>
      <c r="GU447" s="399"/>
      <c r="GV447" s="399"/>
      <c r="GW447" s="399"/>
      <c r="GX447" s="399"/>
      <c r="GY447" s="399"/>
      <c r="GZ447" s="399"/>
      <c r="HA447" s="399"/>
      <c r="HB447" s="399"/>
      <c r="HC447" s="399"/>
      <c r="HD447" s="399"/>
      <c r="HE447" s="399"/>
      <c r="HF447" s="399"/>
      <c r="HG447" s="399"/>
      <c r="HH447" s="399"/>
      <c r="HI447" s="399"/>
      <c r="HJ447" s="399"/>
      <c r="HK447" s="399"/>
      <c r="HL447" s="399"/>
      <c r="HM447" s="399"/>
      <c r="HN447" s="399"/>
      <c r="HO447" s="399"/>
      <c r="HP447" s="399"/>
      <c r="HQ447" s="399"/>
      <c r="HR447" s="399"/>
      <c r="HS447" s="399"/>
      <c r="HT447" s="399"/>
      <c r="HU447" s="399"/>
      <c r="HV447" s="399"/>
      <c r="HW447" s="399"/>
      <c r="HX447" s="399"/>
      <c r="HY447" s="399"/>
      <c r="HZ447" s="399"/>
      <c r="IA447" s="399"/>
      <c r="IB447" s="399"/>
      <c r="IC447" s="399"/>
      <c r="ID447" s="399"/>
      <c r="IE447" s="399"/>
      <c r="IF447" s="399"/>
      <c r="IG447" s="399"/>
      <c r="IH447" s="399"/>
      <c r="II447" s="399"/>
      <c r="IJ447" s="399"/>
      <c r="IK447" s="399"/>
      <c r="IL447" s="399"/>
      <c r="IM447" s="399"/>
      <c r="IN447" s="399"/>
      <c r="IO447" s="399"/>
      <c r="IP447" s="399"/>
    </row>
    <row r="448" spans="1:250" x14ac:dyDescent="0.3">
      <c r="A448" s="424" t="s">
        <v>195</v>
      </c>
      <c r="B448" s="424" t="s">
        <v>266</v>
      </c>
      <c r="C448" s="424"/>
      <c r="D448" s="424"/>
      <c r="E448" s="424"/>
      <c r="F448" s="425"/>
      <c r="G448" s="426"/>
      <c r="H448" s="426"/>
      <c r="I448" s="426"/>
      <c r="J448" s="424"/>
      <c r="K448" s="427" t="s">
        <v>267</v>
      </c>
      <c r="L448" s="427"/>
      <c r="M448" s="428"/>
      <c r="N448" s="427"/>
      <c r="O448" s="427"/>
      <c r="P448" s="427"/>
      <c r="Q448" s="428"/>
      <c r="R448" s="428"/>
      <c r="S448" s="428"/>
      <c r="T448" s="428"/>
      <c r="U448" s="427"/>
      <c r="V448" s="428"/>
      <c r="W448" s="428"/>
      <c r="X448" s="428"/>
      <c r="Y448" s="429"/>
      <c r="Z448" s="428"/>
      <c r="AA448" s="428"/>
      <c r="AB448" s="428"/>
      <c r="AC448" s="428"/>
      <c r="AD448" s="428"/>
      <c r="AE448" s="430">
        <f t="shared" si="54"/>
        <v>0</v>
      </c>
      <c r="AF448" s="430"/>
      <c r="AG448" s="430"/>
      <c r="AH448" s="430"/>
      <c r="AI448" s="430"/>
      <c r="AJ448" s="430"/>
      <c r="AK448" s="430"/>
      <c r="AL448" s="430"/>
      <c r="AM448" s="430"/>
      <c r="AN448" s="430"/>
      <c r="AO448" s="430"/>
      <c r="AP448" s="430"/>
      <c r="AQ448" s="430"/>
      <c r="AR448" s="430"/>
      <c r="AS448" s="430"/>
      <c r="AT448" s="430"/>
      <c r="AU448" s="430"/>
      <c r="AV448" s="430"/>
      <c r="AW448" s="430"/>
      <c r="AX448" s="430"/>
      <c r="AY448" s="430"/>
      <c r="AZ448" s="430"/>
      <c r="BA448" s="430"/>
      <c r="BB448" s="430"/>
      <c r="BC448" s="430"/>
      <c r="BD448" s="430"/>
      <c r="BE448" s="430"/>
      <c r="BF448" s="430"/>
      <c r="BG448" s="430"/>
      <c r="BH448" s="430"/>
      <c r="BI448" s="430"/>
      <c r="BJ448" s="430"/>
      <c r="BK448" s="430"/>
      <c r="BL448" s="430"/>
      <c r="BM448" s="430"/>
      <c r="BN448" s="430"/>
      <c r="BO448" s="430"/>
      <c r="BP448" s="430"/>
      <c r="BQ448" s="430"/>
      <c r="BR448" s="430"/>
      <c r="BS448" s="430"/>
      <c r="BT448" s="430"/>
      <c r="BU448" s="430"/>
      <c r="BV448" s="430"/>
      <c r="BW448" s="430"/>
      <c r="BX448" s="430"/>
      <c r="BY448" s="430"/>
      <c r="BZ448" s="430"/>
      <c r="CA448" s="430"/>
      <c r="CB448" s="430"/>
      <c r="CC448" s="430"/>
      <c r="CD448" s="430"/>
      <c r="CE448" s="430"/>
      <c r="CF448" s="430"/>
      <c r="CG448" s="430"/>
      <c r="CH448" s="430"/>
      <c r="CI448" s="430"/>
      <c r="CJ448" s="430"/>
      <c r="CK448" s="430"/>
      <c r="CL448" s="430"/>
      <c r="CM448" s="430"/>
      <c r="CN448" s="430"/>
      <c r="CO448" s="430"/>
      <c r="CP448" s="430"/>
      <c r="CQ448" s="430"/>
      <c r="CR448" s="430"/>
      <c r="CS448" s="430"/>
      <c r="CT448" s="430"/>
      <c r="CU448" s="430"/>
      <c r="CV448" s="430"/>
      <c r="CW448" s="430"/>
      <c r="CX448" s="430"/>
      <c r="CY448" s="430"/>
      <c r="CZ448" s="430"/>
      <c r="DA448" s="430"/>
      <c r="DB448" s="430"/>
      <c r="DC448" s="430"/>
      <c r="DD448" s="430"/>
      <c r="DE448" s="430"/>
      <c r="DF448" s="430"/>
      <c r="DG448" s="430"/>
      <c r="DH448" s="430"/>
      <c r="DI448" s="430"/>
      <c r="DJ448" s="430"/>
      <c r="DK448" s="430"/>
    </row>
    <row r="449" spans="1:115" x14ac:dyDescent="0.3">
      <c r="A449" s="431" t="s">
        <v>195</v>
      </c>
      <c r="B449" s="431" t="s">
        <v>266</v>
      </c>
      <c r="C449" s="431" t="s">
        <v>187</v>
      </c>
      <c r="D449" s="431"/>
      <c r="E449" s="431"/>
      <c r="F449" s="432"/>
      <c r="G449" s="431"/>
      <c r="H449" s="431"/>
      <c r="I449" s="433"/>
      <c r="J449" s="431"/>
      <c r="K449" s="434" t="s">
        <v>268</v>
      </c>
      <c r="L449" s="434"/>
      <c r="M449" s="431"/>
      <c r="N449" s="434"/>
      <c r="O449" s="434"/>
      <c r="P449" s="434"/>
      <c r="Q449" s="431"/>
      <c r="R449" s="431"/>
      <c r="S449" s="431"/>
      <c r="T449" s="431"/>
      <c r="U449" s="434"/>
      <c r="V449" s="431"/>
      <c r="W449" s="431"/>
      <c r="X449" s="431"/>
      <c r="Y449" s="435"/>
      <c r="Z449" s="431"/>
      <c r="AA449" s="431"/>
      <c r="AB449" s="431"/>
      <c r="AC449" s="431"/>
      <c r="AD449" s="431"/>
      <c r="AE449" s="430">
        <f t="shared" si="54"/>
        <v>0</v>
      </c>
      <c r="AF449" s="430"/>
      <c r="AG449" s="430"/>
      <c r="AH449" s="430"/>
      <c r="AI449" s="430"/>
      <c r="AJ449" s="430"/>
      <c r="AK449" s="430"/>
      <c r="AL449" s="430"/>
      <c r="AM449" s="430"/>
      <c r="AN449" s="430"/>
      <c r="AO449" s="430"/>
      <c r="AP449" s="430"/>
      <c r="AQ449" s="430"/>
      <c r="AR449" s="430"/>
      <c r="AS449" s="430"/>
      <c r="AT449" s="430"/>
      <c r="AU449" s="430"/>
      <c r="AV449" s="430"/>
      <c r="AW449" s="430"/>
      <c r="AX449" s="430"/>
      <c r="AY449" s="430"/>
      <c r="AZ449" s="430"/>
      <c r="BA449" s="430"/>
      <c r="BB449" s="430"/>
      <c r="BC449" s="430"/>
      <c r="BD449" s="430"/>
      <c r="BE449" s="430"/>
      <c r="BF449" s="430"/>
      <c r="BG449" s="430"/>
      <c r="BH449" s="430"/>
      <c r="BI449" s="430"/>
      <c r="BJ449" s="430"/>
      <c r="BK449" s="430"/>
      <c r="BL449" s="430"/>
      <c r="BM449" s="430"/>
      <c r="BN449" s="430"/>
      <c r="BO449" s="430"/>
      <c r="BP449" s="430"/>
      <c r="BQ449" s="430"/>
      <c r="BR449" s="430"/>
      <c r="BS449" s="430"/>
      <c r="BT449" s="430"/>
      <c r="BU449" s="430"/>
      <c r="BV449" s="430"/>
      <c r="BW449" s="430"/>
      <c r="BX449" s="430"/>
      <c r="BY449" s="430"/>
      <c r="BZ449" s="430"/>
      <c r="CA449" s="430"/>
      <c r="CB449" s="430"/>
      <c r="CC449" s="430"/>
      <c r="CD449" s="430"/>
      <c r="CE449" s="430"/>
      <c r="CF449" s="430"/>
      <c r="CG449" s="430"/>
      <c r="CH449" s="430"/>
      <c r="CI449" s="430"/>
      <c r="CJ449" s="430"/>
      <c r="CK449" s="430"/>
      <c r="CL449" s="430"/>
      <c r="CM449" s="430"/>
      <c r="CN449" s="430"/>
      <c r="CO449" s="430"/>
      <c r="CP449" s="430"/>
      <c r="CQ449" s="430"/>
      <c r="CR449" s="430"/>
      <c r="CS449" s="430"/>
      <c r="CT449" s="430"/>
      <c r="CU449" s="430"/>
      <c r="CV449" s="430"/>
      <c r="CW449" s="430"/>
      <c r="CX449" s="430"/>
      <c r="CY449" s="430"/>
      <c r="CZ449" s="430"/>
      <c r="DA449" s="430"/>
      <c r="DB449" s="430"/>
      <c r="DC449" s="430"/>
      <c r="DD449" s="430"/>
      <c r="DE449" s="430"/>
      <c r="DF449" s="430"/>
      <c r="DG449" s="430"/>
      <c r="DH449" s="430"/>
      <c r="DI449" s="430"/>
      <c r="DJ449" s="430"/>
      <c r="DK449" s="430"/>
    </row>
    <row r="450" spans="1:115" x14ac:dyDescent="0.3">
      <c r="A450" s="442" t="s">
        <v>195</v>
      </c>
      <c r="B450" s="442" t="s">
        <v>266</v>
      </c>
      <c r="C450" s="442" t="s">
        <v>187</v>
      </c>
      <c r="D450" s="442" t="s">
        <v>197</v>
      </c>
      <c r="E450" s="442"/>
      <c r="F450" s="443"/>
      <c r="G450" s="444"/>
      <c r="H450" s="444"/>
      <c r="I450" s="444"/>
      <c r="J450" s="442"/>
      <c r="K450" s="445" t="s">
        <v>914</v>
      </c>
      <c r="L450" s="445"/>
      <c r="M450" s="446"/>
      <c r="N450" s="445"/>
      <c r="O450" s="445"/>
      <c r="P450" s="445"/>
      <c r="Q450" s="446"/>
      <c r="R450" s="446"/>
      <c r="S450" s="446"/>
      <c r="T450" s="446"/>
      <c r="U450" s="445"/>
      <c r="V450" s="446"/>
      <c r="W450" s="446"/>
      <c r="X450" s="446"/>
      <c r="Y450" s="447"/>
      <c r="Z450" s="446"/>
      <c r="AA450" s="446"/>
      <c r="AB450" s="446"/>
      <c r="AC450" s="446"/>
      <c r="AD450" s="446"/>
      <c r="AE450" s="430">
        <f t="shared" si="54"/>
        <v>0</v>
      </c>
      <c r="AF450" s="430"/>
      <c r="AG450" s="430"/>
      <c r="AH450" s="430"/>
      <c r="AI450" s="430"/>
      <c r="AJ450" s="430"/>
      <c r="AK450" s="430"/>
      <c r="AL450" s="430"/>
      <c r="AM450" s="430"/>
      <c r="AN450" s="430"/>
      <c r="AO450" s="430"/>
      <c r="AP450" s="430"/>
      <c r="AQ450" s="430"/>
      <c r="AR450" s="430"/>
      <c r="AS450" s="430"/>
      <c r="AT450" s="430"/>
      <c r="AU450" s="430"/>
      <c r="AV450" s="430"/>
      <c r="AW450" s="430"/>
      <c r="AX450" s="430"/>
      <c r="AY450" s="430"/>
      <c r="AZ450" s="430"/>
      <c r="BA450" s="430"/>
      <c r="BB450" s="430"/>
      <c r="BC450" s="430"/>
      <c r="BD450" s="430"/>
      <c r="BE450" s="430"/>
      <c r="BF450" s="430"/>
      <c r="BG450" s="430"/>
      <c r="BH450" s="430"/>
      <c r="BI450" s="430"/>
      <c r="BJ450" s="430"/>
      <c r="BK450" s="430"/>
      <c r="BL450" s="430"/>
      <c r="BM450" s="430"/>
      <c r="BN450" s="430"/>
      <c r="BO450" s="430"/>
      <c r="BP450" s="430"/>
      <c r="BQ450" s="430"/>
      <c r="BR450" s="430"/>
      <c r="BS450" s="430"/>
      <c r="BT450" s="430"/>
      <c r="BU450" s="430"/>
      <c r="BV450" s="430"/>
      <c r="BW450" s="430"/>
      <c r="BX450" s="430"/>
      <c r="BY450" s="430"/>
      <c r="BZ450" s="430"/>
      <c r="CA450" s="430"/>
      <c r="CB450" s="430"/>
      <c r="CC450" s="430"/>
      <c r="CD450" s="430"/>
      <c r="CE450" s="430"/>
      <c r="CF450" s="430"/>
      <c r="CG450" s="430"/>
      <c r="CH450" s="430"/>
      <c r="CI450" s="430"/>
      <c r="CJ450" s="430"/>
      <c r="CK450" s="430"/>
      <c r="CL450" s="430"/>
      <c r="CM450" s="430"/>
      <c r="CN450" s="430"/>
      <c r="CO450" s="430"/>
      <c r="CP450" s="430"/>
      <c r="CQ450" s="430"/>
      <c r="CR450" s="430"/>
      <c r="CS450" s="430"/>
      <c r="CT450" s="430"/>
      <c r="CU450" s="430"/>
      <c r="CV450" s="430"/>
      <c r="CW450" s="430"/>
      <c r="CX450" s="430"/>
      <c r="CY450" s="430"/>
      <c r="CZ450" s="430"/>
      <c r="DA450" s="430"/>
      <c r="DB450" s="430"/>
      <c r="DC450" s="430"/>
      <c r="DD450" s="430"/>
      <c r="DE450" s="430"/>
      <c r="DF450" s="430"/>
      <c r="DG450" s="430"/>
      <c r="DH450" s="430"/>
      <c r="DI450" s="430"/>
      <c r="DJ450" s="430"/>
      <c r="DK450" s="430"/>
    </row>
    <row r="451" spans="1:115" x14ac:dyDescent="0.3">
      <c r="A451" s="436" t="s">
        <v>195</v>
      </c>
      <c r="B451" s="436" t="s">
        <v>266</v>
      </c>
      <c r="C451" s="436" t="s">
        <v>187</v>
      </c>
      <c r="D451" s="436" t="s">
        <v>197</v>
      </c>
      <c r="E451" s="436" t="s">
        <v>341</v>
      </c>
      <c r="F451" s="437"/>
      <c r="G451" s="438"/>
      <c r="H451" s="438"/>
      <c r="I451" s="438"/>
      <c r="J451" s="436"/>
      <c r="K451" s="673" t="s">
        <v>915</v>
      </c>
      <c r="L451" s="673"/>
      <c r="M451" s="436"/>
      <c r="N451" s="673"/>
      <c r="O451" s="673"/>
      <c r="P451" s="673"/>
      <c r="Q451" s="436"/>
      <c r="R451" s="436"/>
      <c r="S451" s="436"/>
      <c r="T451" s="436"/>
      <c r="U451" s="673"/>
      <c r="V451" s="436"/>
      <c r="W451" s="436"/>
      <c r="X451" s="436"/>
      <c r="Y451" s="441"/>
      <c r="Z451" s="436"/>
      <c r="AA451" s="436"/>
      <c r="AB451" s="436"/>
      <c r="AC451" s="436"/>
      <c r="AD451" s="436"/>
      <c r="AE451" s="430">
        <f t="shared" si="54"/>
        <v>0</v>
      </c>
      <c r="AF451" s="430"/>
      <c r="AG451" s="510"/>
      <c r="AH451" s="510"/>
      <c r="AI451" s="511"/>
      <c r="AJ451" s="510"/>
      <c r="AK451" s="511"/>
      <c r="AL451" s="510"/>
      <c r="AM451" s="511"/>
      <c r="AN451" s="510"/>
      <c r="AO451" s="510"/>
      <c r="AP451" s="510"/>
      <c r="AQ451" s="510"/>
      <c r="AR451" s="511"/>
      <c r="AS451" s="510"/>
      <c r="AT451" s="510"/>
      <c r="AU451" s="511"/>
      <c r="AV451" s="510"/>
      <c r="AW451" s="510"/>
      <c r="AX451" s="510"/>
      <c r="AY451" s="510"/>
      <c r="AZ451" s="510"/>
      <c r="BA451" s="511"/>
      <c r="BB451" s="510"/>
      <c r="BC451" s="510"/>
      <c r="BD451" s="511"/>
      <c r="BE451" s="510"/>
      <c r="BF451" s="510"/>
      <c r="BG451" s="510"/>
      <c r="BH451" s="511"/>
      <c r="BI451" s="510"/>
      <c r="BJ451" s="511"/>
      <c r="BK451" s="510"/>
      <c r="BL451" s="510"/>
      <c r="BM451" s="510"/>
      <c r="BN451" s="511"/>
      <c r="BO451" s="511"/>
      <c r="BP451" s="510"/>
      <c r="BQ451" s="510"/>
      <c r="BR451" s="510"/>
      <c r="BS451" s="510"/>
      <c r="BT451" s="510"/>
      <c r="BU451" s="510"/>
      <c r="BV451" s="511"/>
      <c r="BW451" s="510"/>
      <c r="BX451" s="511"/>
      <c r="BY451" s="510"/>
      <c r="BZ451" s="510"/>
      <c r="CA451" s="510"/>
      <c r="CB451" s="511"/>
      <c r="CC451" s="510"/>
      <c r="CD451" s="510"/>
      <c r="CE451" s="510"/>
      <c r="CF451" s="510"/>
      <c r="CG451" s="510"/>
      <c r="CH451" s="510"/>
      <c r="CI451" s="510"/>
      <c r="CJ451" s="510"/>
      <c r="CK451" s="510"/>
      <c r="CL451" s="510"/>
      <c r="CM451" s="510"/>
      <c r="CN451" s="510"/>
      <c r="CO451" s="511"/>
      <c r="CP451" s="511"/>
      <c r="CQ451" s="511"/>
      <c r="CR451" s="511"/>
      <c r="CS451" s="511"/>
      <c r="CT451" s="511"/>
      <c r="CU451" s="510"/>
      <c r="CV451" s="510"/>
      <c r="CW451" s="511"/>
      <c r="CX451" s="510"/>
      <c r="CY451" s="510"/>
      <c r="CZ451" s="510"/>
      <c r="DA451" s="510"/>
      <c r="DB451" s="510"/>
      <c r="DC451" s="510"/>
      <c r="DD451" s="510"/>
      <c r="DE451" s="510"/>
      <c r="DF451" s="510"/>
      <c r="DG451" s="510"/>
      <c r="DH451" s="510"/>
      <c r="DI451" s="510"/>
      <c r="DJ451" s="511"/>
      <c r="DK451" s="510"/>
    </row>
    <row r="452" spans="1:115" ht="51" x14ac:dyDescent="0.3">
      <c r="A452" s="449" t="s">
        <v>195</v>
      </c>
      <c r="B452" s="449" t="s">
        <v>266</v>
      </c>
      <c r="C452" s="449" t="s">
        <v>187</v>
      </c>
      <c r="D452" s="449" t="s">
        <v>197</v>
      </c>
      <c r="E452" s="449" t="s">
        <v>341</v>
      </c>
      <c r="F452" s="457" t="s">
        <v>1058</v>
      </c>
      <c r="G452" s="449"/>
      <c r="H452" s="449" t="s">
        <v>1421</v>
      </c>
      <c r="I452" s="449" t="s">
        <v>208</v>
      </c>
      <c r="J452" s="381" t="s">
        <v>1264</v>
      </c>
      <c r="K452" s="680" t="s">
        <v>1060</v>
      </c>
      <c r="L452" s="373" t="s">
        <v>1543</v>
      </c>
      <c r="M452" s="374" t="s">
        <v>1544</v>
      </c>
      <c r="N452" s="681" t="s">
        <v>1545</v>
      </c>
      <c r="O452" s="681" t="s">
        <v>1546</v>
      </c>
      <c r="P452" s="681" t="s">
        <v>1547</v>
      </c>
      <c r="Q452" s="490">
        <v>36935</v>
      </c>
      <c r="R452" s="374" t="s">
        <v>1556</v>
      </c>
      <c r="S452" s="376">
        <v>1</v>
      </c>
      <c r="T452" s="682">
        <v>1</v>
      </c>
      <c r="U452" s="683" t="s">
        <v>1561</v>
      </c>
      <c r="V452" s="682" t="s">
        <v>1562</v>
      </c>
      <c r="W452" s="684" t="s">
        <v>1563</v>
      </c>
      <c r="X452" s="581">
        <v>43403</v>
      </c>
      <c r="Y452" s="456">
        <v>90000000</v>
      </c>
      <c r="Z452" s="685" t="s">
        <v>1567</v>
      </c>
      <c r="AA452" s="685" t="s">
        <v>1483</v>
      </c>
      <c r="AB452" s="686" t="s">
        <v>1568</v>
      </c>
      <c r="AC452" s="685" t="s">
        <v>1569</v>
      </c>
      <c r="AD452" s="449"/>
      <c r="AE452" s="430">
        <f t="shared" si="54"/>
        <v>300000000</v>
      </c>
      <c r="AF452" s="430">
        <f>AG452</f>
        <v>300000000</v>
      </c>
      <c r="AG452" s="430">
        <f t="shared" ref="AG452:AG472" si="72">SUM(AH452:DK452)</f>
        <v>300000000</v>
      </c>
      <c r="AH452" s="430">
        <v>300000000</v>
      </c>
      <c r="AI452" s="430"/>
      <c r="AJ452" s="430"/>
      <c r="AK452" s="430"/>
      <c r="AL452" s="430"/>
      <c r="AM452" s="430"/>
      <c r="AN452" s="430"/>
      <c r="AO452" s="430"/>
      <c r="AP452" s="430"/>
      <c r="AQ452" s="430"/>
      <c r="AR452" s="430"/>
      <c r="AS452" s="430"/>
      <c r="AT452" s="430"/>
      <c r="AU452" s="430"/>
      <c r="AV452" s="430"/>
      <c r="AW452" s="430"/>
      <c r="AX452" s="430"/>
      <c r="AY452" s="430"/>
      <c r="AZ452" s="430"/>
      <c r="BA452" s="430"/>
      <c r="BB452" s="430"/>
      <c r="BC452" s="430"/>
      <c r="BD452" s="430"/>
      <c r="BE452" s="430"/>
      <c r="BF452" s="430"/>
      <c r="BG452" s="430"/>
      <c r="BH452" s="430"/>
      <c r="BI452" s="430"/>
      <c r="BJ452" s="430"/>
      <c r="BK452" s="430"/>
      <c r="BL452" s="430"/>
      <c r="BM452" s="430"/>
      <c r="BN452" s="430"/>
      <c r="BO452" s="430"/>
      <c r="BP452" s="430"/>
      <c r="BQ452" s="430"/>
      <c r="BR452" s="430"/>
      <c r="BS452" s="430"/>
      <c r="BT452" s="430"/>
      <c r="BU452" s="430"/>
      <c r="BV452" s="430"/>
      <c r="BW452" s="430"/>
      <c r="BX452" s="430"/>
      <c r="BY452" s="430"/>
      <c r="BZ452" s="430"/>
      <c r="CA452" s="430"/>
      <c r="CB452" s="430"/>
      <c r="CC452" s="430"/>
      <c r="CD452" s="430"/>
      <c r="CE452" s="430"/>
      <c r="CF452" s="430"/>
      <c r="CG452" s="430"/>
      <c r="CH452" s="430"/>
      <c r="CI452" s="430"/>
      <c r="CJ452" s="430"/>
      <c r="CK452" s="430"/>
      <c r="CL452" s="430"/>
      <c r="CM452" s="430"/>
      <c r="CN452" s="430"/>
      <c r="CO452" s="430"/>
      <c r="CP452" s="430"/>
      <c r="CQ452" s="430"/>
      <c r="CR452" s="430"/>
      <c r="CS452" s="430"/>
      <c r="CT452" s="430"/>
      <c r="CU452" s="430"/>
      <c r="CV452" s="430"/>
      <c r="CW452" s="430"/>
      <c r="CX452" s="430"/>
      <c r="CY452" s="430"/>
      <c r="CZ452" s="430"/>
      <c r="DA452" s="430"/>
      <c r="DB452" s="430"/>
      <c r="DC452" s="430"/>
      <c r="DD452" s="430"/>
      <c r="DE452" s="430"/>
      <c r="DF452" s="430"/>
      <c r="DG452" s="430"/>
      <c r="DH452" s="430"/>
      <c r="DI452" s="430"/>
      <c r="DJ452" s="430"/>
      <c r="DK452" s="430"/>
    </row>
    <row r="453" spans="1:115" ht="51" x14ac:dyDescent="0.3">
      <c r="A453" s="449"/>
      <c r="B453" s="449"/>
      <c r="C453" s="449"/>
      <c r="D453" s="449"/>
      <c r="E453" s="449"/>
      <c r="F453" s="457"/>
      <c r="G453" s="449"/>
      <c r="H453" s="449"/>
      <c r="I453" s="449"/>
      <c r="J453" s="381"/>
      <c r="K453" s="680"/>
      <c r="L453" s="373" t="s">
        <v>1543</v>
      </c>
      <c r="M453" s="374" t="s">
        <v>1544</v>
      </c>
      <c r="N453" s="681" t="s">
        <v>1545</v>
      </c>
      <c r="O453" s="681" t="s">
        <v>1548</v>
      </c>
      <c r="P453" s="687" t="s">
        <v>1549</v>
      </c>
      <c r="Q453" s="490">
        <v>36963</v>
      </c>
      <c r="R453" s="374" t="s">
        <v>1557</v>
      </c>
      <c r="S453" s="376">
        <v>3000</v>
      </c>
      <c r="T453" s="682">
        <v>3000</v>
      </c>
      <c r="U453" s="683" t="s">
        <v>1548</v>
      </c>
      <c r="V453" s="682" t="s">
        <v>1549</v>
      </c>
      <c r="W453" s="684" t="s">
        <v>1563</v>
      </c>
      <c r="X453" s="581">
        <v>43403</v>
      </c>
      <c r="Y453" s="456">
        <v>40000000</v>
      </c>
      <c r="Z453" s="685" t="s">
        <v>1567</v>
      </c>
      <c r="AA453" s="685" t="s">
        <v>1483</v>
      </c>
      <c r="AB453" s="686" t="s">
        <v>1568</v>
      </c>
      <c r="AC453" s="685" t="s">
        <v>1569</v>
      </c>
      <c r="AD453" s="449"/>
      <c r="AE453" s="430"/>
      <c r="AF453" s="430"/>
      <c r="AG453" s="430"/>
      <c r="AH453" s="430"/>
      <c r="AI453" s="430"/>
      <c r="AJ453" s="430"/>
      <c r="AK453" s="430"/>
      <c r="AL453" s="430"/>
      <c r="AM453" s="430"/>
      <c r="AN453" s="430"/>
      <c r="AO453" s="430"/>
      <c r="AP453" s="430"/>
      <c r="AQ453" s="430"/>
      <c r="AR453" s="430"/>
      <c r="AS453" s="430"/>
      <c r="AT453" s="430"/>
      <c r="AU453" s="430"/>
      <c r="AV453" s="430"/>
      <c r="AW453" s="430"/>
      <c r="AX453" s="430"/>
      <c r="AY453" s="430"/>
      <c r="AZ453" s="430"/>
      <c r="BA453" s="430"/>
      <c r="BB453" s="430"/>
      <c r="BC453" s="430"/>
      <c r="BD453" s="430"/>
      <c r="BE453" s="430"/>
      <c r="BF453" s="430"/>
      <c r="BG453" s="430"/>
      <c r="BH453" s="430"/>
      <c r="BI453" s="430"/>
      <c r="BJ453" s="430"/>
      <c r="BK453" s="430"/>
      <c r="BL453" s="430"/>
      <c r="BM453" s="430"/>
      <c r="BN453" s="430"/>
      <c r="BO453" s="430"/>
      <c r="BP453" s="430"/>
      <c r="BQ453" s="430"/>
      <c r="BR453" s="430"/>
      <c r="BS453" s="430"/>
      <c r="BT453" s="430"/>
      <c r="BU453" s="430"/>
      <c r="BV453" s="430"/>
      <c r="BW453" s="430"/>
      <c r="BX453" s="430"/>
      <c r="BY453" s="430"/>
      <c r="BZ453" s="430"/>
      <c r="CA453" s="430"/>
      <c r="CB453" s="430"/>
      <c r="CC453" s="430"/>
      <c r="CD453" s="430"/>
      <c r="CE453" s="430"/>
      <c r="CF453" s="430"/>
      <c r="CG453" s="430"/>
      <c r="CH453" s="430"/>
      <c r="CI453" s="430"/>
      <c r="CJ453" s="430"/>
      <c r="CK453" s="430"/>
      <c r="CL453" s="430"/>
      <c r="CM453" s="430"/>
      <c r="CN453" s="430"/>
      <c r="CO453" s="430"/>
      <c r="CP453" s="430"/>
      <c r="CQ453" s="430"/>
      <c r="CR453" s="430"/>
      <c r="CS453" s="430"/>
      <c r="CT453" s="430"/>
      <c r="CU453" s="430"/>
      <c r="CV453" s="430"/>
      <c r="CW453" s="430"/>
      <c r="CX453" s="430"/>
      <c r="CY453" s="430"/>
      <c r="CZ453" s="430"/>
      <c r="DA453" s="430"/>
      <c r="DB453" s="430"/>
      <c r="DC453" s="430"/>
      <c r="DD453" s="430"/>
      <c r="DE453" s="430"/>
      <c r="DF453" s="430"/>
      <c r="DG453" s="430"/>
      <c r="DH453" s="430"/>
      <c r="DI453" s="430"/>
      <c r="DJ453" s="430"/>
      <c r="DK453" s="430"/>
    </row>
    <row r="454" spans="1:115" ht="51" x14ac:dyDescent="0.3">
      <c r="A454" s="449"/>
      <c r="B454" s="449"/>
      <c r="C454" s="449"/>
      <c r="D454" s="449"/>
      <c r="E454" s="449"/>
      <c r="F454" s="457"/>
      <c r="G454" s="449"/>
      <c r="H454" s="449"/>
      <c r="I454" s="449"/>
      <c r="J454" s="381"/>
      <c r="K454" s="680"/>
      <c r="L454" s="373" t="s">
        <v>1543</v>
      </c>
      <c r="M454" s="374" t="s">
        <v>1544</v>
      </c>
      <c r="N454" s="681" t="s">
        <v>1545</v>
      </c>
      <c r="O454" s="681" t="s">
        <v>1550</v>
      </c>
      <c r="P454" s="687" t="s">
        <v>1551</v>
      </c>
      <c r="Q454" s="490">
        <v>36994</v>
      </c>
      <c r="R454" s="374" t="s">
        <v>1558</v>
      </c>
      <c r="S454" s="376">
        <v>25</v>
      </c>
      <c r="T454" s="682">
        <v>25</v>
      </c>
      <c r="U454" s="683" t="s">
        <v>1550</v>
      </c>
      <c r="V454" s="682" t="s">
        <v>1564</v>
      </c>
      <c r="W454" s="684" t="s">
        <v>1563</v>
      </c>
      <c r="X454" s="581">
        <v>43403</v>
      </c>
      <c r="Y454" s="456">
        <v>85000000</v>
      </c>
      <c r="Z454" s="685" t="s">
        <v>1567</v>
      </c>
      <c r="AA454" s="685" t="s">
        <v>1483</v>
      </c>
      <c r="AB454" s="686" t="s">
        <v>1568</v>
      </c>
      <c r="AC454" s="685" t="s">
        <v>1569</v>
      </c>
      <c r="AD454" s="449"/>
      <c r="AE454" s="430"/>
      <c r="AF454" s="430"/>
      <c r="AG454" s="430"/>
      <c r="AH454" s="430"/>
      <c r="AI454" s="430"/>
      <c r="AJ454" s="430"/>
      <c r="AK454" s="430"/>
      <c r="AL454" s="430"/>
      <c r="AM454" s="430"/>
      <c r="AN454" s="430"/>
      <c r="AO454" s="430"/>
      <c r="AP454" s="430"/>
      <c r="AQ454" s="430"/>
      <c r="AR454" s="430"/>
      <c r="AS454" s="430"/>
      <c r="AT454" s="430"/>
      <c r="AU454" s="430"/>
      <c r="AV454" s="430"/>
      <c r="AW454" s="430"/>
      <c r="AX454" s="430"/>
      <c r="AY454" s="430"/>
      <c r="AZ454" s="430"/>
      <c r="BA454" s="430"/>
      <c r="BB454" s="430"/>
      <c r="BC454" s="430"/>
      <c r="BD454" s="430"/>
      <c r="BE454" s="430"/>
      <c r="BF454" s="430"/>
      <c r="BG454" s="430"/>
      <c r="BH454" s="430"/>
      <c r="BI454" s="430"/>
      <c r="BJ454" s="430"/>
      <c r="BK454" s="430"/>
      <c r="BL454" s="430"/>
      <c r="BM454" s="430"/>
      <c r="BN454" s="430"/>
      <c r="BO454" s="430"/>
      <c r="BP454" s="430"/>
      <c r="BQ454" s="430"/>
      <c r="BR454" s="430"/>
      <c r="BS454" s="430"/>
      <c r="BT454" s="430"/>
      <c r="BU454" s="430"/>
      <c r="BV454" s="430"/>
      <c r="BW454" s="430"/>
      <c r="BX454" s="430"/>
      <c r="BY454" s="430"/>
      <c r="BZ454" s="430"/>
      <c r="CA454" s="430"/>
      <c r="CB454" s="430"/>
      <c r="CC454" s="430"/>
      <c r="CD454" s="430"/>
      <c r="CE454" s="430"/>
      <c r="CF454" s="430"/>
      <c r="CG454" s="430"/>
      <c r="CH454" s="430"/>
      <c r="CI454" s="430"/>
      <c r="CJ454" s="430"/>
      <c r="CK454" s="430"/>
      <c r="CL454" s="430"/>
      <c r="CM454" s="430"/>
      <c r="CN454" s="430"/>
      <c r="CO454" s="430"/>
      <c r="CP454" s="430"/>
      <c r="CQ454" s="430"/>
      <c r="CR454" s="430"/>
      <c r="CS454" s="430"/>
      <c r="CT454" s="430"/>
      <c r="CU454" s="430"/>
      <c r="CV454" s="430"/>
      <c r="CW454" s="430"/>
      <c r="CX454" s="430"/>
      <c r="CY454" s="430"/>
      <c r="CZ454" s="430"/>
      <c r="DA454" s="430"/>
      <c r="DB454" s="430"/>
      <c r="DC454" s="430"/>
      <c r="DD454" s="430"/>
      <c r="DE454" s="430"/>
      <c r="DF454" s="430"/>
      <c r="DG454" s="430"/>
      <c r="DH454" s="430"/>
      <c r="DI454" s="430"/>
      <c r="DJ454" s="430"/>
      <c r="DK454" s="430"/>
    </row>
    <row r="455" spans="1:115" ht="51" x14ac:dyDescent="0.3">
      <c r="A455" s="449"/>
      <c r="B455" s="449"/>
      <c r="C455" s="449"/>
      <c r="D455" s="449"/>
      <c r="E455" s="449"/>
      <c r="F455" s="457"/>
      <c r="G455" s="449"/>
      <c r="H455" s="449"/>
      <c r="I455" s="449"/>
      <c r="J455" s="381"/>
      <c r="K455" s="680"/>
      <c r="L455" s="373" t="s">
        <v>1543</v>
      </c>
      <c r="M455" s="374" t="s">
        <v>1544</v>
      </c>
      <c r="N455" s="681" t="s">
        <v>1545</v>
      </c>
      <c r="O455" s="681" t="s">
        <v>1552</v>
      </c>
      <c r="P455" s="687" t="s">
        <v>1553</v>
      </c>
      <c r="Q455" s="490">
        <v>37024</v>
      </c>
      <c r="R455" s="374" t="s">
        <v>1559</v>
      </c>
      <c r="S455" s="376">
        <v>1</v>
      </c>
      <c r="T455" s="682">
        <v>1</v>
      </c>
      <c r="U455" s="683" t="s">
        <v>1552</v>
      </c>
      <c r="V455" s="682" t="s">
        <v>1565</v>
      </c>
      <c r="W455" s="684" t="s">
        <v>1563</v>
      </c>
      <c r="X455" s="581">
        <v>43403</v>
      </c>
      <c r="Y455" s="456">
        <v>10000000</v>
      </c>
      <c r="Z455" s="685" t="s">
        <v>1567</v>
      </c>
      <c r="AA455" s="685" t="s">
        <v>1483</v>
      </c>
      <c r="AB455" s="686" t="s">
        <v>1568</v>
      </c>
      <c r="AC455" s="685" t="s">
        <v>1569</v>
      </c>
      <c r="AD455" s="449"/>
      <c r="AE455" s="430"/>
      <c r="AF455" s="430"/>
      <c r="AG455" s="430"/>
      <c r="AH455" s="430"/>
      <c r="AI455" s="430"/>
      <c r="AJ455" s="430"/>
      <c r="AK455" s="430"/>
      <c r="AL455" s="430"/>
      <c r="AM455" s="430"/>
      <c r="AN455" s="430"/>
      <c r="AO455" s="430"/>
      <c r="AP455" s="430"/>
      <c r="AQ455" s="430"/>
      <c r="AR455" s="430"/>
      <c r="AS455" s="430"/>
      <c r="AT455" s="430"/>
      <c r="AU455" s="430"/>
      <c r="AV455" s="430"/>
      <c r="AW455" s="430"/>
      <c r="AX455" s="430"/>
      <c r="AY455" s="430"/>
      <c r="AZ455" s="430"/>
      <c r="BA455" s="430"/>
      <c r="BB455" s="430"/>
      <c r="BC455" s="430"/>
      <c r="BD455" s="430"/>
      <c r="BE455" s="430"/>
      <c r="BF455" s="430"/>
      <c r="BG455" s="430"/>
      <c r="BH455" s="430"/>
      <c r="BI455" s="430"/>
      <c r="BJ455" s="430"/>
      <c r="BK455" s="430"/>
      <c r="BL455" s="430"/>
      <c r="BM455" s="430"/>
      <c r="BN455" s="430"/>
      <c r="BO455" s="430"/>
      <c r="BP455" s="430"/>
      <c r="BQ455" s="430"/>
      <c r="BR455" s="430"/>
      <c r="BS455" s="430"/>
      <c r="BT455" s="430"/>
      <c r="BU455" s="430"/>
      <c r="BV455" s="430"/>
      <c r="BW455" s="430"/>
      <c r="BX455" s="430"/>
      <c r="BY455" s="430"/>
      <c r="BZ455" s="430"/>
      <c r="CA455" s="430"/>
      <c r="CB455" s="430"/>
      <c r="CC455" s="430"/>
      <c r="CD455" s="430"/>
      <c r="CE455" s="430"/>
      <c r="CF455" s="430"/>
      <c r="CG455" s="430"/>
      <c r="CH455" s="430"/>
      <c r="CI455" s="430"/>
      <c r="CJ455" s="430"/>
      <c r="CK455" s="430"/>
      <c r="CL455" s="430"/>
      <c r="CM455" s="430"/>
      <c r="CN455" s="430"/>
      <c r="CO455" s="430"/>
      <c r="CP455" s="430"/>
      <c r="CQ455" s="430"/>
      <c r="CR455" s="430"/>
      <c r="CS455" s="430"/>
      <c r="CT455" s="430"/>
      <c r="CU455" s="430"/>
      <c r="CV455" s="430"/>
      <c r="CW455" s="430"/>
      <c r="CX455" s="430"/>
      <c r="CY455" s="430"/>
      <c r="CZ455" s="430"/>
      <c r="DA455" s="430"/>
      <c r="DB455" s="430"/>
      <c r="DC455" s="430"/>
      <c r="DD455" s="430"/>
      <c r="DE455" s="430"/>
      <c r="DF455" s="430"/>
      <c r="DG455" s="430"/>
      <c r="DH455" s="430"/>
      <c r="DI455" s="430"/>
      <c r="DJ455" s="430"/>
      <c r="DK455" s="430"/>
    </row>
    <row r="456" spans="1:115" ht="51" x14ac:dyDescent="0.3">
      <c r="A456" s="449"/>
      <c r="B456" s="449"/>
      <c r="C456" s="449"/>
      <c r="D456" s="449"/>
      <c r="E456" s="449"/>
      <c r="F456" s="457"/>
      <c r="G456" s="449"/>
      <c r="H456" s="449"/>
      <c r="I456" s="449"/>
      <c r="J456" s="381"/>
      <c r="K456" s="680"/>
      <c r="L456" s="373" t="s">
        <v>1543</v>
      </c>
      <c r="M456" s="374" t="s">
        <v>1544</v>
      </c>
      <c r="N456" s="681" t="s">
        <v>1545</v>
      </c>
      <c r="O456" s="681" t="s">
        <v>1554</v>
      </c>
      <c r="P456" s="681" t="s">
        <v>1555</v>
      </c>
      <c r="Q456" s="490">
        <v>37085</v>
      </c>
      <c r="R456" s="374" t="s">
        <v>1560</v>
      </c>
      <c r="S456" s="376">
        <v>3</v>
      </c>
      <c r="T456" s="684">
        <v>1</v>
      </c>
      <c r="U456" s="683" t="s">
        <v>1566</v>
      </c>
      <c r="V456" s="684" t="s">
        <v>1562</v>
      </c>
      <c r="W456" s="684" t="s">
        <v>1563</v>
      </c>
      <c r="X456" s="581">
        <v>43403</v>
      </c>
      <c r="Y456" s="456">
        <v>75000000</v>
      </c>
      <c r="Z456" s="685" t="s">
        <v>1567</v>
      </c>
      <c r="AA456" s="685" t="s">
        <v>1483</v>
      </c>
      <c r="AB456" s="686" t="s">
        <v>1568</v>
      </c>
      <c r="AC456" s="685" t="s">
        <v>1569</v>
      </c>
      <c r="AD456" s="449"/>
      <c r="AE456" s="430"/>
      <c r="AF456" s="430"/>
      <c r="AG456" s="430"/>
      <c r="AH456" s="430"/>
      <c r="AI456" s="430"/>
      <c r="AJ456" s="430"/>
      <c r="AK456" s="430"/>
      <c r="AL456" s="430"/>
      <c r="AM456" s="430"/>
      <c r="AN456" s="430"/>
      <c r="AO456" s="430"/>
      <c r="AP456" s="430"/>
      <c r="AQ456" s="430"/>
      <c r="AR456" s="430"/>
      <c r="AS456" s="430"/>
      <c r="AT456" s="430"/>
      <c r="AU456" s="430"/>
      <c r="AV456" s="430"/>
      <c r="AW456" s="430"/>
      <c r="AX456" s="430"/>
      <c r="AY456" s="430"/>
      <c r="AZ456" s="430"/>
      <c r="BA456" s="430"/>
      <c r="BB456" s="430"/>
      <c r="BC456" s="430"/>
      <c r="BD456" s="430"/>
      <c r="BE456" s="430"/>
      <c r="BF456" s="430"/>
      <c r="BG456" s="430"/>
      <c r="BH456" s="430"/>
      <c r="BI456" s="430"/>
      <c r="BJ456" s="430"/>
      <c r="BK456" s="430"/>
      <c r="BL456" s="430"/>
      <c r="BM456" s="430"/>
      <c r="BN456" s="430"/>
      <c r="BO456" s="430"/>
      <c r="BP456" s="430"/>
      <c r="BQ456" s="430"/>
      <c r="BR456" s="430"/>
      <c r="BS456" s="430"/>
      <c r="BT456" s="430"/>
      <c r="BU456" s="430"/>
      <c r="BV456" s="430"/>
      <c r="BW456" s="430"/>
      <c r="BX456" s="430"/>
      <c r="BY456" s="430"/>
      <c r="BZ456" s="430"/>
      <c r="CA456" s="430"/>
      <c r="CB456" s="430"/>
      <c r="CC456" s="430"/>
      <c r="CD456" s="430"/>
      <c r="CE456" s="430"/>
      <c r="CF456" s="430"/>
      <c r="CG456" s="430"/>
      <c r="CH456" s="430"/>
      <c r="CI456" s="430"/>
      <c r="CJ456" s="430"/>
      <c r="CK456" s="430"/>
      <c r="CL456" s="430"/>
      <c r="CM456" s="430"/>
      <c r="CN456" s="430"/>
      <c r="CO456" s="430"/>
      <c r="CP456" s="430"/>
      <c r="CQ456" s="430"/>
      <c r="CR456" s="430"/>
      <c r="CS456" s="430"/>
      <c r="CT456" s="430"/>
      <c r="CU456" s="430"/>
      <c r="CV456" s="430"/>
      <c r="CW456" s="430"/>
      <c r="CX456" s="430"/>
      <c r="CY456" s="430"/>
      <c r="CZ456" s="430"/>
      <c r="DA456" s="430"/>
      <c r="DB456" s="430"/>
      <c r="DC456" s="430"/>
      <c r="DD456" s="430"/>
      <c r="DE456" s="430"/>
      <c r="DF456" s="430"/>
      <c r="DG456" s="430"/>
      <c r="DH456" s="430"/>
      <c r="DI456" s="430"/>
      <c r="DJ456" s="430"/>
      <c r="DK456" s="430"/>
    </row>
    <row r="457" spans="1:115" x14ac:dyDescent="0.3">
      <c r="A457" s="436" t="s">
        <v>195</v>
      </c>
      <c r="B457" s="436" t="s">
        <v>266</v>
      </c>
      <c r="C457" s="436" t="s">
        <v>187</v>
      </c>
      <c r="D457" s="436" t="s">
        <v>197</v>
      </c>
      <c r="E457" s="436" t="s">
        <v>357</v>
      </c>
      <c r="F457" s="437"/>
      <c r="G457" s="438"/>
      <c r="H457" s="438"/>
      <c r="I457" s="438"/>
      <c r="J457" s="436"/>
      <c r="K457" s="673" t="s">
        <v>916</v>
      </c>
      <c r="L457" s="673"/>
      <c r="M457" s="436"/>
      <c r="N457" s="673"/>
      <c r="O457" s="673"/>
      <c r="P457" s="673"/>
      <c r="Q457" s="436"/>
      <c r="R457" s="436"/>
      <c r="S457" s="436"/>
      <c r="T457" s="436"/>
      <c r="U457" s="673"/>
      <c r="V457" s="436"/>
      <c r="W457" s="436"/>
      <c r="X457" s="436"/>
      <c r="Y457" s="441"/>
      <c r="Z457" s="436"/>
      <c r="AA457" s="436"/>
      <c r="AB457" s="436"/>
      <c r="AC457" s="436"/>
      <c r="AD457" s="436"/>
      <c r="AE457" s="430">
        <f t="shared" si="54"/>
        <v>0</v>
      </c>
      <c r="AF457" s="430"/>
      <c r="AG457" s="430">
        <f t="shared" si="72"/>
        <v>0</v>
      </c>
      <c r="AH457" s="430"/>
      <c r="AI457" s="430"/>
      <c r="AJ457" s="430"/>
      <c r="AK457" s="430"/>
      <c r="AL457" s="430"/>
      <c r="AM457" s="430"/>
      <c r="AN457" s="430"/>
      <c r="AO457" s="430"/>
      <c r="AP457" s="430"/>
      <c r="AQ457" s="430"/>
      <c r="AR457" s="430"/>
      <c r="AS457" s="430"/>
      <c r="AT457" s="430"/>
      <c r="AU457" s="430"/>
      <c r="AV457" s="430"/>
      <c r="AW457" s="430"/>
      <c r="AX457" s="430"/>
      <c r="AY457" s="430"/>
      <c r="AZ457" s="430"/>
      <c r="BA457" s="430"/>
      <c r="BB457" s="430"/>
      <c r="BC457" s="430"/>
      <c r="BD457" s="430"/>
      <c r="BE457" s="430"/>
      <c r="BF457" s="430"/>
      <c r="BG457" s="430"/>
      <c r="BH457" s="430"/>
      <c r="BI457" s="430"/>
      <c r="BJ457" s="430"/>
      <c r="BK457" s="430"/>
      <c r="BL457" s="430"/>
      <c r="BM457" s="430"/>
      <c r="BN457" s="430"/>
      <c r="BO457" s="430"/>
      <c r="BP457" s="430"/>
      <c r="BQ457" s="430"/>
      <c r="BR457" s="430"/>
      <c r="BS457" s="430"/>
      <c r="BT457" s="430"/>
      <c r="BU457" s="430"/>
      <c r="BV457" s="430"/>
      <c r="BW457" s="430"/>
      <c r="BX457" s="430"/>
      <c r="BY457" s="430"/>
      <c r="BZ457" s="430"/>
      <c r="CA457" s="430"/>
      <c r="CB457" s="430"/>
      <c r="CC457" s="430"/>
      <c r="CD457" s="430"/>
      <c r="CE457" s="430"/>
      <c r="CF457" s="430"/>
      <c r="CG457" s="430"/>
      <c r="CH457" s="430"/>
      <c r="CI457" s="430"/>
      <c r="CJ457" s="430"/>
      <c r="CK457" s="430"/>
      <c r="CL457" s="430"/>
      <c r="CM457" s="430"/>
      <c r="CN457" s="430"/>
      <c r="CO457" s="430"/>
      <c r="CP457" s="430"/>
      <c r="CQ457" s="430"/>
      <c r="CR457" s="430"/>
      <c r="CS457" s="430"/>
      <c r="CT457" s="430"/>
      <c r="CU457" s="430"/>
      <c r="CV457" s="430"/>
      <c r="CW457" s="430"/>
      <c r="CX457" s="430"/>
      <c r="CY457" s="430"/>
      <c r="CZ457" s="430"/>
      <c r="DA457" s="430"/>
      <c r="DB457" s="430"/>
      <c r="DC457" s="430"/>
      <c r="DD457" s="430"/>
      <c r="DE457" s="430"/>
      <c r="DF457" s="430"/>
      <c r="DG457" s="430"/>
      <c r="DH457" s="430"/>
      <c r="DI457" s="430"/>
      <c r="DJ457" s="430"/>
      <c r="DK457" s="430"/>
    </row>
    <row r="458" spans="1:115" s="562" customFormat="1" ht="51" x14ac:dyDescent="0.3">
      <c r="A458" s="382" t="s">
        <v>195</v>
      </c>
      <c r="B458" s="382" t="s">
        <v>266</v>
      </c>
      <c r="C458" s="382" t="s">
        <v>187</v>
      </c>
      <c r="D458" s="382" t="s">
        <v>197</v>
      </c>
      <c r="E458" s="382" t="s">
        <v>357</v>
      </c>
      <c r="F458" s="384" t="s">
        <v>1061</v>
      </c>
      <c r="G458" s="382"/>
      <c r="H458" s="382" t="s">
        <v>1422</v>
      </c>
      <c r="I458" s="382" t="s">
        <v>208</v>
      </c>
      <c r="J458" s="381" t="s">
        <v>1267</v>
      </c>
      <c r="K458" s="549" t="s">
        <v>1081</v>
      </c>
      <c r="L458" s="375" t="s">
        <v>1570</v>
      </c>
      <c r="M458" s="383" t="s">
        <v>1571</v>
      </c>
      <c r="N458" s="683" t="s">
        <v>1572</v>
      </c>
      <c r="O458" s="683" t="s">
        <v>1573</v>
      </c>
      <c r="P458" s="683" t="s">
        <v>1574</v>
      </c>
      <c r="Q458" s="588">
        <v>36905</v>
      </c>
      <c r="R458" s="383" t="s">
        <v>1581</v>
      </c>
      <c r="S458" s="383">
        <v>4611</v>
      </c>
      <c r="T458" s="383" t="s">
        <v>1594</v>
      </c>
      <c r="U458" s="683" t="s">
        <v>1585</v>
      </c>
      <c r="V458" s="684" t="s">
        <v>1586</v>
      </c>
      <c r="W458" s="684" t="s">
        <v>1587</v>
      </c>
      <c r="X458" s="688">
        <v>42977</v>
      </c>
      <c r="Y458" s="469">
        <v>52000000</v>
      </c>
      <c r="Z458" s="684" t="s">
        <v>1567</v>
      </c>
      <c r="AA458" s="684" t="s">
        <v>1483</v>
      </c>
      <c r="AB458" s="689" t="s">
        <v>1568</v>
      </c>
      <c r="AC458" s="684" t="s">
        <v>1569</v>
      </c>
      <c r="AD458" s="382"/>
      <c r="AE458" s="560">
        <f t="shared" si="54"/>
        <v>300000000</v>
      </c>
      <c r="AF458" s="560">
        <f>AG458</f>
        <v>300000000</v>
      </c>
      <c r="AG458" s="560">
        <f t="shared" si="72"/>
        <v>300000000</v>
      </c>
      <c r="AH458" s="560">
        <v>300000000</v>
      </c>
      <c r="AI458" s="560"/>
      <c r="AJ458" s="560"/>
      <c r="AK458" s="560"/>
      <c r="AL458" s="560"/>
      <c r="AM458" s="560"/>
      <c r="AN458" s="560"/>
      <c r="AO458" s="560"/>
      <c r="AP458" s="560"/>
      <c r="AQ458" s="560"/>
      <c r="AR458" s="560"/>
      <c r="AS458" s="560"/>
      <c r="AT458" s="560"/>
      <c r="AU458" s="560"/>
      <c r="AV458" s="560"/>
      <c r="AW458" s="560"/>
      <c r="AX458" s="560"/>
      <c r="AY458" s="560"/>
      <c r="AZ458" s="560"/>
      <c r="BA458" s="560"/>
      <c r="BB458" s="560"/>
      <c r="BC458" s="560"/>
      <c r="BD458" s="560"/>
      <c r="BE458" s="560"/>
      <c r="BF458" s="560"/>
      <c r="BG458" s="560"/>
      <c r="BH458" s="560"/>
      <c r="BI458" s="560"/>
      <c r="BJ458" s="560"/>
      <c r="BK458" s="560"/>
      <c r="BL458" s="560"/>
      <c r="BM458" s="560">
        <v>0</v>
      </c>
      <c r="BN458" s="560"/>
      <c r="BO458" s="560"/>
      <c r="BP458" s="560"/>
      <c r="BQ458" s="560"/>
      <c r="BR458" s="560"/>
      <c r="BS458" s="560"/>
      <c r="BT458" s="560"/>
      <c r="BU458" s="560"/>
      <c r="BV458" s="560"/>
      <c r="BW458" s="560"/>
      <c r="BX458" s="560"/>
      <c r="BY458" s="560"/>
      <c r="BZ458" s="560"/>
      <c r="CA458" s="560"/>
      <c r="CB458" s="560"/>
      <c r="CC458" s="560"/>
      <c r="CD458" s="560"/>
      <c r="CE458" s="560"/>
      <c r="CF458" s="560"/>
      <c r="CG458" s="560"/>
      <c r="CH458" s="560"/>
      <c r="CI458" s="560"/>
      <c r="CJ458" s="560"/>
      <c r="CK458" s="560"/>
      <c r="CL458" s="560"/>
      <c r="CM458" s="560"/>
      <c r="CN458" s="560"/>
      <c r="CO458" s="560"/>
      <c r="CP458" s="560"/>
      <c r="CQ458" s="560"/>
      <c r="CR458" s="560"/>
      <c r="CS458" s="560"/>
      <c r="CT458" s="560"/>
      <c r="CU458" s="560"/>
      <c r="CV458" s="560"/>
      <c r="CW458" s="560"/>
      <c r="CX458" s="560"/>
      <c r="CY458" s="560"/>
      <c r="CZ458" s="560"/>
      <c r="DA458" s="560"/>
      <c r="DB458" s="560"/>
      <c r="DC458" s="560"/>
      <c r="DD458" s="560"/>
      <c r="DE458" s="560"/>
      <c r="DF458" s="560"/>
      <c r="DG458" s="560"/>
      <c r="DH458" s="560"/>
      <c r="DI458" s="560"/>
      <c r="DJ458" s="560"/>
      <c r="DK458" s="560"/>
    </row>
    <row r="459" spans="1:115" s="562" customFormat="1" ht="51" x14ac:dyDescent="0.3">
      <c r="A459" s="382"/>
      <c r="B459" s="382"/>
      <c r="C459" s="382"/>
      <c r="D459" s="382"/>
      <c r="E459" s="382"/>
      <c r="F459" s="384"/>
      <c r="G459" s="382"/>
      <c r="H459" s="382"/>
      <c r="I459" s="382"/>
      <c r="J459" s="381"/>
      <c r="K459" s="549"/>
      <c r="L459" s="375" t="s">
        <v>1570</v>
      </c>
      <c r="M459" s="383" t="s">
        <v>1571</v>
      </c>
      <c r="N459" s="683" t="s">
        <v>1572</v>
      </c>
      <c r="O459" s="683" t="s">
        <v>1575</v>
      </c>
      <c r="P459" s="683" t="s">
        <v>1576</v>
      </c>
      <c r="Q459" s="588">
        <v>36936</v>
      </c>
      <c r="R459" s="383" t="s">
        <v>1582</v>
      </c>
      <c r="S459" s="383">
        <v>2500</v>
      </c>
      <c r="T459" s="383" t="s">
        <v>1595</v>
      </c>
      <c r="U459" s="683" t="s">
        <v>1588</v>
      </c>
      <c r="V459" s="684" t="s">
        <v>1589</v>
      </c>
      <c r="W459" s="684" t="s">
        <v>1587</v>
      </c>
      <c r="X459" s="688">
        <v>42977</v>
      </c>
      <c r="Y459" s="469">
        <v>27500000</v>
      </c>
      <c r="Z459" s="684" t="s">
        <v>1567</v>
      </c>
      <c r="AA459" s="684" t="s">
        <v>1483</v>
      </c>
      <c r="AB459" s="689" t="s">
        <v>1568</v>
      </c>
      <c r="AC459" s="684" t="s">
        <v>1569</v>
      </c>
      <c r="AD459" s="382"/>
      <c r="AE459" s="560"/>
      <c r="AF459" s="560"/>
      <c r="AG459" s="560"/>
      <c r="AH459" s="560"/>
      <c r="AI459" s="560"/>
      <c r="AJ459" s="560"/>
      <c r="AK459" s="560"/>
      <c r="AL459" s="560"/>
      <c r="AM459" s="560"/>
      <c r="AN459" s="560"/>
      <c r="AO459" s="560"/>
      <c r="AP459" s="560"/>
      <c r="AQ459" s="560"/>
      <c r="AR459" s="560"/>
      <c r="AS459" s="560"/>
      <c r="AT459" s="560"/>
      <c r="AU459" s="560"/>
      <c r="AV459" s="560"/>
      <c r="AW459" s="560"/>
      <c r="AX459" s="560"/>
      <c r="AY459" s="560"/>
      <c r="AZ459" s="560"/>
      <c r="BA459" s="560"/>
      <c r="BB459" s="560"/>
      <c r="BC459" s="560"/>
      <c r="BD459" s="560"/>
      <c r="BE459" s="560"/>
      <c r="BF459" s="560"/>
      <c r="BG459" s="560"/>
      <c r="BH459" s="560"/>
      <c r="BI459" s="560"/>
      <c r="BJ459" s="560"/>
      <c r="BK459" s="560"/>
      <c r="BL459" s="560"/>
      <c r="BM459" s="560"/>
      <c r="BN459" s="560"/>
      <c r="BO459" s="560"/>
      <c r="BP459" s="560"/>
      <c r="BQ459" s="560"/>
      <c r="BR459" s="560"/>
      <c r="BS459" s="560"/>
      <c r="BT459" s="560"/>
      <c r="BU459" s="560"/>
      <c r="BV459" s="560"/>
      <c r="BW459" s="560"/>
      <c r="BX459" s="560"/>
      <c r="BY459" s="560"/>
      <c r="BZ459" s="560"/>
      <c r="CA459" s="560"/>
      <c r="CB459" s="560"/>
      <c r="CC459" s="560"/>
      <c r="CD459" s="560"/>
      <c r="CE459" s="560"/>
      <c r="CF459" s="560"/>
      <c r="CG459" s="560"/>
      <c r="CH459" s="560"/>
      <c r="CI459" s="560"/>
      <c r="CJ459" s="560"/>
      <c r="CK459" s="560"/>
      <c r="CL459" s="560"/>
      <c r="CM459" s="560"/>
      <c r="CN459" s="560"/>
      <c r="CO459" s="560"/>
      <c r="CP459" s="560"/>
      <c r="CQ459" s="560"/>
      <c r="CR459" s="560"/>
      <c r="CS459" s="560"/>
      <c r="CT459" s="560"/>
      <c r="CU459" s="560"/>
      <c r="CV459" s="560"/>
      <c r="CW459" s="560"/>
      <c r="CX459" s="560"/>
      <c r="CY459" s="560"/>
      <c r="CZ459" s="560"/>
      <c r="DA459" s="560"/>
      <c r="DB459" s="560"/>
      <c r="DC459" s="560"/>
      <c r="DD459" s="560"/>
      <c r="DE459" s="560"/>
      <c r="DF459" s="560"/>
      <c r="DG459" s="560"/>
      <c r="DH459" s="560"/>
      <c r="DI459" s="560"/>
      <c r="DJ459" s="560"/>
      <c r="DK459" s="560"/>
    </row>
    <row r="460" spans="1:115" s="562" customFormat="1" ht="51" x14ac:dyDescent="0.3">
      <c r="A460" s="382"/>
      <c r="B460" s="382"/>
      <c r="C460" s="382"/>
      <c r="D460" s="382"/>
      <c r="E460" s="382"/>
      <c r="F460" s="384"/>
      <c r="G460" s="382"/>
      <c r="H460" s="382"/>
      <c r="I460" s="382"/>
      <c r="J460" s="381"/>
      <c r="K460" s="549"/>
      <c r="L460" s="375" t="s">
        <v>1570</v>
      </c>
      <c r="M460" s="383" t="s">
        <v>1571</v>
      </c>
      <c r="N460" s="683" t="s">
        <v>1572</v>
      </c>
      <c r="O460" s="683" t="s">
        <v>1577</v>
      </c>
      <c r="P460" s="683" t="s">
        <v>1578</v>
      </c>
      <c r="Q460" s="588">
        <v>36964</v>
      </c>
      <c r="R460" s="383" t="s">
        <v>1583</v>
      </c>
      <c r="S460" s="383">
        <v>1000</v>
      </c>
      <c r="T460" s="383" t="s">
        <v>1595</v>
      </c>
      <c r="U460" s="683" t="s">
        <v>1590</v>
      </c>
      <c r="V460" s="684" t="s">
        <v>1591</v>
      </c>
      <c r="W460" s="684" t="s">
        <v>1587</v>
      </c>
      <c r="X460" s="688">
        <v>42977</v>
      </c>
      <c r="Y460" s="469">
        <v>27500000</v>
      </c>
      <c r="Z460" s="684" t="s">
        <v>1567</v>
      </c>
      <c r="AA460" s="684" t="s">
        <v>1483</v>
      </c>
      <c r="AB460" s="689" t="s">
        <v>1568</v>
      </c>
      <c r="AC460" s="684" t="s">
        <v>1569</v>
      </c>
      <c r="AD460" s="382"/>
      <c r="AE460" s="560"/>
      <c r="AF460" s="560"/>
      <c r="AG460" s="560"/>
      <c r="AH460" s="560"/>
      <c r="AI460" s="560"/>
      <c r="AJ460" s="560"/>
      <c r="AK460" s="560"/>
      <c r="AL460" s="560"/>
      <c r="AM460" s="560"/>
      <c r="AN460" s="560"/>
      <c r="AO460" s="560"/>
      <c r="AP460" s="560"/>
      <c r="AQ460" s="560"/>
      <c r="AR460" s="560"/>
      <c r="AS460" s="560"/>
      <c r="AT460" s="560"/>
      <c r="AU460" s="560"/>
      <c r="AV460" s="560"/>
      <c r="AW460" s="560"/>
      <c r="AX460" s="560"/>
      <c r="AY460" s="560"/>
      <c r="AZ460" s="560"/>
      <c r="BA460" s="560"/>
      <c r="BB460" s="560"/>
      <c r="BC460" s="560"/>
      <c r="BD460" s="560"/>
      <c r="BE460" s="560"/>
      <c r="BF460" s="560"/>
      <c r="BG460" s="560"/>
      <c r="BH460" s="560"/>
      <c r="BI460" s="560"/>
      <c r="BJ460" s="560"/>
      <c r="BK460" s="560"/>
      <c r="BL460" s="560"/>
      <c r="BM460" s="560"/>
      <c r="BN460" s="560"/>
      <c r="BO460" s="560"/>
      <c r="BP460" s="560"/>
      <c r="BQ460" s="560"/>
      <c r="BR460" s="560"/>
      <c r="BS460" s="560"/>
      <c r="BT460" s="560"/>
      <c r="BU460" s="560"/>
      <c r="BV460" s="560"/>
      <c r="BW460" s="560"/>
      <c r="BX460" s="560"/>
      <c r="BY460" s="560"/>
      <c r="BZ460" s="560"/>
      <c r="CA460" s="560"/>
      <c r="CB460" s="560"/>
      <c r="CC460" s="560"/>
      <c r="CD460" s="560"/>
      <c r="CE460" s="560"/>
      <c r="CF460" s="560"/>
      <c r="CG460" s="560"/>
      <c r="CH460" s="560"/>
      <c r="CI460" s="560"/>
      <c r="CJ460" s="560"/>
      <c r="CK460" s="560"/>
      <c r="CL460" s="560"/>
      <c r="CM460" s="560"/>
      <c r="CN460" s="560"/>
      <c r="CO460" s="560"/>
      <c r="CP460" s="560"/>
      <c r="CQ460" s="560"/>
      <c r="CR460" s="560"/>
      <c r="CS460" s="560"/>
      <c r="CT460" s="560"/>
      <c r="CU460" s="560"/>
      <c r="CV460" s="560"/>
      <c r="CW460" s="560"/>
      <c r="CX460" s="560"/>
      <c r="CY460" s="560"/>
      <c r="CZ460" s="560"/>
      <c r="DA460" s="560"/>
      <c r="DB460" s="560"/>
      <c r="DC460" s="560"/>
      <c r="DD460" s="560"/>
      <c r="DE460" s="560"/>
      <c r="DF460" s="560"/>
      <c r="DG460" s="560"/>
      <c r="DH460" s="560"/>
      <c r="DI460" s="560"/>
      <c r="DJ460" s="560"/>
      <c r="DK460" s="560"/>
    </row>
    <row r="461" spans="1:115" s="562" customFormat="1" ht="51" x14ac:dyDescent="0.3">
      <c r="A461" s="382"/>
      <c r="B461" s="382"/>
      <c r="C461" s="382"/>
      <c r="D461" s="382"/>
      <c r="E461" s="382"/>
      <c r="F461" s="384"/>
      <c r="G461" s="382"/>
      <c r="H461" s="382"/>
      <c r="I461" s="382"/>
      <c r="J461" s="381"/>
      <c r="K461" s="549"/>
      <c r="L461" s="375" t="s">
        <v>1570</v>
      </c>
      <c r="M461" s="383" t="s">
        <v>1571</v>
      </c>
      <c r="N461" s="683" t="s">
        <v>1572</v>
      </c>
      <c r="O461" s="683" t="s">
        <v>1579</v>
      </c>
      <c r="P461" s="683" t="s">
        <v>1580</v>
      </c>
      <c r="Q461" s="588">
        <v>36995</v>
      </c>
      <c r="R461" s="383" t="s">
        <v>1584</v>
      </c>
      <c r="S461" s="383">
        <v>5</v>
      </c>
      <c r="T461" s="383" t="s">
        <v>1596</v>
      </c>
      <c r="U461" s="683" t="s">
        <v>1592</v>
      </c>
      <c r="V461" s="684" t="s">
        <v>1593</v>
      </c>
      <c r="W461" s="684" t="s">
        <v>1587</v>
      </c>
      <c r="X461" s="688">
        <v>42977</v>
      </c>
      <c r="Y461" s="469">
        <v>193000000</v>
      </c>
      <c r="Z461" s="684" t="s">
        <v>1567</v>
      </c>
      <c r="AA461" s="684" t="s">
        <v>1483</v>
      </c>
      <c r="AB461" s="689" t="s">
        <v>1568</v>
      </c>
      <c r="AC461" s="684" t="s">
        <v>1569</v>
      </c>
      <c r="AD461" s="382"/>
      <c r="AE461" s="560"/>
      <c r="AF461" s="560"/>
      <c r="AG461" s="560"/>
      <c r="AH461" s="560"/>
      <c r="AI461" s="560"/>
      <c r="AJ461" s="560"/>
      <c r="AK461" s="560"/>
      <c r="AL461" s="560"/>
      <c r="AM461" s="560"/>
      <c r="AN461" s="560"/>
      <c r="AO461" s="560"/>
      <c r="AP461" s="560"/>
      <c r="AQ461" s="560"/>
      <c r="AR461" s="560"/>
      <c r="AS461" s="560"/>
      <c r="AT461" s="560"/>
      <c r="AU461" s="560"/>
      <c r="AV461" s="560"/>
      <c r="AW461" s="560"/>
      <c r="AX461" s="560"/>
      <c r="AY461" s="560"/>
      <c r="AZ461" s="560"/>
      <c r="BA461" s="560"/>
      <c r="BB461" s="560"/>
      <c r="BC461" s="560"/>
      <c r="BD461" s="560"/>
      <c r="BE461" s="560"/>
      <c r="BF461" s="560"/>
      <c r="BG461" s="560"/>
      <c r="BH461" s="560"/>
      <c r="BI461" s="560"/>
      <c r="BJ461" s="560"/>
      <c r="BK461" s="560"/>
      <c r="BL461" s="560"/>
      <c r="BM461" s="560"/>
      <c r="BN461" s="560"/>
      <c r="BO461" s="560"/>
      <c r="BP461" s="560"/>
      <c r="BQ461" s="560"/>
      <c r="BR461" s="560"/>
      <c r="BS461" s="560"/>
      <c r="BT461" s="560"/>
      <c r="BU461" s="560"/>
      <c r="BV461" s="560"/>
      <c r="BW461" s="560"/>
      <c r="BX461" s="560"/>
      <c r="BY461" s="560"/>
      <c r="BZ461" s="560"/>
      <c r="CA461" s="560"/>
      <c r="CB461" s="560"/>
      <c r="CC461" s="560"/>
      <c r="CD461" s="560"/>
      <c r="CE461" s="560"/>
      <c r="CF461" s="560"/>
      <c r="CG461" s="560"/>
      <c r="CH461" s="560"/>
      <c r="CI461" s="560"/>
      <c r="CJ461" s="560"/>
      <c r="CK461" s="560"/>
      <c r="CL461" s="560"/>
      <c r="CM461" s="560"/>
      <c r="CN461" s="560"/>
      <c r="CO461" s="560"/>
      <c r="CP461" s="560"/>
      <c r="CQ461" s="560"/>
      <c r="CR461" s="560"/>
      <c r="CS461" s="560"/>
      <c r="CT461" s="560"/>
      <c r="CU461" s="560"/>
      <c r="CV461" s="560"/>
      <c r="CW461" s="560"/>
      <c r="CX461" s="560"/>
      <c r="CY461" s="560"/>
      <c r="CZ461" s="560"/>
      <c r="DA461" s="560"/>
      <c r="DB461" s="560"/>
      <c r="DC461" s="560"/>
      <c r="DD461" s="560"/>
      <c r="DE461" s="560"/>
      <c r="DF461" s="560"/>
      <c r="DG461" s="560"/>
      <c r="DH461" s="560"/>
      <c r="DI461" s="560"/>
      <c r="DJ461" s="560"/>
      <c r="DK461" s="560"/>
    </row>
    <row r="462" spans="1:115" x14ac:dyDescent="0.3">
      <c r="A462" s="436" t="s">
        <v>195</v>
      </c>
      <c r="B462" s="436" t="s">
        <v>266</v>
      </c>
      <c r="C462" s="436" t="s">
        <v>187</v>
      </c>
      <c r="D462" s="436" t="s">
        <v>197</v>
      </c>
      <c r="E462" s="436" t="s">
        <v>534</v>
      </c>
      <c r="F462" s="437"/>
      <c r="G462" s="438"/>
      <c r="H462" s="438"/>
      <c r="I462" s="438"/>
      <c r="J462" s="436"/>
      <c r="K462" s="673" t="s">
        <v>918</v>
      </c>
      <c r="L462" s="673"/>
      <c r="M462" s="436"/>
      <c r="N462" s="673"/>
      <c r="O462" s="673"/>
      <c r="P462" s="673"/>
      <c r="Q462" s="436"/>
      <c r="R462" s="436"/>
      <c r="S462" s="436"/>
      <c r="T462" s="436"/>
      <c r="U462" s="673"/>
      <c r="V462" s="436"/>
      <c r="W462" s="436"/>
      <c r="X462" s="436"/>
      <c r="Y462" s="441"/>
      <c r="Z462" s="436"/>
      <c r="AA462" s="436"/>
      <c r="AB462" s="436"/>
      <c r="AC462" s="436"/>
      <c r="AD462" s="436"/>
      <c r="AE462" s="430">
        <f t="shared" si="54"/>
        <v>0</v>
      </c>
      <c r="AF462" s="430"/>
      <c r="AG462" s="430">
        <f t="shared" si="72"/>
        <v>0</v>
      </c>
      <c r="AH462" s="430"/>
      <c r="AI462" s="430"/>
      <c r="AJ462" s="430"/>
      <c r="AK462" s="430"/>
      <c r="AL462" s="430"/>
      <c r="AM462" s="430"/>
      <c r="AN462" s="430"/>
      <c r="AO462" s="430"/>
      <c r="AP462" s="430"/>
      <c r="AQ462" s="430"/>
      <c r="AR462" s="430"/>
      <c r="AS462" s="430"/>
      <c r="AT462" s="430"/>
      <c r="AU462" s="430"/>
      <c r="AV462" s="430"/>
      <c r="AW462" s="430"/>
      <c r="AX462" s="430"/>
      <c r="AY462" s="430"/>
      <c r="AZ462" s="430"/>
      <c r="BA462" s="430"/>
      <c r="BB462" s="430"/>
      <c r="BC462" s="430"/>
      <c r="BD462" s="430"/>
      <c r="BE462" s="430"/>
      <c r="BF462" s="430"/>
      <c r="BG462" s="430"/>
      <c r="BH462" s="430"/>
      <c r="BI462" s="430"/>
      <c r="BJ462" s="430"/>
      <c r="BK462" s="430"/>
      <c r="BL462" s="430"/>
      <c r="BM462" s="430"/>
      <c r="BN462" s="430"/>
      <c r="BO462" s="430"/>
      <c r="BP462" s="430"/>
      <c r="BQ462" s="430"/>
      <c r="BR462" s="430"/>
      <c r="BS462" s="430"/>
      <c r="BT462" s="430"/>
      <c r="BU462" s="430"/>
      <c r="BV462" s="430"/>
      <c r="BW462" s="430"/>
      <c r="BX462" s="430"/>
      <c r="BY462" s="430"/>
      <c r="BZ462" s="430"/>
      <c r="CA462" s="430"/>
      <c r="CB462" s="430"/>
      <c r="CC462" s="430"/>
      <c r="CD462" s="430"/>
      <c r="CE462" s="430"/>
      <c r="CF462" s="430"/>
      <c r="CG462" s="430"/>
      <c r="CH462" s="430"/>
      <c r="CI462" s="430"/>
      <c r="CJ462" s="430"/>
      <c r="CK462" s="430"/>
      <c r="CL462" s="430"/>
      <c r="CM462" s="430"/>
      <c r="CN462" s="430"/>
      <c r="CO462" s="430"/>
      <c r="CP462" s="430"/>
      <c r="CQ462" s="430"/>
      <c r="CR462" s="430"/>
      <c r="CS462" s="430"/>
      <c r="CT462" s="430"/>
      <c r="CU462" s="430"/>
      <c r="CV462" s="430"/>
      <c r="CW462" s="430"/>
      <c r="CX462" s="430"/>
      <c r="CY462" s="430"/>
      <c r="CZ462" s="430"/>
      <c r="DA462" s="430"/>
      <c r="DB462" s="430"/>
      <c r="DC462" s="430"/>
      <c r="DD462" s="430"/>
      <c r="DE462" s="430"/>
      <c r="DF462" s="430"/>
      <c r="DG462" s="430"/>
      <c r="DH462" s="430"/>
      <c r="DI462" s="430"/>
      <c r="DJ462" s="430"/>
      <c r="DK462" s="430"/>
    </row>
    <row r="463" spans="1:115" s="562" customFormat="1" ht="81.599999999999994" x14ac:dyDescent="0.3">
      <c r="A463" s="382" t="s">
        <v>195</v>
      </c>
      <c r="B463" s="382" t="s">
        <v>266</v>
      </c>
      <c r="C463" s="382" t="s">
        <v>187</v>
      </c>
      <c r="D463" s="382" t="s">
        <v>197</v>
      </c>
      <c r="E463" s="382" t="s">
        <v>534</v>
      </c>
      <c r="F463" s="384" t="s">
        <v>1062</v>
      </c>
      <c r="G463" s="382"/>
      <c r="H463" s="382" t="s">
        <v>1423</v>
      </c>
      <c r="I463" s="382" t="s">
        <v>208</v>
      </c>
      <c r="J463" s="381" t="s">
        <v>1265</v>
      </c>
      <c r="K463" s="549" t="s">
        <v>1082</v>
      </c>
      <c r="L463" s="375" t="s">
        <v>1570</v>
      </c>
      <c r="M463" s="383" t="s">
        <v>1597</v>
      </c>
      <c r="N463" s="683" t="s">
        <v>1598</v>
      </c>
      <c r="O463" s="683" t="s">
        <v>1599</v>
      </c>
      <c r="P463" s="683" t="s">
        <v>1600</v>
      </c>
      <c r="Q463" s="588">
        <v>36906</v>
      </c>
      <c r="R463" s="383" t="s">
        <v>1605</v>
      </c>
      <c r="S463" s="383">
        <v>1</v>
      </c>
      <c r="T463" s="684">
        <v>1</v>
      </c>
      <c r="U463" s="683" t="s">
        <v>1609</v>
      </c>
      <c r="V463" s="684" t="s">
        <v>1610</v>
      </c>
      <c r="W463" s="684" t="s">
        <v>1587</v>
      </c>
      <c r="X463" s="688">
        <v>42977</v>
      </c>
      <c r="Y463" s="469">
        <v>62500000</v>
      </c>
      <c r="Z463" s="684" t="s">
        <v>1567</v>
      </c>
      <c r="AA463" s="684" t="s">
        <v>1483</v>
      </c>
      <c r="AB463" s="689" t="s">
        <v>1568</v>
      </c>
      <c r="AC463" s="684" t="s">
        <v>1569</v>
      </c>
      <c r="AD463" s="382"/>
      <c r="AE463" s="560">
        <f t="shared" si="54"/>
        <v>250000000</v>
      </c>
      <c r="AF463" s="560">
        <f>AG463</f>
        <v>250000000</v>
      </c>
      <c r="AG463" s="560">
        <f t="shared" si="72"/>
        <v>250000000</v>
      </c>
      <c r="AH463" s="560">
        <v>250000000</v>
      </c>
      <c r="AI463" s="560"/>
      <c r="AJ463" s="560"/>
      <c r="AK463" s="560"/>
      <c r="AL463" s="560"/>
      <c r="AM463" s="560"/>
      <c r="AN463" s="560"/>
      <c r="AO463" s="560"/>
      <c r="AP463" s="560"/>
      <c r="AQ463" s="560"/>
      <c r="AR463" s="560"/>
      <c r="AS463" s="560"/>
      <c r="AT463" s="560"/>
      <c r="AU463" s="560"/>
      <c r="AV463" s="560"/>
      <c r="AW463" s="560"/>
      <c r="AX463" s="560"/>
      <c r="AY463" s="560"/>
      <c r="AZ463" s="560"/>
      <c r="BA463" s="560"/>
      <c r="BB463" s="560"/>
      <c r="BC463" s="560"/>
      <c r="BD463" s="560"/>
      <c r="BE463" s="560"/>
      <c r="BF463" s="560"/>
      <c r="BG463" s="560"/>
      <c r="BH463" s="560"/>
      <c r="BI463" s="560"/>
      <c r="BJ463" s="560"/>
      <c r="BK463" s="560"/>
      <c r="BL463" s="560"/>
      <c r="BM463" s="560">
        <v>0</v>
      </c>
      <c r="BN463" s="560"/>
      <c r="BO463" s="560"/>
      <c r="BP463" s="560"/>
      <c r="BQ463" s="560"/>
      <c r="BR463" s="560"/>
      <c r="BS463" s="560"/>
      <c r="BT463" s="560"/>
      <c r="BU463" s="560"/>
      <c r="BV463" s="560"/>
      <c r="BW463" s="560"/>
      <c r="BX463" s="560"/>
      <c r="BY463" s="560"/>
      <c r="BZ463" s="560"/>
      <c r="CA463" s="560"/>
      <c r="CB463" s="560"/>
      <c r="CC463" s="560"/>
      <c r="CD463" s="560"/>
      <c r="CE463" s="560"/>
      <c r="CF463" s="560"/>
      <c r="CG463" s="560"/>
      <c r="CH463" s="560"/>
      <c r="CI463" s="560"/>
      <c r="CJ463" s="560"/>
      <c r="CK463" s="560"/>
      <c r="CL463" s="560"/>
      <c r="CM463" s="560"/>
      <c r="CN463" s="560"/>
      <c r="CO463" s="560"/>
      <c r="CP463" s="560"/>
      <c r="CQ463" s="560"/>
      <c r="CR463" s="560"/>
      <c r="CS463" s="560"/>
      <c r="CT463" s="560"/>
      <c r="CU463" s="560"/>
      <c r="CV463" s="560"/>
      <c r="CW463" s="560"/>
      <c r="CX463" s="560"/>
      <c r="CY463" s="560"/>
      <c r="CZ463" s="560"/>
      <c r="DA463" s="560"/>
      <c r="DB463" s="560"/>
      <c r="DC463" s="560"/>
      <c r="DD463" s="560"/>
      <c r="DE463" s="560"/>
      <c r="DF463" s="560"/>
      <c r="DG463" s="560"/>
      <c r="DH463" s="560"/>
      <c r="DI463" s="560"/>
      <c r="DJ463" s="560"/>
      <c r="DK463" s="560"/>
    </row>
    <row r="464" spans="1:115" s="562" customFormat="1" ht="81.599999999999994" x14ac:dyDescent="0.3">
      <c r="A464" s="382"/>
      <c r="B464" s="382"/>
      <c r="C464" s="382"/>
      <c r="D464" s="382"/>
      <c r="E464" s="382"/>
      <c r="F464" s="384"/>
      <c r="G464" s="382"/>
      <c r="H464" s="382"/>
      <c r="I464" s="382"/>
      <c r="J464" s="381"/>
      <c r="K464" s="549"/>
      <c r="L464" s="375" t="s">
        <v>1570</v>
      </c>
      <c r="M464" s="383" t="s">
        <v>1597</v>
      </c>
      <c r="N464" s="683" t="s">
        <v>1598</v>
      </c>
      <c r="O464" s="683" t="s">
        <v>1599</v>
      </c>
      <c r="P464" s="683" t="s">
        <v>1601</v>
      </c>
      <c r="Q464" s="588">
        <v>37271</v>
      </c>
      <c r="R464" s="383" t="s">
        <v>1606</v>
      </c>
      <c r="S464" s="383">
        <v>1</v>
      </c>
      <c r="T464" s="684">
        <v>1</v>
      </c>
      <c r="U464" s="683" t="s">
        <v>1611</v>
      </c>
      <c r="V464" s="684" t="s">
        <v>1612</v>
      </c>
      <c r="W464" s="684" t="s">
        <v>1587</v>
      </c>
      <c r="X464" s="688">
        <v>42977</v>
      </c>
      <c r="Y464" s="469">
        <v>62500000</v>
      </c>
      <c r="Z464" s="684" t="s">
        <v>1567</v>
      </c>
      <c r="AA464" s="684" t="s">
        <v>1483</v>
      </c>
      <c r="AB464" s="689" t="s">
        <v>1568</v>
      </c>
      <c r="AC464" s="684" t="s">
        <v>1569</v>
      </c>
      <c r="AD464" s="382"/>
      <c r="AE464" s="560"/>
      <c r="AF464" s="560"/>
      <c r="AG464" s="560"/>
      <c r="AH464" s="560"/>
      <c r="AI464" s="560"/>
      <c r="AJ464" s="560"/>
      <c r="AK464" s="560"/>
      <c r="AL464" s="560"/>
      <c r="AM464" s="560"/>
      <c r="AN464" s="560"/>
      <c r="AO464" s="560"/>
      <c r="AP464" s="560"/>
      <c r="AQ464" s="560"/>
      <c r="AR464" s="560"/>
      <c r="AS464" s="560"/>
      <c r="AT464" s="560"/>
      <c r="AU464" s="560"/>
      <c r="AV464" s="560"/>
      <c r="AW464" s="560"/>
      <c r="AX464" s="560"/>
      <c r="AY464" s="560"/>
      <c r="AZ464" s="560"/>
      <c r="BA464" s="560"/>
      <c r="BB464" s="560"/>
      <c r="BC464" s="560"/>
      <c r="BD464" s="560"/>
      <c r="BE464" s="560"/>
      <c r="BF464" s="560"/>
      <c r="BG464" s="560"/>
      <c r="BH464" s="560"/>
      <c r="BI464" s="560"/>
      <c r="BJ464" s="560"/>
      <c r="BK464" s="560"/>
      <c r="BL464" s="560"/>
      <c r="BM464" s="560"/>
      <c r="BN464" s="560"/>
      <c r="BO464" s="560"/>
      <c r="BP464" s="560"/>
      <c r="BQ464" s="560"/>
      <c r="BR464" s="560"/>
      <c r="BS464" s="560"/>
      <c r="BT464" s="560"/>
      <c r="BU464" s="560"/>
      <c r="BV464" s="560"/>
      <c r="BW464" s="560"/>
      <c r="BX464" s="560"/>
      <c r="BY464" s="560"/>
      <c r="BZ464" s="560"/>
      <c r="CA464" s="560"/>
      <c r="CB464" s="560"/>
      <c r="CC464" s="560"/>
      <c r="CD464" s="560"/>
      <c r="CE464" s="560"/>
      <c r="CF464" s="560"/>
      <c r="CG464" s="560"/>
      <c r="CH464" s="560"/>
      <c r="CI464" s="560"/>
      <c r="CJ464" s="560"/>
      <c r="CK464" s="560"/>
      <c r="CL464" s="560"/>
      <c r="CM464" s="560"/>
      <c r="CN464" s="560"/>
      <c r="CO464" s="560"/>
      <c r="CP464" s="560"/>
      <c r="CQ464" s="560"/>
      <c r="CR464" s="560"/>
      <c r="CS464" s="560"/>
      <c r="CT464" s="560"/>
      <c r="CU464" s="560"/>
      <c r="CV464" s="560"/>
      <c r="CW464" s="560"/>
      <c r="CX464" s="560"/>
      <c r="CY464" s="560"/>
      <c r="CZ464" s="560"/>
      <c r="DA464" s="560"/>
      <c r="DB464" s="560"/>
      <c r="DC464" s="560"/>
      <c r="DD464" s="560"/>
      <c r="DE464" s="560"/>
      <c r="DF464" s="560"/>
      <c r="DG464" s="560"/>
      <c r="DH464" s="560"/>
      <c r="DI464" s="560"/>
      <c r="DJ464" s="560"/>
      <c r="DK464" s="560"/>
    </row>
    <row r="465" spans="1:115" s="562" customFormat="1" ht="81.599999999999994" x14ac:dyDescent="0.3">
      <c r="A465" s="382"/>
      <c r="B465" s="382"/>
      <c r="C465" s="382"/>
      <c r="D465" s="382"/>
      <c r="E465" s="382"/>
      <c r="F465" s="384"/>
      <c r="G465" s="382"/>
      <c r="H465" s="382"/>
      <c r="I465" s="382"/>
      <c r="J465" s="381"/>
      <c r="K465" s="549"/>
      <c r="L465" s="375" t="s">
        <v>1570</v>
      </c>
      <c r="M465" s="383" t="s">
        <v>1597</v>
      </c>
      <c r="N465" s="683" t="s">
        <v>1598</v>
      </c>
      <c r="O465" s="683" t="s">
        <v>1599</v>
      </c>
      <c r="P465" s="683" t="s">
        <v>1602</v>
      </c>
      <c r="Q465" s="588">
        <v>37636</v>
      </c>
      <c r="R465" s="383" t="s">
        <v>1607</v>
      </c>
      <c r="S465" s="383">
        <v>3</v>
      </c>
      <c r="T465" s="684">
        <v>3</v>
      </c>
      <c r="U465" s="683" t="s">
        <v>1602</v>
      </c>
      <c r="V465" s="684" t="s">
        <v>1612</v>
      </c>
      <c r="W465" s="684" t="s">
        <v>1587</v>
      </c>
      <c r="X465" s="688">
        <v>42977</v>
      </c>
      <c r="Y465" s="469">
        <v>62500000</v>
      </c>
      <c r="Z465" s="684" t="s">
        <v>1567</v>
      </c>
      <c r="AA465" s="684" t="s">
        <v>1483</v>
      </c>
      <c r="AB465" s="689" t="s">
        <v>1568</v>
      </c>
      <c r="AC465" s="684" t="s">
        <v>1569</v>
      </c>
      <c r="AD465" s="382"/>
      <c r="AE465" s="560"/>
      <c r="AF465" s="560"/>
      <c r="AG465" s="560"/>
      <c r="AH465" s="560"/>
      <c r="AI465" s="560"/>
      <c r="AJ465" s="560"/>
      <c r="AK465" s="560"/>
      <c r="AL465" s="560"/>
      <c r="AM465" s="560"/>
      <c r="AN465" s="560"/>
      <c r="AO465" s="560"/>
      <c r="AP465" s="560"/>
      <c r="AQ465" s="560"/>
      <c r="AR465" s="560"/>
      <c r="AS465" s="560"/>
      <c r="AT465" s="560"/>
      <c r="AU465" s="560"/>
      <c r="AV465" s="560"/>
      <c r="AW465" s="560"/>
      <c r="AX465" s="560"/>
      <c r="AY465" s="560"/>
      <c r="AZ465" s="560"/>
      <c r="BA465" s="560"/>
      <c r="BB465" s="560"/>
      <c r="BC465" s="560"/>
      <c r="BD465" s="560"/>
      <c r="BE465" s="560"/>
      <c r="BF465" s="560"/>
      <c r="BG465" s="560"/>
      <c r="BH465" s="560"/>
      <c r="BI465" s="560"/>
      <c r="BJ465" s="560"/>
      <c r="BK465" s="560"/>
      <c r="BL465" s="560"/>
      <c r="BM465" s="560"/>
      <c r="BN465" s="560"/>
      <c r="BO465" s="560"/>
      <c r="BP465" s="560"/>
      <c r="BQ465" s="560"/>
      <c r="BR465" s="560"/>
      <c r="BS465" s="560"/>
      <c r="BT465" s="560"/>
      <c r="BU465" s="560"/>
      <c r="BV465" s="560"/>
      <c r="BW465" s="560"/>
      <c r="BX465" s="560"/>
      <c r="BY465" s="560"/>
      <c r="BZ465" s="560"/>
      <c r="CA465" s="560"/>
      <c r="CB465" s="560"/>
      <c r="CC465" s="560"/>
      <c r="CD465" s="560"/>
      <c r="CE465" s="560"/>
      <c r="CF465" s="560"/>
      <c r="CG465" s="560"/>
      <c r="CH465" s="560"/>
      <c r="CI465" s="560"/>
      <c r="CJ465" s="560"/>
      <c r="CK465" s="560"/>
      <c r="CL465" s="560"/>
      <c r="CM465" s="560"/>
      <c r="CN465" s="560"/>
      <c r="CO465" s="560"/>
      <c r="CP465" s="560"/>
      <c r="CQ465" s="560"/>
      <c r="CR465" s="560"/>
      <c r="CS465" s="560"/>
      <c r="CT465" s="560"/>
      <c r="CU465" s="560"/>
      <c r="CV465" s="560"/>
      <c r="CW465" s="560"/>
      <c r="CX465" s="560"/>
      <c r="CY465" s="560"/>
      <c r="CZ465" s="560"/>
      <c r="DA465" s="560"/>
      <c r="DB465" s="560"/>
      <c r="DC465" s="560"/>
      <c r="DD465" s="560"/>
      <c r="DE465" s="560"/>
      <c r="DF465" s="560"/>
      <c r="DG465" s="560"/>
      <c r="DH465" s="560"/>
      <c r="DI465" s="560"/>
      <c r="DJ465" s="560"/>
      <c r="DK465" s="560"/>
    </row>
    <row r="466" spans="1:115" s="562" customFormat="1" ht="81.599999999999994" x14ac:dyDescent="0.3">
      <c r="A466" s="382"/>
      <c r="B466" s="382"/>
      <c r="C466" s="382"/>
      <c r="D466" s="382"/>
      <c r="E466" s="382"/>
      <c r="F466" s="384"/>
      <c r="G466" s="382"/>
      <c r="H466" s="382"/>
      <c r="I466" s="382"/>
      <c r="J466" s="381"/>
      <c r="K466" s="549"/>
      <c r="L466" s="375" t="s">
        <v>1570</v>
      </c>
      <c r="M466" s="383" t="s">
        <v>1597</v>
      </c>
      <c r="N466" s="683" t="s">
        <v>1598</v>
      </c>
      <c r="O466" s="683" t="s">
        <v>1603</v>
      </c>
      <c r="P466" s="683" t="s">
        <v>1604</v>
      </c>
      <c r="Q466" s="588">
        <v>36937</v>
      </c>
      <c r="R466" s="383" t="s">
        <v>1608</v>
      </c>
      <c r="S466" s="383">
        <v>2</v>
      </c>
      <c r="T466" s="684">
        <v>2</v>
      </c>
      <c r="U466" s="683" t="s">
        <v>1604</v>
      </c>
      <c r="V466" s="684" t="s">
        <v>1612</v>
      </c>
      <c r="W466" s="684" t="s">
        <v>1587</v>
      </c>
      <c r="X466" s="688">
        <v>42977</v>
      </c>
      <c r="Y466" s="469">
        <v>62500000</v>
      </c>
      <c r="Z466" s="684" t="s">
        <v>1567</v>
      </c>
      <c r="AA466" s="684" t="s">
        <v>1483</v>
      </c>
      <c r="AB466" s="689" t="s">
        <v>1568</v>
      </c>
      <c r="AC466" s="684" t="s">
        <v>1569</v>
      </c>
      <c r="AD466" s="382"/>
      <c r="AE466" s="560"/>
      <c r="AF466" s="560"/>
      <c r="AG466" s="560"/>
      <c r="AH466" s="560"/>
      <c r="AI466" s="560"/>
      <c r="AJ466" s="560"/>
      <c r="AK466" s="560"/>
      <c r="AL466" s="560"/>
      <c r="AM466" s="560"/>
      <c r="AN466" s="560"/>
      <c r="AO466" s="560"/>
      <c r="AP466" s="560"/>
      <c r="AQ466" s="560"/>
      <c r="AR466" s="560"/>
      <c r="AS466" s="560"/>
      <c r="AT466" s="560"/>
      <c r="AU466" s="560"/>
      <c r="AV466" s="560"/>
      <c r="AW466" s="560"/>
      <c r="AX466" s="560"/>
      <c r="AY466" s="560"/>
      <c r="AZ466" s="560"/>
      <c r="BA466" s="560"/>
      <c r="BB466" s="560"/>
      <c r="BC466" s="560"/>
      <c r="BD466" s="560"/>
      <c r="BE466" s="560"/>
      <c r="BF466" s="560"/>
      <c r="BG466" s="560"/>
      <c r="BH466" s="560"/>
      <c r="BI466" s="560"/>
      <c r="BJ466" s="560"/>
      <c r="BK466" s="560"/>
      <c r="BL466" s="560"/>
      <c r="BM466" s="560"/>
      <c r="BN466" s="560"/>
      <c r="BO466" s="560"/>
      <c r="BP466" s="560"/>
      <c r="BQ466" s="560"/>
      <c r="BR466" s="560"/>
      <c r="BS466" s="560"/>
      <c r="BT466" s="560"/>
      <c r="BU466" s="560"/>
      <c r="BV466" s="560"/>
      <c r="BW466" s="560"/>
      <c r="BX466" s="560"/>
      <c r="BY466" s="560"/>
      <c r="BZ466" s="560"/>
      <c r="CA466" s="560"/>
      <c r="CB466" s="560"/>
      <c r="CC466" s="560"/>
      <c r="CD466" s="560"/>
      <c r="CE466" s="560"/>
      <c r="CF466" s="560"/>
      <c r="CG466" s="560"/>
      <c r="CH466" s="560"/>
      <c r="CI466" s="560"/>
      <c r="CJ466" s="560"/>
      <c r="CK466" s="560"/>
      <c r="CL466" s="560"/>
      <c r="CM466" s="560"/>
      <c r="CN466" s="560"/>
      <c r="CO466" s="560"/>
      <c r="CP466" s="560"/>
      <c r="CQ466" s="560"/>
      <c r="CR466" s="560"/>
      <c r="CS466" s="560"/>
      <c r="CT466" s="560"/>
      <c r="CU466" s="560"/>
      <c r="CV466" s="560"/>
      <c r="CW466" s="560"/>
      <c r="CX466" s="560"/>
      <c r="CY466" s="560"/>
      <c r="CZ466" s="560"/>
      <c r="DA466" s="560"/>
      <c r="DB466" s="560"/>
      <c r="DC466" s="560"/>
      <c r="DD466" s="560"/>
      <c r="DE466" s="560"/>
      <c r="DF466" s="560"/>
      <c r="DG466" s="560"/>
      <c r="DH466" s="560"/>
      <c r="DI466" s="560"/>
      <c r="DJ466" s="560"/>
      <c r="DK466" s="560"/>
    </row>
    <row r="467" spans="1:115" x14ac:dyDescent="0.3">
      <c r="A467" s="436" t="s">
        <v>195</v>
      </c>
      <c r="B467" s="436" t="s">
        <v>266</v>
      </c>
      <c r="C467" s="436" t="s">
        <v>187</v>
      </c>
      <c r="D467" s="436" t="s">
        <v>197</v>
      </c>
      <c r="E467" s="436" t="s">
        <v>361</v>
      </c>
      <c r="F467" s="437"/>
      <c r="G467" s="438"/>
      <c r="H467" s="438"/>
      <c r="I467" s="438"/>
      <c r="J467" s="436"/>
      <c r="K467" s="673" t="s">
        <v>920</v>
      </c>
      <c r="L467" s="673"/>
      <c r="M467" s="436"/>
      <c r="N467" s="673"/>
      <c r="O467" s="673"/>
      <c r="P467" s="673"/>
      <c r="Q467" s="436"/>
      <c r="R467" s="436"/>
      <c r="S467" s="436"/>
      <c r="T467" s="436"/>
      <c r="U467" s="673"/>
      <c r="V467" s="436"/>
      <c r="W467" s="436"/>
      <c r="X467" s="436"/>
      <c r="Y467" s="441"/>
      <c r="Z467" s="436"/>
      <c r="AA467" s="436"/>
      <c r="AB467" s="436"/>
      <c r="AC467" s="436"/>
      <c r="AD467" s="436"/>
      <c r="AE467" s="430">
        <f t="shared" si="54"/>
        <v>0</v>
      </c>
      <c r="AF467" s="430"/>
      <c r="AG467" s="430">
        <f t="shared" si="72"/>
        <v>0</v>
      </c>
      <c r="AH467" s="430"/>
      <c r="AI467" s="430"/>
      <c r="AJ467" s="430"/>
      <c r="AK467" s="430"/>
      <c r="AL467" s="430"/>
      <c r="AM467" s="430"/>
      <c r="AN467" s="430"/>
      <c r="AO467" s="430"/>
      <c r="AP467" s="430"/>
      <c r="AQ467" s="430"/>
      <c r="AR467" s="430"/>
      <c r="AS467" s="430"/>
      <c r="AT467" s="430"/>
      <c r="AU467" s="430"/>
      <c r="AV467" s="430"/>
      <c r="AW467" s="430"/>
      <c r="AX467" s="430"/>
      <c r="AY467" s="430"/>
      <c r="AZ467" s="430"/>
      <c r="BA467" s="430"/>
      <c r="BB467" s="430"/>
      <c r="BC467" s="430"/>
      <c r="BD467" s="430"/>
      <c r="BE467" s="430"/>
      <c r="BF467" s="430"/>
      <c r="BG467" s="430"/>
      <c r="BH467" s="430"/>
      <c r="BI467" s="430"/>
      <c r="BJ467" s="430"/>
      <c r="BK467" s="430"/>
      <c r="BL467" s="430"/>
      <c r="BM467" s="430"/>
      <c r="BN467" s="430"/>
      <c r="BO467" s="430"/>
      <c r="BP467" s="430"/>
      <c r="BQ467" s="430"/>
      <c r="BR467" s="430"/>
      <c r="BS467" s="430"/>
      <c r="BT467" s="430"/>
      <c r="BU467" s="430"/>
      <c r="BV467" s="430"/>
      <c r="BW467" s="430"/>
      <c r="BX467" s="430"/>
      <c r="BY467" s="430"/>
      <c r="BZ467" s="430"/>
      <c r="CA467" s="430"/>
      <c r="CB467" s="430"/>
      <c r="CC467" s="430"/>
      <c r="CD467" s="430"/>
      <c r="CE467" s="430"/>
      <c r="CF467" s="430"/>
      <c r="CG467" s="430"/>
      <c r="CH467" s="430"/>
      <c r="CI467" s="430"/>
      <c r="CJ467" s="430"/>
      <c r="CK467" s="430"/>
      <c r="CL467" s="430"/>
      <c r="CM467" s="430"/>
      <c r="CN467" s="430"/>
      <c r="CO467" s="430"/>
      <c r="CP467" s="430"/>
      <c r="CQ467" s="430"/>
      <c r="CR467" s="430"/>
      <c r="CS467" s="430"/>
      <c r="CT467" s="430"/>
      <c r="CU467" s="430"/>
      <c r="CV467" s="430"/>
      <c r="CW467" s="430"/>
      <c r="CX467" s="430"/>
      <c r="CY467" s="430"/>
      <c r="CZ467" s="430"/>
      <c r="DA467" s="430"/>
      <c r="DB467" s="430"/>
      <c r="DC467" s="430"/>
      <c r="DD467" s="430"/>
      <c r="DE467" s="430"/>
      <c r="DF467" s="430"/>
      <c r="DG467" s="430"/>
      <c r="DH467" s="430"/>
      <c r="DI467" s="430"/>
      <c r="DJ467" s="430"/>
      <c r="DK467" s="430"/>
    </row>
    <row r="468" spans="1:115" s="562" customFormat="1" ht="91.8" x14ac:dyDescent="0.3">
      <c r="A468" s="382" t="s">
        <v>195</v>
      </c>
      <c r="B468" s="382" t="s">
        <v>266</v>
      </c>
      <c r="C468" s="382" t="s">
        <v>266</v>
      </c>
      <c r="D468" s="382" t="s">
        <v>197</v>
      </c>
      <c r="E468" s="382" t="s">
        <v>361</v>
      </c>
      <c r="F468" s="384" t="s">
        <v>1065</v>
      </c>
      <c r="G468" s="382"/>
      <c r="H468" s="382" t="s">
        <v>1424</v>
      </c>
      <c r="I468" s="382" t="s">
        <v>208</v>
      </c>
      <c r="J468" s="381" t="s">
        <v>1266</v>
      </c>
      <c r="K468" s="549" t="s">
        <v>1066</v>
      </c>
      <c r="L468" s="375" t="s">
        <v>1570</v>
      </c>
      <c r="M468" s="383" t="s">
        <v>1597</v>
      </c>
      <c r="N468" s="683" t="s">
        <v>1613</v>
      </c>
      <c r="O468" s="375" t="s">
        <v>1614</v>
      </c>
      <c r="P468" s="375" t="s">
        <v>1616</v>
      </c>
      <c r="Q468" s="588">
        <v>36938</v>
      </c>
      <c r="R468" s="383" t="s">
        <v>1618</v>
      </c>
      <c r="S468" s="383">
        <v>3</v>
      </c>
      <c r="T468" s="690">
        <v>0.03</v>
      </c>
      <c r="U468" s="683" t="s">
        <v>1620</v>
      </c>
      <c r="V468" s="684" t="s">
        <v>1621</v>
      </c>
      <c r="W468" s="684" t="s">
        <v>1587</v>
      </c>
      <c r="X468" s="688">
        <v>42977</v>
      </c>
      <c r="Y468" s="469">
        <v>125000000</v>
      </c>
      <c r="Z468" s="684" t="s">
        <v>1567</v>
      </c>
      <c r="AA468" s="684" t="s">
        <v>1483</v>
      </c>
      <c r="AB468" s="689" t="s">
        <v>1568</v>
      </c>
      <c r="AC468" s="684" t="s">
        <v>1569</v>
      </c>
      <c r="AD468" s="382"/>
      <c r="AE468" s="560">
        <f t="shared" si="54"/>
        <v>250000000</v>
      </c>
      <c r="AF468" s="560">
        <f>AG468</f>
        <v>250000000</v>
      </c>
      <c r="AG468" s="560">
        <f t="shared" si="72"/>
        <v>250000000</v>
      </c>
      <c r="AH468" s="560">
        <v>250000000</v>
      </c>
      <c r="AI468" s="560"/>
      <c r="AJ468" s="560"/>
      <c r="AK468" s="560"/>
      <c r="AL468" s="560"/>
      <c r="AM468" s="560"/>
      <c r="AN468" s="560"/>
      <c r="AO468" s="560"/>
      <c r="AP468" s="560"/>
      <c r="AQ468" s="560"/>
      <c r="AR468" s="560"/>
      <c r="AS468" s="560"/>
      <c r="AT468" s="560"/>
      <c r="AU468" s="560"/>
      <c r="AV468" s="560"/>
      <c r="AW468" s="560"/>
      <c r="AX468" s="560"/>
      <c r="AY468" s="560"/>
      <c r="AZ468" s="560"/>
      <c r="BA468" s="560"/>
      <c r="BB468" s="560"/>
      <c r="BC468" s="560"/>
      <c r="BD468" s="560"/>
      <c r="BE468" s="560"/>
      <c r="BF468" s="560"/>
      <c r="BG468" s="560"/>
      <c r="BH468" s="560"/>
      <c r="BI468" s="560"/>
      <c r="BJ468" s="560"/>
      <c r="BK468" s="560"/>
      <c r="BL468" s="560"/>
      <c r="BM468" s="560"/>
      <c r="BN468" s="560"/>
      <c r="BO468" s="560"/>
      <c r="BP468" s="560"/>
      <c r="BQ468" s="560"/>
      <c r="BR468" s="560"/>
      <c r="BS468" s="560"/>
      <c r="BT468" s="560"/>
      <c r="BU468" s="560"/>
      <c r="BV468" s="560"/>
      <c r="BW468" s="560"/>
      <c r="BX468" s="560"/>
      <c r="BY468" s="560"/>
      <c r="BZ468" s="560"/>
      <c r="CA468" s="560"/>
      <c r="CB468" s="560"/>
      <c r="CC468" s="560"/>
      <c r="CD468" s="560"/>
      <c r="CE468" s="560"/>
      <c r="CF468" s="560"/>
      <c r="CG468" s="560"/>
      <c r="CH468" s="560"/>
      <c r="CI468" s="560"/>
      <c r="CJ468" s="560"/>
      <c r="CK468" s="560"/>
      <c r="CL468" s="560"/>
      <c r="CM468" s="560"/>
      <c r="CN468" s="560"/>
      <c r="CO468" s="560"/>
      <c r="CP468" s="560"/>
      <c r="CQ468" s="560"/>
      <c r="CR468" s="560"/>
      <c r="CS468" s="560"/>
      <c r="CT468" s="560"/>
      <c r="CU468" s="560"/>
      <c r="CV468" s="560"/>
      <c r="CW468" s="560"/>
      <c r="CX468" s="560"/>
      <c r="CY468" s="560"/>
      <c r="CZ468" s="560"/>
      <c r="DA468" s="560"/>
      <c r="DB468" s="560"/>
      <c r="DC468" s="560"/>
      <c r="DD468" s="560"/>
      <c r="DE468" s="560"/>
      <c r="DF468" s="560"/>
      <c r="DG468" s="560"/>
      <c r="DH468" s="560"/>
      <c r="DI468" s="560"/>
      <c r="DJ468" s="560"/>
      <c r="DK468" s="560"/>
    </row>
    <row r="469" spans="1:115" s="562" customFormat="1" ht="91.8" x14ac:dyDescent="0.3">
      <c r="A469" s="382"/>
      <c r="B469" s="382"/>
      <c r="C469" s="382"/>
      <c r="D469" s="382"/>
      <c r="E469" s="382"/>
      <c r="F469" s="384"/>
      <c r="G469" s="382"/>
      <c r="H469" s="382"/>
      <c r="I469" s="382"/>
      <c r="J469" s="381"/>
      <c r="K469" s="549"/>
      <c r="L469" s="375" t="s">
        <v>1570</v>
      </c>
      <c r="M469" s="383" t="s">
        <v>1597</v>
      </c>
      <c r="N469" s="683" t="s">
        <v>1613</v>
      </c>
      <c r="O469" s="375" t="s">
        <v>1615</v>
      </c>
      <c r="P469" s="375" t="s">
        <v>1617</v>
      </c>
      <c r="Q469" s="588">
        <v>36997</v>
      </c>
      <c r="R469" s="383" t="s">
        <v>1619</v>
      </c>
      <c r="S469" s="383">
        <v>300</v>
      </c>
      <c r="T469" s="691">
        <v>300</v>
      </c>
      <c r="U469" s="692" t="s">
        <v>1622</v>
      </c>
      <c r="V469" s="691" t="s">
        <v>1621</v>
      </c>
      <c r="W469" s="684" t="s">
        <v>1587</v>
      </c>
      <c r="X469" s="688">
        <v>42977</v>
      </c>
      <c r="Y469" s="469">
        <v>125000000</v>
      </c>
      <c r="Z469" s="684" t="s">
        <v>1567</v>
      </c>
      <c r="AA469" s="684" t="s">
        <v>1483</v>
      </c>
      <c r="AB469" s="689" t="s">
        <v>1568</v>
      </c>
      <c r="AC469" s="684" t="s">
        <v>1569</v>
      </c>
      <c r="AD469" s="382"/>
      <c r="AE469" s="560"/>
      <c r="AF469" s="560"/>
      <c r="AG469" s="560"/>
      <c r="AH469" s="560"/>
      <c r="AI469" s="560"/>
      <c r="AJ469" s="560"/>
      <c r="AK469" s="560"/>
      <c r="AL469" s="560"/>
      <c r="AM469" s="560"/>
      <c r="AN469" s="560"/>
      <c r="AO469" s="560"/>
      <c r="AP469" s="560"/>
      <c r="AQ469" s="560"/>
      <c r="AR469" s="560"/>
      <c r="AS469" s="560"/>
      <c r="AT469" s="560"/>
      <c r="AU469" s="560"/>
      <c r="AV469" s="560"/>
      <c r="AW469" s="560"/>
      <c r="AX469" s="560"/>
      <c r="AY469" s="560"/>
      <c r="AZ469" s="560"/>
      <c r="BA469" s="560"/>
      <c r="BB469" s="560"/>
      <c r="BC469" s="560"/>
      <c r="BD469" s="560"/>
      <c r="BE469" s="560"/>
      <c r="BF469" s="560"/>
      <c r="BG469" s="560"/>
      <c r="BH469" s="560"/>
      <c r="BI469" s="560"/>
      <c r="BJ469" s="560"/>
      <c r="BK469" s="560"/>
      <c r="BL469" s="560"/>
      <c r="BM469" s="560"/>
      <c r="BN469" s="560"/>
      <c r="BO469" s="560"/>
      <c r="BP469" s="560"/>
      <c r="BQ469" s="560"/>
      <c r="BR469" s="560"/>
      <c r="BS469" s="560"/>
      <c r="BT469" s="560"/>
      <c r="BU469" s="560"/>
      <c r="BV469" s="560"/>
      <c r="BW469" s="560"/>
      <c r="BX469" s="560"/>
      <c r="BY469" s="560"/>
      <c r="BZ469" s="560"/>
      <c r="CA469" s="560"/>
      <c r="CB469" s="560"/>
      <c r="CC469" s="560"/>
      <c r="CD469" s="560"/>
      <c r="CE469" s="560"/>
      <c r="CF469" s="560"/>
      <c r="CG469" s="560"/>
      <c r="CH469" s="560"/>
      <c r="CI469" s="560"/>
      <c r="CJ469" s="560"/>
      <c r="CK469" s="560"/>
      <c r="CL469" s="560"/>
      <c r="CM469" s="560"/>
      <c r="CN469" s="560"/>
      <c r="CO469" s="560"/>
      <c r="CP469" s="560"/>
      <c r="CQ469" s="560"/>
      <c r="CR469" s="560"/>
      <c r="CS469" s="560"/>
      <c r="CT469" s="560"/>
      <c r="CU469" s="560"/>
      <c r="CV469" s="560"/>
      <c r="CW469" s="560"/>
      <c r="CX469" s="560"/>
      <c r="CY469" s="560"/>
      <c r="CZ469" s="560"/>
      <c r="DA469" s="560"/>
      <c r="DB469" s="560"/>
      <c r="DC469" s="560"/>
      <c r="DD469" s="560"/>
      <c r="DE469" s="560"/>
      <c r="DF469" s="560"/>
      <c r="DG469" s="560"/>
      <c r="DH469" s="560"/>
      <c r="DI469" s="560"/>
      <c r="DJ469" s="560"/>
      <c r="DK469" s="560"/>
    </row>
    <row r="470" spans="1:115" x14ac:dyDescent="0.3">
      <c r="A470" s="442" t="s">
        <v>195</v>
      </c>
      <c r="B470" s="442" t="s">
        <v>266</v>
      </c>
      <c r="C470" s="442" t="s">
        <v>187</v>
      </c>
      <c r="D470" s="442" t="s">
        <v>226</v>
      </c>
      <c r="E470" s="442"/>
      <c r="F470" s="479"/>
      <c r="G470" s="442"/>
      <c r="H470" s="442"/>
      <c r="I470" s="444"/>
      <c r="J470" s="442"/>
      <c r="K470" s="445" t="s">
        <v>922</v>
      </c>
      <c r="L470" s="445"/>
      <c r="M470" s="446"/>
      <c r="N470" s="445"/>
      <c r="O470" s="445"/>
      <c r="P470" s="445"/>
      <c r="Q470" s="446"/>
      <c r="R470" s="446"/>
      <c r="S470" s="446"/>
      <c r="T470" s="446"/>
      <c r="U470" s="445"/>
      <c r="V470" s="446"/>
      <c r="W470" s="446"/>
      <c r="X470" s="446"/>
      <c r="Y470" s="447"/>
      <c r="Z470" s="446"/>
      <c r="AA470" s="446"/>
      <c r="AB470" s="446"/>
      <c r="AC470" s="446"/>
      <c r="AD470" s="446"/>
      <c r="AE470" s="430">
        <f t="shared" si="54"/>
        <v>0</v>
      </c>
      <c r="AF470" s="430"/>
      <c r="AG470" s="430">
        <f t="shared" si="72"/>
        <v>0</v>
      </c>
      <c r="AH470" s="430"/>
      <c r="AI470" s="430"/>
      <c r="AJ470" s="430"/>
      <c r="AK470" s="430"/>
      <c r="AL470" s="430"/>
      <c r="AM470" s="430"/>
      <c r="AN470" s="430"/>
      <c r="AO470" s="430"/>
      <c r="AP470" s="430"/>
      <c r="AQ470" s="430"/>
      <c r="AR470" s="430"/>
      <c r="AS470" s="430"/>
      <c r="AT470" s="430"/>
      <c r="AU470" s="430"/>
      <c r="AV470" s="430"/>
      <c r="AW470" s="430"/>
      <c r="AX470" s="430"/>
      <c r="AY470" s="430"/>
      <c r="AZ470" s="430"/>
      <c r="BA470" s="430"/>
      <c r="BB470" s="430"/>
      <c r="BC470" s="430"/>
      <c r="BD470" s="430"/>
      <c r="BE470" s="430"/>
      <c r="BF470" s="430"/>
      <c r="BG470" s="430"/>
      <c r="BH470" s="430"/>
      <c r="BI470" s="430"/>
      <c r="BJ470" s="430"/>
      <c r="BK470" s="430"/>
      <c r="BL470" s="430"/>
      <c r="BM470" s="430"/>
      <c r="BN470" s="430"/>
      <c r="BO470" s="430"/>
      <c r="BP470" s="430"/>
      <c r="BQ470" s="430"/>
      <c r="BR470" s="430"/>
      <c r="BS470" s="430"/>
      <c r="BT470" s="430"/>
      <c r="BU470" s="430"/>
      <c r="BV470" s="430"/>
      <c r="BW470" s="430"/>
      <c r="BX470" s="430"/>
      <c r="BY470" s="430"/>
      <c r="BZ470" s="430"/>
      <c r="CA470" s="430"/>
      <c r="CB470" s="430"/>
      <c r="CC470" s="430"/>
      <c r="CD470" s="430"/>
      <c r="CE470" s="430"/>
      <c r="CF470" s="430"/>
      <c r="CG470" s="430"/>
      <c r="CH470" s="430"/>
      <c r="CI470" s="430"/>
      <c r="CJ470" s="430"/>
      <c r="CK470" s="430"/>
      <c r="CL470" s="430"/>
      <c r="CM470" s="430"/>
      <c r="CN470" s="430"/>
      <c r="CO470" s="430"/>
      <c r="CP470" s="430"/>
      <c r="CQ470" s="430"/>
      <c r="CR470" s="430"/>
      <c r="CS470" s="430"/>
      <c r="CT470" s="430"/>
      <c r="CU470" s="430"/>
      <c r="CV470" s="430"/>
      <c r="CW470" s="430"/>
      <c r="CX470" s="430"/>
      <c r="CY470" s="430"/>
      <c r="CZ470" s="430"/>
      <c r="DA470" s="430"/>
      <c r="DB470" s="430"/>
      <c r="DC470" s="430"/>
      <c r="DD470" s="430"/>
      <c r="DE470" s="430"/>
      <c r="DF470" s="430"/>
      <c r="DG470" s="430"/>
      <c r="DH470" s="430"/>
      <c r="DI470" s="430"/>
      <c r="DJ470" s="430"/>
      <c r="DK470" s="430"/>
    </row>
    <row r="471" spans="1:115" x14ac:dyDescent="0.3">
      <c r="A471" s="436" t="s">
        <v>195</v>
      </c>
      <c r="B471" s="436" t="s">
        <v>266</v>
      </c>
      <c r="C471" s="436" t="s">
        <v>187</v>
      </c>
      <c r="D471" s="436" t="s">
        <v>226</v>
      </c>
      <c r="E471" s="436" t="s">
        <v>195</v>
      </c>
      <c r="F471" s="437"/>
      <c r="G471" s="438"/>
      <c r="H471" s="438"/>
      <c r="I471" s="438"/>
      <c r="J471" s="436"/>
      <c r="K471" s="673" t="s">
        <v>924</v>
      </c>
      <c r="L471" s="673"/>
      <c r="M471" s="436"/>
      <c r="N471" s="673"/>
      <c r="O471" s="673"/>
      <c r="P471" s="673"/>
      <c r="Q471" s="436"/>
      <c r="R471" s="436"/>
      <c r="S471" s="436"/>
      <c r="T471" s="436"/>
      <c r="U471" s="673"/>
      <c r="V471" s="436"/>
      <c r="W471" s="436"/>
      <c r="X471" s="436"/>
      <c r="Y471" s="441"/>
      <c r="Z471" s="436"/>
      <c r="AA471" s="436"/>
      <c r="AB471" s="436"/>
      <c r="AC471" s="436"/>
      <c r="AD471" s="436"/>
      <c r="AE471" s="430">
        <f t="shared" si="54"/>
        <v>0</v>
      </c>
      <c r="AF471" s="430"/>
      <c r="AG471" s="430">
        <f t="shared" si="72"/>
        <v>0</v>
      </c>
      <c r="AH471" s="430"/>
      <c r="AI471" s="430"/>
      <c r="AJ471" s="430"/>
      <c r="AK471" s="430"/>
      <c r="AL471" s="430"/>
      <c r="AM471" s="430"/>
      <c r="AN471" s="430"/>
      <c r="AO471" s="430"/>
      <c r="AP471" s="430"/>
      <c r="AQ471" s="430"/>
      <c r="AR471" s="430"/>
      <c r="AS471" s="430"/>
      <c r="AT471" s="430"/>
      <c r="AU471" s="430"/>
      <c r="AV471" s="430"/>
      <c r="AW471" s="430"/>
      <c r="AX471" s="430"/>
      <c r="AY471" s="430"/>
      <c r="AZ471" s="430"/>
      <c r="BA471" s="430"/>
      <c r="BB471" s="430"/>
      <c r="BC471" s="430"/>
      <c r="BD471" s="430"/>
      <c r="BE471" s="430"/>
      <c r="BF471" s="430"/>
      <c r="BG471" s="430"/>
      <c r="BH471" s="430"/>
      <c r="BI471" s="430"/>
      <c r="BJ471" s="430"/>
      <c r="BK471" s="430"/>
      <c r="BL471" s="430"/>
      <c r="BM471" s="430"/>
      <c r="BN471" s="430"/>
      <c r="BO471" s="430"/>
      <c r="BP471" s="430"/>
      <c r="BQ471" s="430"/>
      <c r="BR471" s="430"/>
      <c r="BS471" s="430"/>
      <c r="BT471" s="430"/>
      <c r="BU471" s="430"/>
      <c r="BV471" s="430"/>
      <c r="BW471" s="430"/>
      <c r="BX471" s="430"/>
      <c r="BY471" s="430"/>
      <c r="BZ471" s="430"/>
      <c r="CA471" s="430"/>
      <c r="CB471" s="430"/>
      <c r="CC471" s="430"/>
      <c r="CD471" s="430"/>
      <c r="CE471" s="430"/>
      <c r="CF471" s="430"/>
      <c r="CG471" s="430"/>
      <c r="CH471" s="430"/>
      <c r="CI471" s="430"/>
      <c r="CJ471" s="430"/>
      <c r="CK471" s="430"/>
      <c r="CL471" s="430"/>
      <c r="CM471" s="430"/>
      <c r="CN471" s="430"/>
      <c r="CO471" s="430"/>
      <c r="CP471" s="430"/>
      <c r="CQ471" s="430"/>
      <c r="CR471" s="430"/>
      <c r="CS471" s="430"/>
      <c r="CT471" s="430"/>
      <c r="CU471" s="430"/>
      <c r="CV471" s="430"/>
      <c r="CW471" s="430"/>
      <c r="CX471" s="430"/>
      <c r="CY471" s="430"/>
      <c r="CZ471" s="430"/>
      <c r="DA471" s="430"/>
      <c r="DB471" s="430"/>
      <c r="DC471" s="430"/>
      <c r="DD471" s="430"/>
      <c r="DE471" s="430"/>
      <c r="DF471" s="430"/>
      <c r="DG471" s="430"/>
      <c r="DH471" s="430"/>
      <c r="DI471" s="430"/>
      <c r="DJ471" s="430"/>
      <c r="DK471" s="430"/>
    </row>
    <row r="472" spans="1:115" s="562" customFormat="1" ht="71.400000000000006" x14ac:dyDescent="0.3">
      <c r="A472" s="382" t="s">
        <v>195</v>
      </c>
      <c r="B472" s="382" t="s">
        <v>266</v>
      </c>
      <c r="C472" s="382" t="s">
        <v>187</v>
      </c>
      <c r="D472" s="382" t="s">
        <v>226</v>
      </c>
      <c r="E472" s="382" t="s">
        <v>195</v>
      </c>
      <c r="F472" s="384" t="s">
        <v>1063</v>
      </c>
      <c r="G472" s="382"/>
      <c r="H472" s="382" t="s">
        <v>1425</v>
      </c>
      <c r="I472" s="382" t="s">
        <v>208</v>
      </c>
      <c r="J472" s="381" t="s">
        <v>1253</v>
      </c>
      <c r="K472" s="549" t="s">
        <v>1064</v>
      </c>
      <c r="L472" s="375" t="s">
        <v>1623</v>
      </c>
      <c r="M472" s="383" t="s">
        <v>1624</v>
      </c>
      <c r="N472" s="693" t="s">
        <v>1630</v>
      </c>
      <c r="O472" s="375" t="s">
        <v>1625</v>
      </c>
      <c r="P472" s="375" t="s">
        <v>1580</v>
      </c>
      <c r="Q472" s="490">
        <v>36908</v>
      </c>
      <c r="R472" s="376" t="s">
        <v>1631</v>
      </c>
      <c r="S472" s="376">
        <v>6</v>
      </c>
      <c r="T472" s="694">
        <v>0.03</v>
      </c>
      <c r="U472" s="693" t="s">
        <v>1635</v>
      </c>
      <c r="V472" s="695" t="s">
        <v>1636</v>
      </c>
      <c r="W472" s="684" t="s">
        <v>1587</v>
      </c>
      <c r="X472" s="688">
        <v>42977</v>
      </c>
      <c r="Y472" s="469">
        <v>75000000</v>
      </c>
      <c r="Z472" s="685" t="s">
        <v>1567</v>
      </c>
      <c r="AA472" s="696" t="s">
        <v>1483</v>
      </c>
      <c r="AB472" s="686" t="s">
        <v>1568</v>
      </c>
      <c r="AC472" s="696" t="s">
        <v>1569</v>
      </c>
      <c r="AD472" s="382"/>
      <c r="AE472" s="560">
        <f t="shared" si="54"/>
        <v>300000000</v>
      </c>
      <c r="AF472" s="560">
        <f>AG472</f>
        <v>300000000</v>
      </c>
      <c r="AG472" s="560">
        <f t="shared" si="72"/>
        <v>300000000</v>
      </c>
      <c r="AH472" s="560">
        <v>300000000</v>
      </c>
      <c r="AI472" s="560"/>
      <c r="AJ472" s="560"/>
      <c r="AK472" s="560"/>
      <c r="AL472" s="560"/>
      <c r="AM472" s="560"/>
      <c r="AN472" s="560"/>
      <c r="AO472" s="560"/>
      <c r="AP472" s="560"/>
      <c r="AQ472" s="560"/>
      <c r="AR472" s="560"/>
      <c r="AS472" s="560"/>
      <c r="AT472" s="560"/>
      <c r="AU472" s="560"/>
      <c r="AV472" s="560"/>
      <c r="AW472" s="560"/>
      <c r="AX472" s="560"/>
      <c r="AY472" s="560"/>
      <c r="AZ472" s="560"/>
      <c r="BA472" s="560"/>
      <c r="BB472" s="560"/>
      <c r="BC472" s="560"/>
      <c r="BD472" s="560"/>
      <c r="BE472" s="560"/>
      <c r="BF472" s="560"/>
      <c r="BG472" s="560"/>
      <c r="BH472" s="560"/>
      <c r="BI472" s="560"/>
      <c r="BJ472" s="560"/>
      <c r="BK472" s="560"/>
      <c r="BL472" s="560"/>
      <c r="BM472" s="560">
        <v>0</v>
      </c>
      <c r="BN472" s="560"/>
      <c r="BO472" s="560"/>
      <c r="BP472" s="560"/>
      <c r="BQ472" s="560"/>
      <c r="BR472" s="560"/>
      <c r="BS472" s="560"/>
      <c r="BT472" s="560"/>
      <c r="BU472" s="560"/>
      <c r="BV472" s="560"/>
      <c r="BW472" s="560"/>
      <c r="BX472" s="560"/>
      <c r="BY472" s="560"/>
      <c r="BZ472" s="560"/>
      <c r="CA472" s="560"/>
      <c r="CB472" s="560"/>
      <c r="CC472" s="560"/>
      <c r="CD472" s="560"/>
      <c r="CE472" s="560"/>
      <c r="CF472" s="560"/>
      <c r="CG472" s="560"/>
      <c r="CH472" s="560"/>
      <c r="CI472" s="560"/>
      <c r="CJ472" s="560"/>
      <c r="CK472" s="560"/>
      <c r="CL472" s="560"/>
      <c r="CM472" s="560"/>
      <c r="CN472" s="560"/>
      <c r="CO472" s="560"/>
      <c r="CP472" s="560"/>
      <c r="CQ472" s="560"/>
      <c r="CR472" s="560"/>
      <c r="CS472" s="560"/>
      <c r="CT472" s="560"/>
      <c r="CU472" s="560"/>
      <c r="CV472" s="560"/>
      <c r="CW472" s="560"/>
      <c r="CX472" s="560"/>
      <c r="CY472" s="560"/>
      <c r="CZ472" s="560"/>
      <c r="DA472" s="560"/>
      <c r="DB472" s="560"/>
      <c r="DC472" s="560"/>
      <c r="DD472" s="560"/>
      <c r="DE472" s="560"/>
      <c r="DF472" s="560"/>
      <c r="DG472" s="560"/>
      <c r="DH472" s="560"/>
      <c r="DI472" s="560"/>
      <c r="DJ472" s="560"/>
      <c r="DK472" s="560"/>
    </row>
    <row r="473" spans="1:115" s="562" customFormat="1" ht="71.400000000000006" x14ac:dyDescent="0.3">
      <c r="A473" s="382"/>
      <c r="B473" s="382"/>
      <c r="C473" s="382"/>
      <c r="D473" s="382"/>
      <c r="E473" s="382"/>
      <c r="F473" s="384"/>
      <c r="G473" s="382"/>
      <c r="H473" s="382"/>
      <c r="I473" s="382"/>
      <c r="J473" s="381"/>
      <c r="K473" s="549"/>
      <c r="L473" s="375" t="s">
        <v>1623</v>
      </c>
      <c r="M473" s="383" t="s">
        <v>1624</v>
      </c>
      <c r="N473" s="693" t="s">
        <v>1630</v>
      </c>
      <c r="O473" s="375" t="s">
        <v>1626</v>
      </c>
      <c r="P473" s="375" t="s">
        <v>1627</v>
      </c>
      <c r="Q473" s="490">
        <v>36939</v>
      </c>
      <c r="R473" s="374" t="s">
        <v>1632</v>
      </c>
      <c r="S473" s="376">
        <v>2</v>
      </c>
      <c r="T473" s="695">
        <v>2</v>
      </c>
      <c r="U473" s="693" t="s">
        <v>1637</v>
      </c>
      <c r="V473" s="695" t="s">
        <v>1638</v>
      </c>
      <c r="W473" s="684" t="s">
        <v>1587</v>
      </c>
      <c r="X473" s="688">
        <v>42977</v>
      </c>
      <c r="Y473" s="469">
        <v>75000000</v>
      </c>
      <c r="Z473" s="685" t="s">
        <v>1567</v>
      </c>
      <c r="AA473" s="696" t="s">
        <v>1483</v>
      </c>
      <c r="AB473" s="686" t="s">
        <v>1568</v>
      </c>
      <c r="AC473" s="696" t="s">
        <v>1569</v>
      </c>
      <c r="AD473" s="382"/>
      <c r="AE473" s="560"/>
      <c r="AF473" s="560"/>
      <c r="AG473" s="560"/>
      <c r="AH473" s="560"/>
      <c r="AI473" s="560"/>
      <c r="AJ473" s="560"/>
      <c r="AK473" s="560"/>
      <c r="AL473" s="560"/>
      <c r="AM473" s="560"/>
      <c r="AN473" s="560"/>
      <c r="AO473" s="560"/>
      <c r="AP473" s="560"/>
      <c r="AQ473" s="560"/>
      <c r="AR473" s="560"/>
      <c r="AS473" s="560"/>
      <c r="AT473" s="560"/>
      <c r="AU473" s="560"/>
      <c r="AV473" s="560"/>
      <c r="AW473" s="560"/>
      <c r="AX473" s="560"/>
      <c r="AY473" s="560"/>
      <c r="AZ473" s="560"/>
      <c r="BA473" s="560"/>
      <c r="BB473" s="560"/>
      <c r="BC473" s="560"/>
      <c r="BD473" s="560"/>
      <c r="BE473" s="560"/>
      <c r="BF473" s="560"/>
      <c r="BG473" s="560"/>
      <c r="BH473" s="560"/>
      <c r="BI473" s="560"/>
      <c r="BJ473" s="560"/>
      <c r="BK473" s="560"/>
      <c r="BL473" s="560"/>
      <c r="BM473" s="560"/>
      <c r="BN473" s="560"/>
      <c r="BO473" s="560"/>
      <c r="BP473" s="560"/>
      <c r="BQ473" s="560"/>
      <c r="BR473" s="560"/>
      <c r="BS473" s="560"/>
      <c r="BT473" s="560"/>
      <c r="BU473" s="560"/>
      <c r="BV473" s="560"/>
      <c r="BW473" s="560"/>
      <c r="BX473" s="560"/>
      <c r="BY473" s="560"/>
      <c r="BZ473" s="560"/>
      <c r="CA473" s="560"/>
      <c r="CB473" s="560"/>
      <c r="CC473" s="560"/>
      <c r="CD473" s="560"/>
      <c r="CE473" s="560"/>
      <c r="CF473" s="560"/>
      <c r="CG473" s="560"/>
      <c r="CH473" s="560"/>
      <c r="CI473" s="560"/>
      <c r="CJ473" s="560"/>
      <c r="CK473" s="560"/>
      <c r="CL473" s="560"/>
      <c r="CM473" s="560"/>
      <c r="CN473" s="560"/>
      <c r="CO473" s="560"/>
      <c r="CP473" s="560"/>
      <c r="CQ473" s="560"/>
      <c r="CR473" s="560"/>
      <c r="CS473" s="560"/>
      <c r="CT473" s="560"/>
      <c r="CU473" s="560"/>
      <c r="CV473" s="560"/>
      <c r="CW473" s="560"/>
      <c r="CX473" s="560"/>
      <c r="CY473" s="560"/>
      <c r="CZ473" s="560"/>
      <c r="DA473" s="560"/>
      <c r="DB473" s="560"/>
      <c r="DC473" s="560"/>
      <c r="DD473" s="560"/>
      <c r="DE473" s="560"/>
      <c r="DF473" s="560"/>
      <c r="DG473" s="560"/>
      <c r="DH473" s="560"/>
      <c r="DI473" s="560"/>
      <c r="DJ473" s="560"/>
      <c r="DK473" s="560"/>
    </row>
    <row r="474" spans="1:115" s="562" customFormat="1" ht="71.400000000000006" x14ac:dyDescent="0.3">
      <c r="A474" s="382"/>
      <c r="B474" s="382"/>
      <c r="C474" s="382"/>
      <c r="D474" s="382"/>
      <c r="E474" s="382"/>
      <c r="F474" s="384"/>
      <c r="G474" s="382"/>
      <c r="H474" s="382"/>
      <c r="I474" s="382"/>
      <c r="J474" s="381"/>
      <c r="K474" s="549"/>
      <c r="L474" s="375" t="s">
        <v>1623</v>
      </c>
      <c r="M474" s="383" t="s">
        <v>1624</v>
      </c>
      <c r="N474" s="693" t="s">
        <v>1630</v>
      </c>
      <c r="O474" s="375" t="s">
        <v>1626</v>
      </c>
      <c r="P474" s="375" t="s">
        <v>1628</v>
      </c>
      <c r="Q474" s="490">
        <v>38034</v>
      </c>
      <c r="R474" s="374" t="s">
        <v>1633</v>
      </c>
      <c r="S474" s="376">
        <v>60</v>
      </c>
      <c r="T474" s="695">
        <v>60</v>
      </c>
      <c r="U474" s="693" t="s">
        <v>1639</v>
      </c>
      <c r="V474" s="695" t="s">
        <v>1640</v>
      </c>
      <c r="W474" s="684" t="s">
        <v>1587</v>
      </c>
      <c r="X474" s="688">
        <v>42977</v>
      </c>
      <c r="Y474" s="469">
        <v>75000000</v>
      </c>
      <c r="Z474" s="685" t="s">
        <v>1567</v>
      </c>
      <c r="AA474" s="696" t="s">
        <v>1483</v>
      </c>
      <c r="AB474" s="686" t="s">
        <v>1568</v>
      </c>
      <c r="AC474" s="696" t="s">
        <v>1569</v>
      </c>
      <c r="AD474" s="382"/>
      <c r="AE474" s="560"/>
      <c r="AF474" s="560"/>
      <c r="AG474" s="560"/>
      <c r="AH474" s="560"/>
      <c r="AI474" s="560"/>
      <c r="AJ474" s="560"/>
      <c r="AK474" s="560"/>
      <c r="AL474" s="560"/>
      <c r="AM474" s="560"/>
      <c r="AN474" s="560"/>
      <c r="AO474" s="560"/>
      <c r="AP474" s="560"/>
      <c r="AQ474" s="560"/>
      <c r="AR474" s="560"/>
      <c r="AS474" s="560"/>
      <c r="AT474" s="560"/>
      <c r="AU474" s="560"/>
      <c r="AV474" s="560"/>
      <c r="AW474" s="560"/>
      <c r="AX474" s="560"/>
      <c r="AY474" s="560"/>
      <c r="AZ474" s="560"/>
      <c r="BA474" s="560"/>
      <c r="BB474" s="560"/>
      <c r="BC474" s="560"/>
      <c r="BD474" s="560"/>
      <c r="BE474" s="560"/>
      <c r="BF474" s="560"/>
      <c r="BG474" s="560"/>
      <c r="BH474" s="560"/>
      <c r="BI474" s="560"/>
      <c r="BJ474" s="560"/>
      <c r="BK474" s="560"/>
      <c r="BL474" s="560"/>
      <c r="BM474" s="560"/>
      <c r="BN474" s="560"/>
      <c r="BO474" s="560"/>
      <c r="BP474" s="560"/>
      <c r="BQ474" s="560"/>
      <c r="BR474" s="560"/>
      <c r="BS474" s="560"/>
      <c r="BT474" s="560"/>
      <c r="BU474" s="560"/>
      <c r="BV474" s="560"/>
      <c r="BW474" s="560"/>
      <c r="BX474" s="560"/>
      <c r="BY474" s="560"/>
      <c r="BZ474" s="560"/>
      <c r="CA474" s="560"/>
      <c r="CB474" s="560"/>
      <c r="CC474" s="560"/>
      <c r="CD474" s="560"/>
      <c r="CE474" s="560"/>
      <c r="CF474" s="560"/>
      <c r="CG474" s="560"/>
      <c r="CH474" s="560"/>
      <c r="CI474" s="560"/>
      <c r="CJ474" s="560"/>
      <c r="CK474" s="560"/>
      <c r="CL474" s="560"/>
      <c r="CM474" s="560"/>
      <c r="CN474" s="560"/>
      <c r="CO474" s="560"/>
      <c r="CP474" s="560"/>
      <c r="CQ474" s="560"/>
      <c r="CR474" s="560"/>
      <c r="CS474" s="560"/>
      <c r="CT474" s="560"/>
      <c r="CU474" s="560"/>
      <c r="CV474" s="560"/>
      <c r="CW474" s="560"/>
      <c r="CX474" s="560"/>
      <c r="CY474" s="560"/>
      <c r="CZ474" s="560"/>
      <c r="DA474" s="560"/>
      <c r="DB474" s="560"/>
      <c r="DC474" s="560"/>
      <c r="DD474" s="560"/>
      <c r="DE474" s="560"/>
      <c r="DF474" s="560"/>
      <c r="DG474" s="560"/>
      <c r="DH474" s="560"/>
      <c r="DI474" s="560"/>
      <c r="DJ474" s="560"/>
      <c r="DK474" s="560"/>
    </row>
    <row r="475" spans="1:115" s="562" customFormat="1" ht="71.400000000000006" x14ac:dyDescent="0.3">
      <c r="A475" s="382"/>
      <c r="B475" s="382"/>
      <c r="C475" s="382"/>
      <c r="D475" s="382"/>
      <c r="E475" s="382"/>
      <c r="F475" s="384"/>
      <c r="G475" s="382"/>
      <c r="H475" s="382"/>
      <c r="I475" s="382"/>
      <c r="J475" s="381"/>
      <c r="K475" s="549"/>
      <c r="L475" s="375" t="s">
        <v>1623</v>
      </c>
      <c r="M475" s="383" t="s">
        <v>1624</v>
      </c>
      <c r="N475" s="693" t="s">
        <v>1630</v>
      </c>
      <c r="O475" s="375" t="s">
        <v>1626</v>
      </c>
      <c r="P475" s="375" t="s">
        <v>1629</v>
      </c>
      <c r="Q475" s="490">
        <v>36967</v>
      </c>
      <c r="R475" s="374" t="s">
        <v>1634</v>
      </c>
      <c r="S475" s="376">
        <v>150</v>
      </c>
      <c r="T475" s="695">
        <v>150</v>
      </c>
      <c r="U475" s="693" t="s">
        <v>1639</v>
      </c>
      <c r="V475" s="695" t="s">
        <v>1640</v>
      </c>
      <c r="W475" s="684" t="s">
        <v>1587</v>
      </c>
      <c r="X475" s="688">
        <v>42977</v>
      </c>
      <c r="Y475" s="469">
        <v>75000000</v>
      </c>
      <c r="Z475" s="685" t="s">
        <v>1567</v>
      </c>
      <c r="AA475" s="696" t="s">
        <v>1483</v>
      </c>
      <c r="AB475" s="686" t="s">
        <v>1568</v>
      </c>
      <c r="AC475" s="696" t="s">
        <v>1569</v>
      </c>
      <c r="AD475" s="382"/>
      <c r="AE475" s="560"/>
      <c r="AF475" s="560"/>
      <c r="AG475" s="560"/>
      <c r="AH475" s="560"/>
      <c r="AI475" s="560"/>
      <c r="AJ475" s="560"/>
      <c r="AK475" s="560"/>
      <c r="AL475" s="560"/>
      <c r="AM475" s="560"/>
      <c r="AN475" s="560"/>
      <c r="AO475" s="560"/>
      <c r="AP475" s="560"/>
      <c r="AQ475" s="560"/>
      <c r="AR475" s="560"/>
      <c r="AS475" s="560"/>
      <c r="AT475" s="560"/>
      <c r="AU475" s="560"/>
      <c r="AV475" s="560"/>
      <c r="AW475" s="560"/>
      <c r="AX475" s="560"/>
      <c r="AY475" s="560"/>
      <c r="AZ475" s="560"/>
      <c r="BA475" s="560"/>
      <c r="BB475" s="560"/>
      <c r="BC475" s="560"/>
      <c r="BD475" s="560"/>
      <c r="BE475" s="560"/>
      <c r="BF475" s="560"/>
      <c r="BG475" s="560"/>
      <c r="BH475" s="560"/>
      <c r="BI475" s="560"/>
      <c r="BJ475" s="560"/>
      <c r="BK475" s="560"/>
      <c r="BL475" s="560"/>
      <c r="BM475" s="560"/>
      <c r="BN475" s="560"/>
      <c r="BO475" s="560"/>
      <c r="BP475" s="560"/>
      <c r="BQ475" s="560"/>
      <c r="BR475" s="560"/>
      <c r="BS475" s="560"/>
      <c r="BT475" s="560"/>
      <c r="BU475" s="560"/>
      <c r="BV475" s="560"/>
      <c r="BW475" s="560"/>
      <c r="BX475" s="560"/>
      <c r="BY475" s="560"/>
      <c r="BZ475" s="560"/>
      <c r="CA475" s="560"/>
      <c r="CB475" s="560"/>
      <c r="CC475" s="560"/>
      <c r="CD475" s="560"/>
      <c r="CE475" s="560"/>
      <c r="CF475" s="560"/>
      <c r="CG475" s="560"/>
      <c r="CH475" s="560"/>
      <c r="CI475" s="560"/>
      <c r="CJ475" s="560"/>
      <c r="CK475" s="560"/>
      <c r="CL475" s="560"/>
      <c r="CM475" s="560"/>
      <c r="CN475" s="560"/>
      <c r="CO475" s="560"/>
      <c r="CP475" s="560"/>
      <c r="CQ475" s="560"/>
      <c r="CR475" s="560"/>
      <c r="CS475" s="560"/>
      <c r="CT475" s="560"/>
      <c r="CU475" s="560"/>
      <c r="CV475" s="560"/>
      <c r="CW475" s="560"/>
      <c r="CX475" s="560"/>
      <c r="CY475" s="560"/>
      <c r="CZ475" s="560"/>
      <c r="DA475" s="560"/>
      <c r="DB475" s="560"/>
      <c r="DC475" s="560"/>
      <c r="DD475" s="560"/>
      <c r="DE475" s="560"/>
      <c r="DF475" s="560"/>
      <c r="DG475" s="560"/>
      <c r="DH475" s="560"/>
      <c r="DI475" s="560"/>
      <c r="DJ475" s="560"/>
      <c r="DK475" s="560"/>
    </row>
    <row r="476" spans="1:115" x14ac:dyDescent="0.3">
      <c r="A476" s="442" t="s">
        <v>195</v>
      </c>
      <c r="B476" s="442" t="s">
        <v>266</v>
      </c>
      <c r="C476" s="442" t="s">
        <v>187</v>
      </c>
      <c r="D476" s="442" t="s">
        <v>282</v>
      </c>
      <c r="E476" s="442"/>
      <c r="F476" s="479"/>
      <c r="G476" s="442"/>
      <c r="H476" s="444"/>
      <c r="I476" s="444"/>
      <c r="J476" s="442"/>
      <c r="K476" s="445" t="s">
        <v>283</v>
      </c>
      <c r="L476" s="445"/>
      <c r="M476" s="446"/>
      <c r="N476" s="445"/>
      <c r="O476" s="445"/>
      <c r="P476" s="445"/>
      <c r="Q476" s="446"/>
      <c r="R476" s="446"/>
      <c r="S476" s="446"/>
      <c r="T476" s="446"/>
      <c r="U476" s="445"/>
      <c r="V476" s="446"/>
      <c r="W476" s="446"/>
      <c r="X476" s="446"/>
      <c r="Y476" s="447"/>
      <c r="Z476" s="446"/>
      <c r="AA476" s="446"/>
      <c r="AB476" s="446"/>
      <c r="AC476" s="446"/>
      <c r="AD476" s="446"/>
      <c r="AE476" s="430">
        <f t="shared" si="54"/>
        <v>0</v>
      </c>
      <c r="AF476" s="430"/>
      <c r="AG476" s="430"/>
      <c r="AH476" s="430"/>
      <c r="AI476" s="430"/>
      <c r="AJ476" s="430"/>
      <c r="AK476" s="430"/>
      <c r="AL476" s="430"/>
      <c r="AM476" s="430"/>
      <c r="AN476" s="430"/>
      <c r="AO476" s="430"/>
      <c r="AP476" s="430"/>
      <c r="AQ476" s="430"/>
      <c r="AR476" s="430"/>
      <c r="AS476" s="430"/>
      <c r="AT476" s="430"/>
      <c r="AU476" s="430"/>
      <c r="AV476" s="430"/>
      <c r="AW476" s="430"/>
      <c r="AX476" s="430"/>
      <c r="AY476" s="430"/>
      <c r="AZ476" s="430"/>
      <c r="BA476" s="430"/>
      <c r="BB476" s="430"/>
      <c r="BC476" s="430"/>
      <c r="BD476" s="430"/>
      <c r="BE476" s="430"/>
      <c r="BF476" s="430"/>
      <c r="BG476" s="430"/>
      <c r="BH476" s="430"/>
      <c r="BI476" s="430"/>
      <c r="BJ476" s="430"/>
      <c r="BK476" s="430"/>
      <c r="BL476" s="430"/>
      <c r="BM476" s="430"/>
      <c r="BN476" s="430"/>
      <c r="BO476" s="430"/>
      <c r="BP476" s="430"/>
      <c r="BQ476" s="430"/>
      <c r="BR476" s="430"/>
      <c r="BS476" s="430"/>
      <c r="BT476" s="430"/>
      <c r="BU476" s="430"/>
      <c r="BV476" s="430"/>
      <c r="BW476" s="430"/>
      <c r="BX476" s="430"/>
      <c r="BY476" s="430"/>
      <c r="BZ476" s="430"/>
      <c r="CA476" s="430"/>
      <c r="CB476" s="430"/>
      <c r="CC476" s="430"/>
      <c r="CD476" s="430"/>
      <c r="CE476" s="430"/>
      <c r="CF476" s="430"/>
      <c r="CG476" s="430"/>
      <c r="CH476" s="430"/>
      <c r="CI476" s="430"/>
      <c r="CJ476" s="430"/>
      <c r="CK476" s="430"/>
      <c r="CL476" s="430"/>
      <c r="CM476" s="430"/>
      <c r="CN476" s="430"/>
      <c r="CO476" s="430"/>
      <c r="CP476" s="430"/>
      <c r="CQ476" s="430"/>
      <c r="CR476" s="430"/>
      <c r="CS476" s="430"/>
      <c r="CT476" s="430"/>
      <c r="CU476" s="430"/>
      <c r="CV476" s="430"/>
      <c r="CW476" s="430"/>
      <c r="CX476" s="430"/>
      <c r="CY476" s="430"/>
      <c r="CZ476" s="430"/>
      <c r="DA476" s="430"/>
      <c r="DB476" s="430"/>
      <c r="DC476" s="430"/>
      <c r="DD476" s="430"/>
      <c r="DE476" s="430"/>
      <c r="DF476" s="430"/>
      <c r="DG476" s="430"/>
      <c r="DH476" s="430"/>
      <c r="DI476" s="430"/>
      <c r="DJ476" s="430"/>
      <c r="DK476" s="430"/>
    </row>
    <row r="477" spans="1:115" x14ac:dyDescent="0.3">
      <c r="A477" s="436" t="s">
        <v>195</v>
      </c>
      <c r="B477" s="436" t="s">
        <v>266</v>
      </c>
      <c r="C477" s="436" t="s">
        <v>187</v>
      </c>
      <c r="D477" s="436" t="s">
        <v>282</v>
      </c>
      <c r="E477" s="436" t="s">
        <v>201</v>
      </c>
      <c r="F477" s="437"/>
      <c r="G477" s="438"/>
      <c r="H477" s="438"/>
      <c r="I477" s="438"/>
      <c r="J477" s="436"/>
      <c r="K477" s="673" t="s">
        <v>929</v>
      </c>
      <c r="L477" s="673"/>
      <c r="M477" s="436"/>
      <c r="N477" s="673"/>
      <c r="O477" s="673"/>
      <c r="P477" s="673"/>
      <c r="Q477" s="436"/>
      <c r="R477" s="436"/>
      <c r="S477" s="436"/>
      <c r="T477" s="436"/>
      <c r="U477" s="673"/>
      <c r="V477" s="436"/>
      <c r="W477" s="436"/>
      <c r="X477" s="436"/>
      <c r="Y477" s="441"/>
      <c r="Z477" s="436"/>
      <c r="AA477" s="436"/>
      <c r="AB477" s="436"/>
      <c r="AC477" s="436"/>
      <c r="AD477" s="436"/>
      <c r="AE477" s="430">
        <f t="shared" si="54"/>
        <v>0</v>
      </c>
      <c r="AF477" s="430"/>
      <c r="AG477" s="430"/>
      <c r="AH477" s="430"/>
      <c r="AI477" s="430"/>
      <c r="AJ477" s="430"/>
      <c r="AK477" s="430"/>
      <c r="AL477" s="430"/>
      <c r="AM477" s="430"/>
      <c r="AN477" s="430"/>
      <c r="AO477" s="430"/>
      <c r="AP477" s="430"/>
      <c r="AQ477" s="430"/>
      <c r="AR477" s="430"/>
      <c r="AS477" s="430"/>
      <c r="AT477" s="430"/>
      <c r="AU477" s="430"/>
      <c r="AV477" s="430"/>
      <c r="AW477" s="430"/>
      <c r="AX477" s="430"/>
      <c r="AY477" s="430"/>
      <c r="AZ477" s="430"/>
      <c r="BA477" s="430"/>
      <c r="BB477" s="430"/>
      <c r="BC477" s="430"/>
      <c r="BD477" s="430"/>
      <c r="BE477" s="430"/>
      <c r="BF477" s="430"/>
      <c r="BG477" s="430"/>
      <c r="BH477" s="430"/>
      <c r="BI477" s="430"/>
      <c r="BJ477" s="430"/>
      <c r="BK477" s="430"/>
      <c r="BL477" s="430"/>
      <c r="BM477" s="430"/>
      <c r="BN477" s="430"/>
      <c r="BO477" s="430"/>
      <c r="BP477" s="430"/>
      <c r="BQ477" s="430"/>
      <c r="BR477" s="430"/>
      <c r="BS477" s="430"/>
      <c r="BT477" s="430"/>
      <c r="BU477" s="430"/>
      <c r="BV477" s="430"/>
      <c r="BW477" s="430"/>
      <c r="BX477" s="430"/>
      <c r="BY477" s="430"/>
      <c r="BZ477" s="430"/>
      <c r="CA477" s="430"/>
      <c r="CB477" s="430"/>
      <c r="CC477" s="430"/>
      <c r="CD477" s="430"/>
      <c r="CE477" s="430"/>
      <c r="CF477" s="430"/>
      <c r="CG477" s="430"/>
      <c r="CH477" s="430"/>
      <c r="CI477" s="430"/>
      <c r="CJ477" s="430"/>
      <c r="CK477" s="430"/>
      <c r="CL477" s="430"/>
      <c r="CM477" s="430"/>
      <c r="CN477" s="430"/>
      <c r="CO477" s="430"/>
      <c r="CP477" s="430"/>
      <c r="CQ477" s="430"/>
      <c r="CR477" s="430"/>
      <c r="CS477" s="430"/>
      <c r="CT477" s="430"/>
      <c r="CU477" s="430"/>
      <c r="CV477" s="430"/>
      <c r="CW477" s="430"/>
      <c r="CX477" s="430"/>
      <c r="CY477" s="430"/>
      <c r="CZ477" s="430"/>
      <c r="DA477" s="430"/>
      <c r="DB477" s="430"/>
      <c r="DC477" s="430"/>
      <c r="DD477" s="430"/>
      <c r="DE477" s="430"/>
      <c r="DF477" s="430"/>
      <c r="DG477" s="430"/>
      <c r="DH477" s="430"/>
      <c r="DI477" s="430"/>
      <c r="DJ477" s="430"/>
      <c r="DK477" s="430"/>
    </row>
    <row r="478" spans="1:115" ht="30.6" x14ac:dyDescent="0.3">
      <c r="A478" s="449" t="s">
        <v>195</v>
      </c>
      <c r="B478" s="449" t="s">
        <v>266</v>
      </c>
      <c r="C478" s="449" t="s">
        <v>187</v>
      </c>
      <c r="D478" s="449" t="s">
        <v>282</v>
      </c>
      <c r="E478" s="449" t="s">
        <v>201</v>
      </c>
      <c r="F478" s="457" t="s">
        <v>1085</v>
      </c>
      <c r="G478" s="449" t="s">
        <v>264</v>
      </c>
      <c r="H478" s="449" t="s">
        <v>1426</v>
      </c>
      <c r="I478" s="449" t="s">
        <v>208</v>
      </c>
      <c r="J478" s="381" t="s">
        <v>1268</v>
      </c>
      <c r="K478" s="680" t="s">
        <v>1086</v>
      </c>
      <c r="L478" s="373" t="s">
        <v>1472</v>
      </c>
      <c r="M478" s="374" t="s">
        <v>1473</v>
      </c>
      <c r="N478" s="680" t="s">
        <v>1474</v>
      </c>
      <c r="O478" s="373" t="s">
        <v>1475</v>
      </c>
      <c r="P478" s="680" t="s">
        <v>1476</v>
      </c>
      <c r="Q478" s="490">
        <v>36968</v>
      </c>
      <c r="R478" s="374" t="s">
        <v>1477</v>
      </c>
      <c r="S478" s="376">
        <v>15</v>
      </c>
      <c r="T478" s="449" t="s">
        <v>1478</v>
      </c>
      <c r="U478" s="680" t="s">
        <v>1479</v>
      </c>
      <c r="V478" s="449" t="s">
        <v>1490</v>
      </c>
      <c r="W478" s="449" t="s">
        <v>1480</v>
      </c>
      <c r="X478" s="449" t="s">
        <v>1481</v>
      </c>
      <c r="Y478" s="456">
        <v>25000000</v>
      </c>
      <c r="Z478" s="374" t="s">
        <v>1482</v>
      </c>
      <c r="AA478" s="449" t="s">
        <v>1483</v>
      </c>
      <c r="AB478" s="374" t="s">
        <v>1484</v>
      </c>
      <c r="AC478" s="449" t="s">
        <v>1485</v>
      </c>
      <c r="AD478" s="449" t="s">
        <v>1498</v>
      </c>
      <c r="AE478" s="430">
        <f t="shared" si="54"/>
        <v>100000000</v>
      </c>
      <c r="AF478" s="430">
        <f>AG478</f>
        <v>100000000</v>
      </c>
      <c r="AG478" s="430">
        <f>SUM(AH478:DK478)</f>
        <v>100000000</v>
      </c>
      <c r="AH478" s="430">
        <v>100000000</v>
      </c>
      <c r="AI478" s="430"/>
      <c r="AJ478" s="430"/>
      <c r="AK478" s="430"/>
      <c r="AL478" s="430"/>
      <c r="AM478" s="430"/>
      <c r="AN478" s="430"/>
      <c r="AO478" s="430"/>
      <c r="AP478" s="430"/>
      <c r="AQ478" s="430"/>
      <c r="AR478" s="430"/>
      <c r="AS478" s="430"/>
      <c r="AT478" s="430"/>
      <c r="AU478" s="430"/>
      <c r="AV478" s="430"/>
      <c r="AW478" s="430"/>
      <c r="AX478" s="430"/>
      <c r="AY478" s="430"/>
      <c r="AZ478" s="430"/>
      <c r="BA478" s="430"/>
      <c r="BB478" s="430"/>
      <c r="BC478" s="430"/>
      <c r="BD478" s="430"/>
      <c r="BE478" s="430"/>
      <c r="BF478" s="430"/>
      <c r="BG478" s="430"/>
      <c r="BH478" s="430"/>
      <c r="BI478" s="430"/>
      <c r="BJ478" s="430"/>
      <c r="BK478" s="430"/>
      <c r="BL478" s="430"/>
      <c r="BM478" s="430"/>
      <c r="BN478" s="430"/>
      <c r="BO478" s="430"/>
      <c r="BP478" s="430"/>
      <c r="BQ478" s="430"/>
      <c r="BR478" s="430"/>
      <c r="BS478" s="430"/>
      <c r="BT478" s="430"/>
      <c r="BU478" s="430"/>
      <c r="BV478" s="430"/>
      <c r="BW478" s="430"/>
      <c r="BX478" s="430"/>
      <c r="BY478" s="430"/>
      <c r="BZ478" s="430"/>
      <c r="CA478" s="430"/>
      <c r="CB478" s="430"/>
      <c r="CC478" s="430"/>
      <c r="CD478" s="430"/>
      <c r="CE478" s="430"/>
      <c r="CF478" s="430"/>
      <c r="CG478" s="430"/>
      <c r="CH478" s="430"/>
      <c r="CI478" s="430"/>
      <c r="CJ478" s="430"/>
      <c r="CK478" s="430"/>
      <c r="CL478" s="430"/>
      <c r="CM478" s="430"/>
      <c r="CN478" s="430"/>
      <c r="CO478" s="430"/>
      <c r="CP478" s="430"/>
      <c r="CQ478" s="430"/>
      <c r="CR478" s="430"/>
      <c r="CS478" s="430"/>
      <c r="CT478" s="430"/>
      <c r="CU478" s="430"/>
      <c r="CV478" s="430"/>
      <c r="CW478" s="430"/>
      <c r="CX478" s="430"/>
      <c r="CY478" s="430"/>
      <c r="CZ478" s="430"/>
      <c r="DA478" s="430"/>
      <c r="DB478" s="430"/>
      <c r="DC478" s="430"/>
      <c r="DD478" s="430"/>
      <c r="DE478" s="430"/>
      <c r="DF478" s="430"/>
      <c r="DG478" s="430"/>
      <c r="DH478" s="430"/>
      <c r="DI478" s="430"/>
      <c r="DJ478" s="430"/>
      <c r="DK478" s="430"/>
    </row>
    <row r="479" spans="1:115" ht="30.6" x14ac:dyDescent="0.3">
      <c r="A479" s="449" t="s">
        <v>195</v>
      </c>
      <c r="B479" s="449" t="s">
        <v>266</v>
      </c>
      <c r="C479" s="449" t="s">
        <v>187</v>
      </c>
      <c r="D479" s="449" t="s">
        <v>282</v>
      </c>
      <c r="E479" s="449" t="s">
        <v>201</v>
      </c>
      <c r="F479" s="457"/>
      <c r="G479" s="449"/>
      <c r="H479" s="449"/>
      <c r="I479" s="449"/>
      <c r="J479" s="381"/>
      <c r="K479" s="680"/>
      <c r="L479" s="373" t="s">
        <v>1472</v>
      </c>
      <c r="M479" s="374" t="s">
        <v>1473</v>
      </c>
      <c r="N479" s="680" t="s">
        <v>1474</v>
      </c>
      <c r="O479" s="373" t="s">
        <v>1475</v>
      </c>
      <c r="P479" s="680" t="s">
        <v>1486</v>
      </c>
      <c r="Q479" s="490">
        <v>37333</v>
      </c>
      <c r="R479" s="374" t="s">
        <v>1487</v>
      </c>
      <c r="S479" s="376">
        <v>140</v>
      </c>
      <c r="T479" s="449" t="s">
        <v>1488</v>
      </c>
      <c r="U479" s="680" t="s">
        <v>1488</v>
      </c>
      <c r="V479" s="449" t="s">
        <v>1489</v>
      </c>
      <c r="W479" s="449" t="s">
        <v>1480</v>
      </c>
      <c r="X479" s="449" t="s">
        <v>1481</v>
      </c>
      <c r="Y479" s="456">
        <v>75000000</v>
      </c>
      <c r="Z479" s="374" t="s">
        <v>1482</v>
      </c>
      <c r="AA479" s="449" t="s">
        <v>1483</v>
      </c>
      <c r="AB479" s="374" t="s">
        <v>1484</v>
      </c>
      <c r="AC479" s="449" t="s">
        <v>1485</v>
      </c>
      <c r="AD479" s="449" t="s">
        <v>1498</v>
      </c>
      <c r="AE479" s="430"/>
      <c r="AF479" s="430"/>
      <c r="AG479" s="430"/>
      <c r="AH479" s="430"/>
      <c r="AI479" s="430"/>
      <c r="AJ479" s="430"/>
      <c r="AK479" s="430"/>
      <c r="AL479" s="430"/>
      <c r="AM479" s="430"/>
      <c r="AN479" s="430"/>
      <c r="AO479" s="430"/>
      <c r="AP479" s="430"/>
      <c r="AQ479" s="430"/>
      <c r="AR479" s="430"/>
      <c r="AS479" s="430"/>
      <c r="AT479" s="430"/>
      <c r="AU479" s="430"/>
      <c r="AV479" s="430"/>
      <c r="AW479" s="430"/>
      <c r="AX479" s="430"/>
      <c r="AY479" s="430"/>
      <c r="AZ479" s="430"/>
      <c r="BA479" s="430"/>
      <c r="BB479" s="430"/>
      <c r="BC479" s="430"/>
      <c r="BD479" s="430"/>
      <c r="BE479" s="430"/>
      <c r="BF479" s="430"/>
      <c r="BG479" s="430"/>
      <c r="BH479" s="430"/>
      <c r="BI479" s="430"/>
      <c r="BJ479" s="430"/>
      <c r="BK479" s="430"/>
      <c r="BL479" s="430"/>
      <c r="BM479" s="430"/>
      <c r="BN479" s="430"/>
      <c r="BO479" s="430"/>
      <c r="BP479" s="430"/>
      <c r="BQ479" s="430"/>
      <c r="BR479" s="430"/>
      <c r="BS479" s="430"/>
      <c r="BT479" s="430"/>
      <c r="BU479" s="430"/>
      <c r="BV479" s="430"/>
      <c r="BW479" s="430"/>
      <c r="BX479" s="430"/>
      <c r="BY479" s="430"/>
      <c r="BZ479" s="430"/>
      <c r="CA479" s="430"/>
      <c r="CB479" s="430"/>
      <c r="CC479" s="430"/>
      <c r="CD479" s="430"/>
      <c r="CE479" s="430"/>
      <c r="CF479" s="430"/>
      <c r="CG479" s="430"/>
      <c r="CH479" s="430"/>
      <c r="CI479" s="430"/>
      <c r="CJ479" s="430"/>
      <c r="CK479" s="430"/>
      <c r="CL479" s="430"/>
      <c r="CM479" s="430"/>
      <c r="CN479" s="430"/>
      <c r="CO479" s="430"/>
      <c r="CP479" s="430"/>
      <c r="CQ479" s="430"/>
      <c r="CR479" s="430"/>
      <c r="CS479" s="430"/>
      <c r="CT479" s="430"/>
      <c r="CU479" s="430"/>
      <c r="CV479" s="430"/>
      <c r="CW479" s="430"/>
      <c r="CX479" s="430"/>
      <c r="CY479" s="430"/>
      <c r="CZ479" s="430"/>
      <c r="DA479" s="430"/>
      <c r="DB479" s="430"/>
      <c r="DC479" s="430"/>
      <c r="DD479" s="430"/>
      <c r="DE479" s="430"/>
      <c r="DF479" s="430"/>
      <c r="DG479" s="430"/>
      <c r="DH479" s="430"/>
      <c r="DI479" s="430"/>
      <c r="DJ479" s="430"/>
      <c r="DK479" s="430"/>
    </row>
    <row r="480" spans="1:115" ht="81.599999999999994" x14ac:dyDescent="0.3">
      <c r="A480" s="449" t="s">
        <v>195</v>
      </c>
      <c r="B480" s="449" t="s">
        <v>266</v>
      </c>
      <c r="C480" s="449" t="s">
        <v>187</v>
      </c>
      <c r="D480" s="449" t="s">
        <v>282</v>
      </c>
      <c r="E480" s="449" t="s">
        <v>201</v>
      </c>
      <c r="F480" s="457" t="s">
        <v>1087</v>
      </c>
      <c r="G480" s="449" t="s">
        <v>264</v>
      </c>
      <c r="H480" s="449" t="s">
        <v>1427</v>
      </c>
      <c r="I480" s="449" t="s">
        <v>208</v>
      </c>
      <c r="J480" s="381" t="s">
        <v>1269</v>
      </c>
      <c r="K480" s="654" t="s">
        <v>1088</v>
      </c>
      <c r="L480" s="373" t="s">
        <v>1472</v>
      </c>
      <c r="M480" s="374" t="s">
        <v>1473</v>
      </c>
      <c r="N480" s="654" t="s">
        <v>1493</v>
      </c>
      <c r="O480" s="373" t="s">
        <v>1491</v>
      </c>
      <c r="P480" s="680" t="s">
        <v>1492</v>
      </c>
      <c r="Q480" s="490">
        <v>36999</v>
      </c>
      <c r="R480" s="374" t="s">
        <v>1494</v>
      </c>
      <c r="S480" s="376">
        <v>35</v>
      </c>
      <c r="T480" s="449" t="s">
        <v>1495</v>
      </c>
      <c r="U480" s="680" t="s">
        <v>1496</v>
      </c>
      <c r="V480" s="449" t="s">
        <v>1497</v>
      </c>
      <c r="W480" s="545">
        <v>43221</v>
      </c>
      <c r="X480" s="545">
        <v>43374</v>
      </c>
      <c r="Y480" s="463">
        <v>600000000</v>
      </c>
      <c r="Z480" s="374" t="s">
        <v>1482</v>
      </c>
      <c r="AA480" s="449" t="s">
        <v>1483</v>
      </c>
      <c r="AB480" s="374" t="s">
        <v>1484</v>
      </c>
      <c r="AC480" s="449" t="s">
        <v>1485</v>
      </c>
      <c r="AD480" s="449" t="s">
        <v>1499</v>
      </c>
      <c r="AE480" s="430">
        <f t="shared" si="54"/>
        <v>600000000</v>
      </c>
      <c r="AF480" s="430">
        <f>AG480</f>
        <v>600000000</v>
      </c>
      <c r="AG480" s="430">
        <f>SUM(AH480:DK480)</f>
        <v>600000000</v>
      </c>
      <c r="AH480" s="430">
        <v>600000000</v>
      </c>
      <c r="AI480" s="430"/>
      <c r="AJ480" s="430"/>
      <c r="AK480" s="430"/>
      <c r="AL480" s="430"/>
      <c r="AM480" s="430"/>
      <c r="AN480" s="430"/>
      <c r="AO480" s="430"/>
      <c r="AP480" s="430"/>
      <c r="AQ480" s="430"/>
      <c r="AR480" s="430"/>
      <c r="AS480" s="430"/>
      <c r="AT480" s="430"/>
      <c r="AU480" s="430"/>
      <c r="AV480" s="430"/>
      <c r="AW480" s="430"/>
      <c r="AX480" s="430"/>
      <c r="AY480" s="430"/>
      <c r="AZ480" s="430"/>
      <c r="BA480" s="430"/>
      <c r="BB480" s="430"/>
      <c r="BC480" s="430"/>
      <c r="BD480" s="430"/>
      <c r="BE480" s="430"/>
      <c r="BF480" s="430"/>
      <c r="BG480" s="430"/>
      <c r="BH480" s="430"/>
      <c r="BI480" s="430"/>
      <c r="BJ480" s="430"/>
      <c r="BK480" s="430"/>
      <c r="BL480" s="430"/>
      <c r="BM480" s="430"/>
      <c r="BN480" s="430"/>
      <c r="BO480" s="430"/>
      <c r="BP480" s="430"/>
      <c r="BQ480" s="430"/>
      <c r="BR480" s="430"/>
      <c r="BS480" s="430"/>
      <c r="BT480" s="430"/>
      <c r="BU480" s="430"/>
      <c r="BV480" s="430"/>
      <c r="BW480" s="430"/>
      <c r="BX480" s="430"/>
      <c r="BY480" s="430"/>
      <c r="BZ480" s="430"/>
      <c r="CA480" s="430"/>
      <c r="CB480" s="430"/>
      <c r="CC480" s="430"/>
      <c r="CD480" s="430"/>
      <c r="CE480" s="430"/>
      <c r="CF480" s="430"/>
      <c r="CG480" s="430"/>
      <c r="CH480" s="430"/>
      <c r="CI480" s="430"/>
      <c r="CJ480" s="430"/>
      <c r="CK480" s="430"/>
      <c r="CL480" s="430"/>
      <c r="CM480" s="430"/>
      <c r="CN480" s="430"/>
      <c r="CO480" s="430"/>
      <c r="CP480" s="430"/>
      <c r="CQ480" s="430"/>
      <c r="CR480" s="430"/>
      <c r="CS480" s="430"/>
      <c r="CT480" s="430"/>
      <c r="CU480" s="430"/>
      <c r="CV480" s="430"/>
      <c r="CW480" s="430"/>
      <c r="CX480" s="430"/>
      <c r="CY480" s="430"/>
      <c r="CZ480" s="430"/>
      <c r="DA480" s="430"/>
      <c r="DB480" s="430"/>
      <c r="DC480" s="430"/>
      <c r="DD480" s="430"/>
      <c r="DE480" s="430"/>
      <c r="DF480" s="430"/>
      <c r="DG480" s="430"/>
      <c r="DH480" s="430"/>
      <c r="DI480" s="430"/>
      <c r="DJ480" s="430"/>
      <c r="DK480" s="430"/>
    </row>
    <row r="481" spans="1:257" x14ac:dyDescent="0.3">
      <c r="A481" s="436" t="s">
        <v>195</v>
      </c>
      <c r="B481" s="436" t="s">
        <v>266</v>
      </c>
      <c r="C481" s="436" t="s">
        <v>187</v>
      </c>
      <c r="D481" s="436" t="s">
        <v>282</v>
      </c>
      <c r="E481" s="436" t="s">
        <v>382</v>
      </c>
      <c r="F481" s="437"/>
      <c r="G481" s="438"/>
      <c r="H481" s="438"/>
      <c r="I481" s="438"/>
      <c r="J481" s="436"/>
      <c r="K481" s="673" t="s">
        <v>933</v>
      </c>
      <c r="L481" s="673"/>
      <c r="M481" s="436"/>
      <c r="N481" s="673"/>
      <c r="O481" s="673"/>
      <c r="P481" s="673"/>
      <c r="Q481" s="436"/>
      <c r="R481" s="436"/>
      <c r="S481" s="436"/>
      <c r="T481" s="436"/>
      <c r="U481" s="673"/>
      <c r="V481" s="436"/>
      <c r="W481" s="436"/>
      <c r="X481" s="436"/>
      <c r="Y481" s="441"/>
      <c r="Z481" s="436"/>
      <c r="AA481" s="436"/>
      <c r="AB481" s="436"/>
      <c r="AC481" s="436"/>
      <c r="AD481" s="436"/>
      <c r="AE481" s="430">
        <f t="shared" si="54"/>
        <v>0</v>
      </c>
      <c r="AF481" s="430"/>
      <c r="AG481" s="430"/>
      <c r="AH481" s="430"/>
      <c r="AI481" s="430"/>
      <c r="AJ481" s="430"/>
      <c r="AK481" s="430"/>
      <c r="AL481" s="430"/>
      <c r="AM481" s="430"/>
      <c r="AN481" s="430"/>
      <c r="AO481" s="430"/>
      <c r="AP481" s="430"/>
      <c r="AQ481" s="430"/>
      <c r="AR481" s="430"/>
      <c r="AS481" s="430"/>
      <c r="AT481" s="430"/>
      <c r="AU481" s="430"/>
      <c r="AV481" s="430"/>
      <c r="AW481" s="430"/>
      <c r="AX481" s="430"/>
      <c r="AY481" s="430"/>
      <c r="AZ481" s="430"/>
      <c r="BA481" s="430"/>
      <c r="BB481" s="430"/>
      <c r="BC481" s="430"/>
      <c r="BD481" s="430"/>
      <c r="BE481" s="430"/>
      <c r="BF481" s="430"/>
      <c r="BG481" s="430"/>
      <c r="BH481" s="430"/>
      <c r="BI481" s="430"/>
      <c r="BJ481" s="430"/>
      <c r="BK481" s="430"/>
      <c r="BL481" s="430"/>
      <c r="BM481" s="430"/>
      <c r="BN481" s="430"/>
      <c r="BO481" s="430"/>
      <c r="BP481" s="430"/>
      <c r="BQ481" s="430"/>
      <c r="BR481" s="430"/>
      <c r="BS481" s="430"/>
      <c r="BT481" s="430"/>
      <c r="BU481" s="430"/>
      <c r="BV481" s="430"/>
      <c r="BW481" s="430"/>
      <c r="BX481" s="430"/>
      <c r="BY481" s="430"/>
      <c r="BZ481" s="430"/>
      <c r="CA481" s="430"/>
      <c r="CB481" s="430"/>
      <c r="CC481" s="430"/>
      <c r="CD481" s="430"/>
      <c r="CE481" s="430"/>
      <c r="CF481" s="430"/>
      <c r="CG481" s="430"/>
      <c r="CH481" s="430"/>
      <c r="CI481" s="430"/>
      <c r="CJ481" s="430"/>
      <c r="CK481" s="430"/>
      <c r="CL481" s="430"/>
      <c r="CM481" s="430"/>
      <c r="CN481" s="430"/>
      <c r="CO481" s="430"/>
      <c r="CP481" s="430"/>
      <c r="CQ481" s="430"/>
      <c r="CR481" s="430"/>
      <c r="CS481" s="430"/>
      <c r="CT481" s="430"/>
      <c r="CU481" s="430"/>
      <c r="CV481" s="430"/>
      <c r="CW481" s="430"/>
      <c r="CX481" s="430"/>
      <c r="CY481" s="430"/>
      <c r="CZ481" s="430"/>
      <c r="DA481" s="430"/>
      <c r="DB481" s="430"/>
      <c r="DC481" s="430"/>
      <c r="DD481" s="430"/>
      <c r="DE481" s="430"/>
      <c r="DF481" s="430"/>
      <c r="DG481" s="430"/>
      <c r="DH481" s="430"/>
      <c r="DI481" s="430"/>
      <c r="DJ481" s="430"/>
      <c r="DK481" s="430"/>
      <c r="DL481" s="386"/>
      <c r="DM481" s="386"/>
      <c r="DN481" s="386"/>
      <c r="DO481" s="386"/>
      <c r="DP481" s="386"/>
      <c r="DQ481" s="386"/>
      <c r="DR481" s="386"/>
      <c r="DS481" s="386"/>
      <c r="DT481" s="386"/>
      <c r="DU481" s="386"/>
      <c r="DV481" s="386"/>
      <c r="DW481" s="386"/>
      <c r="DX481" s="386"/>
      <c r="DY481" s="386"/>
      <c r="DZ481" s="386"/>
      <c r="EA481" s="386"/>
      <c r="EB481" s="386"/>
      <c r="EC481" s="386"/>
      <c r="ED481" s="386"/>
      <c r="EE481" s="386"/>
      <c r="EF481" s="386"/>
      <c r="EG481" s="386"/>
      <c r="EH481" s="386"/>
      <c r="EI481" s="386"/>
      <c r="EJ481" s="386"/>
      <c r="EK481" s="386"/>
      <c r="EL481" s="386"/>
      <c r="EM481" s="386"/>
      <c r="EN481" s="386"/>
      <c r="EO481" s="386"/>
      <c r="EP481" s="386"/>
      <c r="EQ481" s="386"/>
      <c r="ER481" s="386"/>
      <c r="ES481" s="386"/>
      <c r="ET481" s="386"/>
      <c r="EU481" s="386"/>
      <c r="EV481" s="386"/>
      <c r="EW481" s="386"/>
      <c r="EX481" s="386"/>
      <c r="EY481" s="386"/>
      <c r="EZ481" s="386"/>
      <c r="FA481" s="386"/>
      <c r="FB481" s="386"/>
      <c r="FC481" s="386"/>
      <c r="FD481" s="386"/>
      <c r="FE481" s="386"/>
      <c r="FF481" s="386"/>
      <c r="FG481" s="386"/>
      <c r="FH481" s="386"/>
      <c r="FI481" s="386"/>
      <c r="FJ481" s="386"/>
      <c r="FK481" s="386"/>
      <c r="FL481" s="386"/>
      <c r="FM481" s="386"/>
      <c r="FN481" s="386"/>
      <c r="FO481" s="386"/>
      <c r="FP481" s="386"/>
      <c r="FQ481" s="386"/>
      <c r="FR481" s="386"/>
      <c r="FS481" s="386"/>
      <c r="FT481" s="386"/>
      <c r="FU481" s="386"/>
      <c r="FV481" s="386"/>
      <c r="FW481" s="386"/>
      <c r="FX481" s="386"/>
      <c r="FY481" s="386"/>
      <c r="FZ481" s="386"/>
      <c r="GA481" s="386"/>
      <c r="GB481" s="386"/>
      <c r="GC481" s="386"/>
      <c r="GD481" s="386"/>
      <c r="GE481" s="386"/>
      <c r="GF481" s="386"/>
      <c r="GG481" s="386"/>
      <c r="GH481" s="386"/>
      <c r="GI481" s="386"/>
      <c r="GJ481" s="386"/>
      <c r="GK481" s="386"/>
      <c r="GL481" s="386"/>
      <c r="GM481" s="386"/>
      <c r="GN481" s="386"/>
      <c r="GO481" s="386"/>
      <c r="GP481" s="386"/>
      <c r="GQ481" s="386"/>
      <c r="GR481" s="386"/>
      <c r="GS481" s="386"/>
      <c r="GT481" s="386"/>
      <c r="GU481" s="488"/>
      <c r="GV481" s="386"/>
      <c r="GW481" s="386"/>
      <c r="GX481" s="386"/>
      <c r="GY481" s="386"/>
      <c r="GZ481" s="386"/>
      <c r="HA481" s="386"/>
      <c r="HB481" s="386"/>
      <c r="HC481" s="386"/>
      <c r="HD481" s="386"/>
      <c r="HE481" s="386"/>
      <c r="HF481" s="386"/>
      <c r="HG481" s="386"/>
      <c r="HH481" s="386"/>
      <c r="HI481" s="386"/>
      <c r="HJ481" s="386"/>
      <c r="HK481" s="386"/>
      <c r="HL481" s="386"/>
      <c r="HM481" s="386"/>
      <c r="HN481" s="386"/>
      <c r="HO481" s="386"/>
      <c r="HP481" s="386"/>
      <c r="HQ481" s="386"/>
      <c r="HR481" s="386"/>
      <c r="HS481" s="386"/>
      <c r="HT481" s="386"/>
      <c r="HU481" s="386"/>
      <c r="HV481" s="386"/>
      <c r="HW481" s="386"/>
      <c r="HX481" s="386"/>
      <c r="HY481" s="386"/>
      <c r="IA481" s="386"/>
      <c r="IB481" s="386"/>
      <c r="IC481" s="386"/>
      <c r="ID481" s="386"/>
      <c r="IE481" s="386"/>
      <c r="IF481" s="386"/>
    </row>
    <row r="482" spans="1:257" ht="51" x14ac:dyDescent="0.3">
      <c r="A482" s="380" t="s">
        <v>195</v>
      </c>
      <c r="B482" s="380" t="s">
        <v>266</v>
      </c>
      <c r="C482" s="380" t="s">
        <v>187</v>
      </c>
      <c r="D482" s="380" t="s">
        <v>282</v>
      </c>
      <c r="E482" s="380" t="s">
        <v>382</v>
      </c>
      <c r="F482" s="457" t="s">
        <v>1089</v>
      </c>
      <c r="G482" s="449" t="s">
        <v>264</v>
      </c>
      <c r="H482" s="449" t="s">
        <v>1428</v>
      </c>
      <c r="I482" s="449" t="s">
        <v>208</v>
      </c>
      <c r="J482" s="381" t="s">
        <v>1270</v>
      </c>
      <c r="K482" s="680" t="s">
        <v>1090</v>
      </c>
      <c r="L482" s="373" t="s">
        <v>1501</v>
      </c>
      <c r="M482" s="374" t="s">
        <v>1502</v>
      </c>
      <c r="N482" s="654" t="s">
        <v>1503</v>
      </c>
      <c r="O482" s="373" t="s">
        <v>1504</v>
      </c>
      <c r="P482" s="680" t="s">
        <v>1505</v>
      </c>
      <c r="Q482" s="490">
        <v>36941</v>
      </c>
      <c r="R482" s="374" t="s">
        <v>1506</v>
      </c>
      <c r="S482" s="376">
        <v>5</v>
      </c>
      <c r="T482" s="449" t="s">
        <v>1507</v>
      </c>
      <c r="U482" s="680" t="s">
        <v>1508</v>
      </c>
      <c r="V482" s="449" t="s">
        <v>1509</v>
      </c>
      <c r="W482" s="545">
        <v>43221</v>
      </c>
      <c r="X482" s="545" t="s">
        <v>1510</v>
      </c>
      <c r="Y482" s="463">
        <v>200000000</v>
      </c>
      <c r="Z482" s="374" t="s">
        <v>1482</v>
      </c>
      <c r="AA482" s="449" t="s">
        <v>1483</v>
      </c>
      <c r="AB482" s="374" t="s">
        <v>1484</v>
      </c>
      <c r="AC482" s="449" t="s">
        <v>1485</v>
      </c>
      <c r="AD482" s="449" t="s">
        <v>1500</v>
      </c>
      <c r="AE482" s="430">
        <f t="shared" si="54"/>
        <v>200000000</v>
      </c>
      <c r="AF482" s="430">
        <f>AG482</f>
        <v>200000000</v>
      </c>
      <c r="AG482" s="430">
        <f>SUM(AH482:DK482)</f>
        <v>200000000</v>
      </c>
      <c r="AH482" s="430">
        <v>200000000</v>
      </c>
      <c r="AI482" s="430"/>
      <c r="AJ482" s="430"/>
      <c r="AK482" s="430"/>
      <c r="AL482" s="430"/>
      <c r="AM482" s="430"/>
      <c r="AN482" s="430"/>
      <c r="AO482" s="430"/>
      <c r="AP482" s="430"/>
      <c r="AQ482" s="430"/>
      <c r="AR482" s="430"/>
      <c r="AS482" s="430"/>
      <c r="AT482" s="430"/>
      <c r="AU482" s="430"/>
      <c r="AV482" s="430"/>
      <c r="AW482" s="430"/>
      <c r="AX482" s="430"/>
      <c r="AY482" s="430"/>
      <c r="AZ482" s="430"/>
      <c r="BA482" s="430"/>
      <c r="BB482" s="430"/>
      <c r="BC482" s="430"/>
      <c r="BD482" s="430"/>
      <c r="BE482" s="430"/>
      <c r="BF482" s="430"/>
      <c r="BG482" s="430"/>
      <c r="BH482" s="430"/>
      <c r="BI482" s="430"/>
      <c r="BJ482" s="430"/>
      <c r="BK482" s="430"/>
      <c r="BL482" s="430"/>
      <c r="BM482" s="430"/>
      <c r="BN482" s="430"/>
      <c r="BO482" s="430"/>
      <c r="BP482" s="430"/>
      <c r="BQ482" s="430"/>
      <c r="BR482" s="430"/>
      <c r="BS482" s="430"/>
      <c r="BT482" s="430"/>
      <c r="BU482" s="430"/>
      <c r="BV482" s="430"/>
      <c r="BW482" s="430"/>
      <c r="BX482" s="430"/>
      <c r="BY482" s="430"/>
      <c r="BZ482" s="430"/>
      <c r="CA482" s="430"/>
      <c r="CB482" s="430"/>
      <c r="CC482" s="430"/>
      <c r="CD482" s="430"/>
      <c r="CE482" s="430"/>
      <c r="CF482" s="430"/>
      <c r="CG482" s="430"/>
      <c r="CH482" s="430"/>
      <c r="CI482" s="430"/>
      <c r="CJ482" s="430"/>
      <c r="CK482" s="430"/>
      <c r="CL482" s="430"/>
      <c r="CM482" s="430"/>
      <c r="CN482" s="430"/>
      <c r="CO482" s="430"/>
      <c r="CP482" s="430"/>
      <c r="CQ482" s="430"/>
      <c r="CR482" s="430"/>
      <c r="CS482" s="430"/>
      <c r="CT482" s="430"/>
      <c r="CU482" s="430"/>
      <c r="CV482" s="430"/>
      <c r="CW482" s="430"/>
      <c r="CX482" s="430"/>
      <c r="CY482" s="430"/>
      <c r="CZ482" s="430"/>
      <c r="DA482" s="430"/>
      <c r="DB482" s="430"/>
      <c r="DC482" s="430"/>
      <c r="DD482" s="430"/>
      <c r="DE482" s="430"/>
      <c r="DF482" s="430"/>
      <c r="DG482" s="430"/>
      <c r="DH482" s="430"/>
      <c r="DI482" s="430"/>
      <c r="DJ482" s="430"/>
      <c r="DK482" s="430"/>
      <c r="DL482" s="386"/>
      <c r="DM482" s="386"/>
      <c r="DN482" s="386"/>
      <c r="DO482" s="386"/>
      <c r="DP482" s="386"/>
      <c r="DQ482" s="386"/>
      <c r="DR482" s="386"/>
      <c r="DS482" s="386"/>
      <c r="DT482" s="386"/>
      <c r="DU482" s="386"/>
      <c r="DV482" s="386"/>
      <c r="DW482" s="386"/>
      <c r="DX482" s="386"/>
      <c r="DY482" s="386"/>
      <c r="DZ482" s="386"/>
      <c r="EA482" s="386"/>
      <c r="EB482" s="386"/>
      <c r="EC482" s="386"/>
      <c r="ED482" s="386"/>
      <c r="EE482" s="386"/>
      <c r="EF482" s="386"/>
      <c r="EG482" s="386"/>
      <c r="EH482" s="386"/>
      <c r="EI482" s="386"/>
      <c r="EJ482" s="386"/>
      <c r="EK482" s="386"/>
      <c r="EL482" s="386"/>
      <c r="EM482" s="386"/>
      <c r="EN482" s="386"/>
      <c r="EO482" s="386"/>
      <c r="EP482" s="386"/>
      <c r="EQ482" s="386"/>
      <c r="ER482" s="386"/>
      <c r="ES482" s="386"/>
      <c r="ET482" s="386"/>
      <c r="EU482" s="386"/>
      <c r="EV482" s="386"/>
      <c r="EW482" s="386"/>
      <c r="EX482" s="386"/>
      <c r="EY482" s="386"/>
      <c r="EZ482" s="386"/>
      <c r="FA482" s="386"/>
      <c r="FB482" s="386"/>
      <c r="FC482" s="386"/>
      <c r="FD482" s="386"/>
      <c r="FE482" s="386"/>
      <c r="FF482" s="386"/>
      <c r="FG482" s="386"/>
      <c r="FH482" s="386"/>
      <c r="FI482" s="386"/>
      <c r="FJ482" s="386"/>
      <c r="FK482" s="386"/>
      <c r="FL482" s="386"/>
      <c r="FM482" s="386"/>
      <c r="FN482" s="386"/>
      <c r="FO482" s="386"/>
      <c r="FP482" s="386"/>
      <c r="FQ482" s="386"/>
      <c r="FR482" s="386"/>
      <c r="FS482" s="386"/>
      <c r="FT482" s="386"/>
      <c r="FU482" s="386"/>
      <c r="FV482" s="386"/>
      <c r="FW482" s="386"/>
      <c r="FX482" s="386"/>
      <c r="FY482" s="386"/>
      <c r="FZ482" s="386"/>
      <c r="GA482" s="386"/>
      <c r="GB482" s="386"/>
      <c r="GC482" s="386"/>
      <c r="GD482" s="386"/>
      <c r="GE482" s="386"/>
      <c r="GF482" s="386"/>
      <c r="GG482" s="386"/>
      <c r="GH482" s="386"/>
      <c r="GI482" s="386"/>
      <c r="GJ482" s="386"/>
      <c r="GK482" s="386"/>
      <c r="GL482" s="386"/>
      <c r="GM482" s="386"/>
      <c r="GN482" s="386"/>
      <c r="GO482" s="386"/>
      <c r="GP482" s="386"/>
      <c r="GQ482" s="386"/>
      <c r="GR482" s="386"/>
      <c r="GS482" s="386"/>
      <c r="GT482" s="386"/>
      <c r="GU482" s="488"/>
      <c r="GV482" s="386"/>
      <c r="GW482" s="386"/>
      <c r="GX482" s="386"/>
      <c r="GY482" s="386"/>
      <c r="GZ482" s="386"/>
      <c r="HA482" s="386"/>
      <c r="HB482" s="386"/>
      <c r="HC482" s="386"/>
      <c r="HD482" s="386"/>
      <c r="HE482" s="386"/>
      <c r="HF482" s="386"/>
      <c r="HG482" s="386"/>
      <c r="HH482" s="386"/>
      <c r="HI482" s="386"/>
      <c r="HJ482" s="386"/>
      <c r="HK482" s="386"/>
      <c r="HL482" s="386"/>
      <c r="HM482" s="386"/>
      <c r="HN482" s="386"/>
      <c r="HO482" s="386"/>
      <c r="HP482" s="386"/>
      <c r="HQ482" s="386"/>
      <c r="HR482" s="386"/>
      <c r="HS482" s="386"/>
      <c r="HT482" s="386"/>
      <c r="HU482" s="386"/>
      <c r="HV482" s="386"/>
      <c r="HW482" s="386"/>
      <c r="HX482" s="386"/>
      <c r="HY482" s="386"/>
      <c r="IA482" s="386"/>
      <c r="IB482" s="386"/>
      <c r="IC482" s="386"/>
      <c r="ID482" s="386"/>
      <c r="IE482" s="386"/>
      <c r="IF482" s="386"/>
    </row>
    <row r="483" spans="1:257" x14ac:dyDescent="0.3">
      <c r="A483" s="436" t="s">
        <v>195</v>
      </c>
      <c r="B483" s="436" t="s">
        <v>266</v>
      </c>
      <c r="C483" s="436" t="s">
        <v>187</v>
      </c>
      <c r="D483" s="436" t="s">
        <v>282</v>
      </c>
      <c r="E483" s="436" t="s">
        <v>220</v>
      </c>
      <c r="F483" s="437"/>
      <c r="G483" s="438"/>
      <c r="H483" s="438"/>
      <c r="I483" s="438"/>
      <c r="J483" s="436"/>
      <c r="K483" s="673" t="s">
        <v>284</v>
      </c>
      <c r="L483" s="673"/>
      <c r="M483" s="436"/>
      <c r="N483" s="673"/>
      <c r="O483" s="673"/>
      <c r="P483" s="673"/>
      <c r="Q483" s="436"/>
      <c r="R483" s="436"/>
      <c r="S483" s="436"/>
      <c r="T483" s="436"/>
      <c r="U483" s="673"/>
      <c r="V483" s="436"/>
      <c r="W483" s="436"/>
      <c r="X483" s="436"/>
      <c r="Y483" s="441"/>
      <c r="Z483" s="436"/>
      <c r="AA483" s="436"/>
      <c r="AB483" s="436"/>
      <c r="AC483" s="436"/>
      <c r="AD483" s="436"/>
      <c r="AE483" s="430">
        <f t="shared" si="54"/>
        <v>0</v>
      </c>
      <c r="AF483" s="430">
        <f>AG483</f>
        <v>0</v>
      </c>
      <c r="AG483" s="430">
        <f>SUM(AH483:DK483)</f>
        <v>0</v>
      </c>
      <c r="AH483" s="430"/>
      <c r="AI483" s="430"/>
      <c r="AJ483" s="430"/>
      <c r="AK483" s="430"/>
      <c r="AL483" s="430"/>
      <c r="AM483" s="430"/>
      <c r="AN483" s="430"/>
      <c r="AO483" s="430"/>
      <c r="AP483" s="430"/>
      <c r="AQ483" s="430"/>
      <c r="AR483" s="430"/>
      <c r="AS483" s="430"/>
      <c r="AT483" s="430"/>
      <c r="AU483" s="430"/>
      <c r="AV483" s="430"/>
      <c r="AW483" s="430"/>
      <c r="AX483" s="430"/>
      <c r="AY483" s="430"/>
      <c r="AZ483" s="430"/>
      <c r="BA483" s="430"/>
      <c r="BB483" s="430"/>
      <c r="BC483" s="430"/>
      <c r="BD483" s="430"/>
      <c r="BE483" s="430"/>
      <c r="BF483" s="430"/>
      <c r="BG483" s="430"/>
      <c r="BH483" s="430"/>
      <c r="BI483" s="430"/>
      <c r="BJ483" s="430"/>
      <c r="BK483" s="430"/>
      <c r="BL483" s="430"/>
      <c r="BM483" s="430"/>
      <c r="BN483" s="430"/>
      <c r="BO483" s="430"/>
      <c r="BP483" s="430"/>
      <c r="BQ483" s="430"/>
      <c r="BR483" s="430"/>
      <c r="BS483" s="430"/>
      <c r="BT483" s="430"/>
      <c r="BU483" s="430"/>
      <c r="BV483" s="430"/>
      <c r="BW483" s="430"/>
      <c r="BX483" s="430"/>
      <c r="BY483" s="430"/>
      <c r="BZ483" s="430"/>
      <c r="CA483" s="430"/>
      <c r="CB483" s="430"/>
      <c r="CC483" s="430"/>
      <c r="CD483" s="430"/>
      <c r="CE483" s="430"/>
      <c r="CF483" s="430"/>
      <c r="CG483" s="430"/>
      <c r="CH483" s="430"/>
      <c r="CI483" s="430"/>
      <c r="CJ483" s="430"/>
      <c r="CK483" s="430"/>
      <c r="CL483" s="430"/>
      <c r="CM483" s="430"/>
      <c r="CN483" s="430"/>
      <c r="CO483" s="430"/>
      <c r="CP483" s="430"/>
      <c r="CQ483" s="430"/>
      <c r="CR483" s="430"/>
      <c r="CS483" s="430"/>
      <c r="CT483" s="430"/>
      <c r="CU483" s="430"/>
      <c r="CV483" s="430"/>
      <c r="CW483" s="430"/>
      <c r="CX483" s="430"/>
      <c r="CY483" s="430"/>
      <c r="CZ483" s="430"/>
      <c r="DA483" s="430"/>
      <c r="DB483" s="430"/>
      <c r="DC483" s="430"/>
      <c r="DD483" s="430"/>
      <c r="DE483" s="430"/>
      <c r="DF483" s="430"/>
      <c r="DG483" s="430"/>
      <c r="DH483" s="430"/>
      <c r="DI483" s="430"/>
      <c r="DJ483" s="430"/>
      <c r="DK483" s="430"/>
    </row>
    <row r="484" spans="1:257" ht="40.799999999999997" x14ac:dyDescent="0.3">
      <c r="A484" s="380" t="s">
        <v>195</v>
      </c>
      <c r="B484" s="380" t="s">
        <v>266</v>
      </c>
      <c r="C484" s="380" t="s">
        <v>187</v>
      </c>
      <c r="D484" s="380" t="s">
        <v>282</v>
      </c>
      <c r="E484" s="380" t="s">
        <v>220</v>
      </c>
      <c r="F484" s="448" t="s">
        <v>1091</v>
      </c>
      <c r="G484" s="449" t="s">
        <v>264</v>
      </c>
      <c r="H484" s="449" t="s">
        <v>1429</v>
      </c>
      <c r="I484" s="380" t="s">
        <v>208</v>
      </c>
      <c r="J484" s="407" t="s">
        <v>1254</v>
      </c>
      <c r="K484" s="697" t="s">
        <v>1092</v>
      </c>
      <c r="L484" s="373" t="s">
        <v>1519</v>
      </c>
      <c r="M484" s="374" t="s">
        <v>1512</v>
      </c>
      <c r="N484" s="373" t="s">
        <v>1513</v>
      </c>
      <c r="O484" s="697" t="s">
        <v>1511</v>
      </c>
      <c r="P484" s="697" t="s">
        <v>1514</v>
      </c>
      <c r="Q484" s="490">
        <v>37001</v>
      </c>
      <c r="R484" s="374" t="s">
        <v>1512</v>
      </c>
      <c r="S484" s="591" t="s">
        <v>1515</v>
      </c>
      <c r="T484" s="449" t="s">
        <v>1513</v>
      </c>
      <c r="U484" s="680" t="s">
        <v>1516</v>
      </c>
      <c r="V484" s="449" t="s">
        <v>1517</v>
      </c>
      <c r="W484" s="545">
        <v>43192</v>
      </c>
      <c r="X484" s="545">
        <v>43436</v>
      </c>
      <c r="Y484" s="463">
        <v>100000000</v>
      </c>
      <c r="Z484" s="374" t="s">
        <v>1482</v>
      </c>
      <c r="AA484" s="449" t="s">
        <v>1483</v>
      </c>
      <c r="AB484" s="374" t="s">
        <v>1484</v>
      </c>
      <c r="AC484" s="374" t="s">
        <v>1518</v>
      </c>
      <c r="AD484" s="591"/>
      <c r="AE484" s="430">
        <f t="shared" si="54"/>
        <v>100000000</v>
      </c>
      <c r="AF484" s="430">
        <f>AG484</f>
        <v>100000000</v>
      </c>
      <c r="AG484" s="430">
        <f>SUM(AH484:DK484)</f>
        <v>100000000</v>
      </c>
      <c r="AH484" s="411">
        <v>100000000</v>
      </c>
      <c r="AI484" s="411"/>
      <c r="AJ484" s="411"/>
      <c r="AK484" s="411"/>
      <c r="AL484" s="411"/>
      <c r="AM484" s="411"/>
      <c r="AN484" s="411"/>
      <c r="AO484" s="411"/>
      <c r="AP484" s="411"/>
      <c r="AQ484" s="411"/>
      <c r="AR484" s="411"/>
      <c r="AS484" s="411"/>
      <c r="AT484" s="411"/>
      <c r="AU484" s="411"/>
      <c r="AV484" s="411"/>
      <c r="AW484" s="411"/>
      <c r="AX484" s="411"/>
      <c r="AY484" s="411"/>
      <c r="AZ484" s="411"/>
      <c r="BA484" s="411"/>
      <c r="BB484" s="411"/>
      <c r="BC484" s="411"/>
      <c r="BD484" s="411"/>
      <c r="BE484" s="411"/>
      <c r="BF484" s="411"/>
      <c r="BG484" s="411"/>
      <c r="BH484" s="411"/>
      <c r="BI484" s="411"/>
      <c r="BJ484" s="411"/>
      <c r="BK484" s="411"/>
      <c r="BL484" s="411"/>
      <c r="BM484" s="411"/>
      <c r="BN484" s="411"/>
      <c r="BO484" s="411"/>
      <c r="BP484" s="411"/>
      <c r="BQ484" s="411"/>
      <c r="BR484" s="411"/>
      <c r="BS484" s="411"/>
      <c r="BT484" s="411"/>
      <c r="BU484" s="411"/>
      <c r="BV484" s="411"/>
      <c r="BW484" s="411"/>
      <c r="BX484" s="411"/>
      <c r="BY484" s="411"/>
      <c r="BZ484" s="411"/>
      <c r="CA484" s="411"/>
      <c r="CB484" s="411"/>
      <c r="CC484" s="411"/>
      <c r="CD484" s="411"/>
      <c r="CE484" s="411"/>
      <c r="CF484" s="411"/>
      <c r="CG484" s="411"/>
      <c r="CH484" s="411"/>
      <c r="CI484" s="411"/>
      <c r="CJ484" s="411"/>
      <c r="CK484" s="411"/>
      <c r="CL484" s="411"/>
      <c r="CM484" s="411"/>
      <c r="CN484" s="411"/>
      <c r="CO484" s="411"/>
      <c r="CP484" s="411"/>
      <c r="CQ484" s="411"/>
      <c r="CR484" s="411"/>
      <c r="CS484" s="411"/>
      <c r="CT484" s="411"/>
      <c r="CU484" s="411"/>
      <c r="CV484" s="411"/>
      <c r="CW484" s="411"/>
      <c r="CX484" s="411"/>
      <c r="CY484" s="411"/>
      <c r="CZ484" s="411"/>
      <c r="DA484" s="411"/>
      <c r="DB484" s="411"/>
      <c r="DC484" s="411"/>
      <c r="DD484" s="411"/>
      <c r="DE484" s="411"/>
      <c r="DF484" s="411"/>
      <c r="DG484" s="411"/>
      <c r="DH484" s="411"/>
      <c r="DI484" s="411"/>
      <c r="DJ484" s="411"/>
      <c r="DK484" s="411"/>
      <c r="DL484" s="414"/>
      <c r="DM484" s="414"/>
      <c r="DN484" s="414"/>
      <c r="DO484" s="414"/>
      <c r="DP484" s="414"/>
      <c r="DQ484" s="414"/>
      <c r="DR484" s="414"/>
      <c r="DS484" s="414"/>
      <c r="DT484" s="414"/>
      <c r="DU484" s="414"/>
      <c r="DV484" s="414"/>
      <c r="DW484" s="414"/>
      <c r="DX484" s="414"/>
      <c r="DY484" s="414"/>
      <c r="DZ484" s="414"/>
      <c r="EA484" s="414"/>
      <c r="EB484" s="414"/>
      <c r="EC484" s="414"/>
      <c r="ED484" s="414"/>
      <c r="EE484" s="414"/>
      <c r="EF484" s="414"/>
      <c r="EG484" s="414"/>
      <c r="EH484" s="414"/>
      <c r="EI484" s="414"/>
      <c r="EJ484" s="414"/>
      <c r="EK484" s="414"/>
      <c r="EL484" s="414"/>
      <c r="EM484" s="414"/>
      <c r="EN484" s="414"/>
      <c r="EO484" s="414"/>
      <c r="EP484" s="414"/>
      <c r="EQ484" s="414"/>
      <c r="ER484" s="414"/>
      <c r="ES484" s="414"/>
      <c r="ET484" s="414"/>
      <c r="EU484" s="414"/>
      <c r="EV484" s="414"/>
      <c r="EW484" s="414"/>
      <c r="EX484" s="414"/>
      <c r="EY484" s="414"/>
      <c r="EZ484" s="414"/>
      <c r="FA484" s="414"/>
      <c r="FB484" s="414"/>
      <c r="FC484" s="414"/>
      <c r="FD484" s="414"/>
      <c r="FE484" s="414"/>
      <c r="FF484" s="414"/>
      <c r="FG484" s="414"/>
      <c r="FH484" s="414"/>
      <c r="FI484" s="414"/>
      <c r="FJ484" s="414"/>
      <c r="FK484" s="414"/>
      <c r="FL484" s="414"/>
      <c r="FM484" s="414"/>
      <c r="FN484" s="414"/>
      <c r="FO484" s="414"/>
      <c r="FP484" s="414"/>
      <c r="FQ484" s="414"/>
      <c r="FR484" s="414"/>
      <c r="FS484" s="414"/>
      <c r="FT484" s="414"/>
      <c r="FU484" s="414"/>
      <c r="FV484" s="414"/>
      <c r="FW484" s="414"/>
      <c r="FX484" s="414"/>
      <c r="FY484" s="414"/>
      <c r="FZ484" s="414"/>
      <c r="GA484" s="414"/>
      <c r="GB484" s="414"/>
      <c r="GC484" s="414"/>
      <c r="GD484" s="414"/>
      <c r="GE484" s="414"/>
      <c r="GF484" s="414"/>
      <c r="GG484" s="414"/>
      <c r="GH484" s="414"/>
      <c r="GI484" s="414"/>
      <c r="GJ484" s="414"/>
      <c r="GK484" s="414"/>
      <c r="GL484" s="414"/>
      <c r="GM484" s="414"/>
      <c r="GN484" s="414"/>
      <c r="GO484" s="414"/>
      <c r="GP484" s="414"/>
      <c r="GQ484" s="414"/>
      <c r="GR484" s="414"/>
      <c r="GS484" s="414"/>
      <c r="GT484" s="414"/>
      <c r="GU484" s="414"/>
      <c r="GV484" s="414"/>
      <c r="GW484" s="414"/>
      <c r="GX484" s="414"/>
      <c r="GY484" s="414"/>
      <c r="GZ484" s="414"/>
      <c r="HA484" s="414"/>
      <c r="HB484" s="414"/>
      <c r="HC484" s="414"/>
      <c r="HD484" s="414"/>
      <c r="HE484" s="414"/>
      <c r="HF484" s="414"/>
      <c r="HG484" s="414"/>
      <c r="HH484" s="414"/>
      <c r="HI484" s="414"/>
      <c r="HJ484" s="414"/>
      <c r="HK484" s="414"/>
      <c r="HL484" s="414"/>
      <c r="HM484" s="414"/>
      <c r="HN484" s="414"/>
      <c r="HO484" s="414"/>
      <c r="HP484" s="414"/>
      <c r="HQ484" s="414"/>
      <c r="HR484" s="414"/>
      <c r="HS484" s="414"/>
      <c r="HT484" s="414"/>
      <c r="HU484" s="414"/>
      <c r="HV484" s="414"/>
      <c r="HW484" s="414"/>
      <c r="HX484" s="414"/>
      <c r="HY484" s="414"/>
      <c r="HZ484" s="414"/>
      <c r="IA484" s="414"/>
      <c r="IB484" s="414"/>
      <c r="IC484" s="414"/>
      <c r="ID484" s="414"/>
      <c r="IE484" s="414"/>
      <c r="IF484" s="414"/>
      <c r="IG484" s="414"/>
      <c r="IH484" s="414"/>
      <c r="II484" s="414"/>
      <c r="IJ484" s="414"/>
      <c r="IK484" s="414"/>
      <c r="IL484" s="414"/>
      <c r="IM484" s="414"/>
      <c r="IN484" s="414"/>
      <c r="IO484" s="414"/>
      <c r="IP484" s="414"/>
      <c r="IQ484" s="414"/>
      <c r="IR484" s="414"/>
      <c r="IS484" s="414"/>
      <c r="IT484" s="414"/>
      <c r="IU484" s="414"/>
      <c r="IV484" s="414"/>
      <c r="IW484" s="414"/>
    </row>
    <row r="485" spans="1:257" ht="40.799999999999997" x14ac:dyDescent="0.3">
      <c r="A485" s="380" t="s">
        <v>195</v>
      </c>
      <c r="B485" s="380" t="s">
        <v>266</v>
      </c>
      <c r="C485" s="380" t="s">
        <v>187</v>
      </c>
      <c r="D485" s="380" t="s">
        <v>282</v>
      </c>
      <c r="E485" s="380" t="s">
        <v>220</v>
      </c>
      <c r="F485" s="448" t="s">
        <v>1093</v>
      </c>
      <c r="G485" s="449" t="s">
        <v>264</v>
      </c>
      <c r="H485" s="449" t="s">
        <v>1430</v>
      </c>
      <c r="I485" s="380" t="s">
        <v>208</v>
      </c>
      <c r="J485" s="407" t="s">
        <v>1272</v>
      </c>
      <c r="K485" s="698" t="s">
        <v>1094</v>
      </c>
      <c r="L485" s="373" t="s">
        <v>1519</v>
      </c>
      <c r="M485" s="374" t="s">
        <v>1512</v>
      </c>
      <c r="N485" s="373" t="s">
        <v>1520</v>
      </c>
      <c r="O485" s="697" t="s">
        <v>1521</v>
      </c>
      <c r="P485" s="697" t="s">
        <v>1522</v>
      </c>
      <c r="Q485" s="490">
        <v>37792</v>
      </c>
      <c r="R485" s="374" t="s">
        <v>1523</v>
      </c>
      <c r="S485" s="376">
        <v>100</v>
      </c>
      <c r="T485" s="449" t="s">
        <v>1524</v>
      </c>
      <c r="U485" s="680" t="s">
        <v>1525</v>
      </c>
      <c r="V485" s="449" t="s">
        <v>1526</v>
      </c>
      <c r="W485" s="545">
        <v>43192</v>
      </c>
      <c r="X485" s="545">
        <v>43284</v>
      </c>
      <c r="Y485" s="409">
        <v>100000000</v>
      </c>
      <c r="Z485" s="374" t="s">
        <v>1482</v>
      </c>
      <c r="AA485" s="449" t="s">
        <v>1483</v>
      </c>
      <c r="AB485" s="374" t="s">
        <v>1484</v>
      </c>
      <c r="AC485" s="374" t="s">
        <v>1518</v>
      </c>
      <c r="AD485" s="380"/>
      <c r="AE485" s="430">
        <f t="shared" si="54"/>
        <v>100000000</v>
      </c>
      <c r="AF485" s="430">
        <f>AG485</f>
        <v>100000000</v>
      </c>
      <c r="AG485" s="430">
        <f>SUM(AH485:DK485)</f>
        <v>100000000</v>
      </c>
      <c r="AH485" s="411">
        <v>100000000</v>
      </c>
      <c r="AI485" s="411"/>
      <c r="AJ485" s="411"/>
      <c r="AK485" s="411"/>
      <c r="AL485" s="411"/>
      <c r="AM485" s="411"/>
      <c r="AN485" s="411"/>
      <c r="AO485" s="411"/>
      <c r="AP485" s="411"/>
      <c r="AQ485" s="411"/>
      <c r="AR485" s="411"/>
      <c r="AS485" s="411"/>
      <c r="AT485" s="411"/>
      <c r="AU485" s="411"/>
      <c r="AV485" s="411"/>
      <c r="AW485" s="411"/>
      <c r="AX485" s="411"/>
      <c r="AY485" s="411"/>
      <c r="AZ485" s="411"/>
      <c r="BA485" s="411"/>
      <c r="BB485" s="411"/>
      <c r="BC485" s="411"/>
      <c r="BD485" s="411"/>
      <c r="BE485" s="411"/>
      <c r="BF485" s="411"/>
      <c r="BG485" s="411"/>
      <c r="BH485" s="411"/>
      <c r="BI485" s="411"/>
      <c r="BJ485" s="411"/>
      <c r="BK485" s="411"/>
      <c r="BL485" s="411"/>
      <c r="BM485" s="411"/>
      <c r="BN485" s="411"/>
      <c r="BO485" s="411"/>
      <c r="BP485" s="411"/>
      <c r="BQ485" s="411"/>
      <c r="BR485" s="411"/>
      <c r="BS485" s="411"/>
      <c r="BT485" s="411"/>
      <c r="BU485" s="411"/>
      <c r="BV485" s="411"/>
      <c r="BW485" s="411"/>
      <c r="BX485" s="411"/>
      <c r="BY485" s="411"/>
      <c r="BZ485" s="411"/>
      <c r="CA485" s="411"/>
      <c r="CB485" s="411"/>
      <c r="CC485" s="411"/>
      <c r="CD485" s="411"/>
      <c r="CE485" s="411"/>
      <c r="CF485" s="411"/>
      <c r="CG485" s="411"/>
      <c r="CH485" s="411"/>
      <c r="CI485" s="411"/>
      <c r="CJ485" s="411"/>
      <c r="CK485" s="411"/>
      <c r="CL485" s="411"/>
      <c r="CM485" s="411"/>
      <c r="CN485" s="411"/>
      <c r="CO485" s="411"/>
      <c r="CP485" s="411"/>
      <c r="CQ485" s="411"/>
      <c r="CR485" s="411"/>
      <c r="CS485" s="411"/>
      <c r="CT485" s="411"/>
      <c r="CU485" s="411"/>
      <c r="CV485" s="411"/>
      <c r="CW485" s="411"/>
      <c r="CX485" s="411"/>
      <c r="CY485" s="411"/>
      <c r="CZ485" s="411"/>
      <c r="DA485" s="411"/>
      <c r="DB485" s="411"/>
      <c r="DC485" s="411"/>
      <c r="DD485" s="411"/>
      <c r="DE485" s="411"/>
      <c r="DF485" s="411"/>
      <c r="DG485" s="411"/>
      <c r="DH485" s="411"/>
      <c r="DI485" s="411"/>
      <c r="DJ485" s="411"/>
      <c r="DK485" s="411"/>
      <c r="DL485" s="414"/>
      <c r="DM485" s="414"/>
      <c r="DN485" s="414"/>
      <c r="DO485" s="414"/>
      <c r="DP485" s="414"/>
      <c r="DQ485" s="414"/>
      <c r="DR485" s="414"/>
      <c r="DS485" s="414"/>
      <c r="DT485" s="414"/>
      <c r="DU485" s="414"/>
      <c r="DV485" s="414"/>
      <c r="DW485" s="414"/>
      <c r="DX485" s="414"/>
      <c r="DY485" s="414"/>
      <c r="DZ485" s="414"/>
      <c r="EA485" s="414"/>
      <c r="EB485" s="414"/>
      <c r="EC485" s="414"/>
      <c r="ED485" s="414"/>
      <c r="EE485" s="414"/>
      <c r="EF485" s="414"/>
      <c r="EG485" s="414"/>
      <c r="EH485" s="414"/>
      <c r="EI485" s="414"/>
      <c r="EJ485" s="414"/>
      <c r="EK485" s="414"/>
      <c r="EL485" s="414"/>
      <c r="EM485" s="414"/>
      <c r="EN485" s="414"/>
      <c r="EO485" s="414"/>
      <c r="EP485" s="414"/>
      <c r="EQ485" s="414"/>
      <c r="ER485" s="414"/>
      <c r="ES485" s="414"/>
      <c r="ET485" s="414"/>
      <c r="EU485" s="414"/>
      <c r="EV485" s="414"/>
      <c r="EW485" s="414"/>
      <c r="EX485" s="414"/>
      <c r="EY485" s="414"/>
      <c r="EZ485" s="414"/>
      <c r="FA485" s="414"/>
      <c r="FB485" s="414"/>
      <c r="FC485" s="414"/>
      <c r="FD485" s="414"/>
      <c r="FE485" s="414"/>
      <c r="FF485" s="414"/>
      <c r="FG485" s="414"/>
      <c r="FH485" s="414"/>
      <c r="FI485" s="414"/>
      <c r="FJ485" s="414"/>
      <c r="FK485" s="414"/>
      <c r="FL485" s="414"/>
      <c r="FM485" s="414"/>
      <c r="FN485" s="414"/>
      <c r="FO485" s="414"/>
      <c r="FP485" s="414"/>
      <c r="FQ485" s="414"/>
      <c r="FR485" s="414"/>
      <c r="FS485" s="414"/>
      <c r="FT485" s="414"/>
      <c r="FU485" s="414"/>
      <c r="FV485" s="414"/>
      <c r="FW485" s="414"/>
      <c r="FX485" s="414"/>
      <c r="FY485" s="414"/>
      <c r="FZ485" s="414"/>
      <c r="GA485" s="414"/>
      <c r="GB485" s="414"/>
      <c r="GC485" s="414"/>
      <c r="GD485" s="414"/>
      <c r="GE485" s="414"/>
      <c r="GF485" s="414"/>
      <c r="GG485" s="414"/>
      <c r="GH485" s="414"/>
      <c r="GI485" s="414"/>
      <c r="GJ485" s="414"/>
      <c r="GK485" s="414"/>
      <c r="GL485" s="414"/>
      <c r="GM485" s="414"/>
      <c r="GN485" s="414"/>
      <c r="GO485" s="414"/>
      <c r="GP485" s="414"/>
      <c r="GQ485" s="414"/>
      <c r="GR485" s="414"/>
      <c r="GS485" s="414"/>
      <c r="GT485" s="414"/>
      <c r="GU485" s="414"/>
      <c r="GV485" s="414"/>
      <c r="GW485" s="414"/>
      <c r="GX485" s="414"/>
      <c r="GY485" s="414"/>
      <c r="GZ485" s="414"/>
      <c r="HA485" s="414"/>
      <c r="HB485" s="414"/>
      <c r="HC485" s="414"/>
      <c r="HD485" s="414"/>
      <c r="HE485" s="414"/>
      <c r="HF485" s="414"/>
      <c r="HG485" s="414"/>
      <c r="HH485" s="414"/>
      <c r="HI485" s="414"/>
      <c r="HJ485" s="414"/>
      <c r="HK485" s="414"/>
      <c r="HL485" s="414"/>
      <c r="HM485" s="414"/>
      <c r="HN485" s="414"/>
      <c r="HO485" s="414"/>
      <c r="HP485" s="414"/>
      <c r="HQ485" s="414"/>
      <c r="HR485" s="414"/>
      <c r="HS485" s="414"/>
      <c r="HT485" s="414"/>
      <c r="HU485" s="414"/>
      <c r="HV485" s="414"/>
      <c r="HW485" s="414"/>
      <c r="HX485" s="414"/>
      <c r="HY485" s="414"/>
      <c r="HZ485" s="414"/>
      <c r="IA485" s="414"/>
      <c r="IB485" s="414"/>
      <c r="IC485" s="414"/>
      <c r="ID485" s="414"/>
      <c r="IE485" s="414"/>
      <c r="IF485" s="414"/>
      <c r="IG485" s="414"/>
      <c r="IH485" s="414"/>
      <c r="II485" s="414"/>
      <c r="IJ485" s="414"/>
      <c r="IK485" s="414"/>
      <c r="IL485" s="414"/>
      <c r="IM485" s="414"/>
      <c r="IN485" s="414"/>
      <c r="IO485" s="414"/>
      <c r="IP485" s="414"/>
      <c r="IQ485" s="414"/>
      <c r="IR485" s="414"/>
      <c r="IS485" s="414"/>
      <c r="IT485" s="414"/>
      <c r="IU485" s="414"/>
      <c r="IV485" s="414"/>
      <c r="IW485" s="414"/>
    </row>
    <row r="486" spans="1:257" x14ac:dyDescent="0.3">
      <c r="A486" s="436" t="s">
        <v>195</v>
      </c>
      <c r="B486" s="436" t="s">
        <v>266</v>
      </c>
      <c r="C486" s="436" t="s">
        <v>187</v>
      </c>
      <c r="D486" s="436" t="s">
        <v>282</v>
      </c>
      <c r="E486" s="436" t="s">
        <v>231</v>
      </c>
      <c r="F486" s="437"/>
      <c r="G486" s="438"/>
      <c r="H486" s="438"/>
      <c r="I486" s="438"/>
      <c r="J486" s="436"/>
      <c r="K486" s="673" t="s">
        <v>287</v>
      </c>
      <c r="L486" s="673"/>
      <c r="M486" s="436"/>
      <c r="N486" s="673"/>
      <c r="O486" s="673"/>
      <c r="P486" s="673"/>
      <c r="Q486" s="436"/>
      <c r="R486" s="436"/>
      <c r="S486" s="436"/>
      <c r="T486" s="436"/>
      <c r="U486" s="673"/>
      <c r="V486" s="436"/>
      <c r="W486" s="436"/>
      <c r="X486" s="436"/>
      <c r="Y486" s="441"/>
      <c r="Z486" s="436"/>
      <c r="AA486" s="436"/>
      <c r="AB486" s="436"/>
      <c r="AC486" s="436"/>
      <c r="AD486" s="436"/>
      <c r="AE486" s="430">
        <f t="shared" si="54"/>
        <v>0</v>
      </c>
      <c r="AF486" s="430"/>
      <c r="AG486" s="430"/>
      <c r="AH486" s="430"/>
      <c r="AI486" s="430"/>
      <c r="AJ486" s="430"/>
      <c r="AK486" s="430"/>
      <c r="AL486" s="430"/>
      <c r="AM486" s="430"/>
      <c r="AN486" s="430"/>
      <c r="AO486" s="430"/>
      <c r="AP486" s="430"/>
      <c r="AQ486" s="430"/>
      <c r="AR486" s="430"/>
      <c r="AS486" s="430"/>
      <c r="AT486" s="430"/>
      <c r="AU486" s="430"/>
      <c r="AV486" s="430"/>
      <c r="AW486" s="430"/>
      <c r="AX486" s="430"/>
      <c r="AY486" s="430"/>
      <c r="AZ486" s="430"/>
      <c r="BA486" s="430"/>
      <c r="BB486" s="430"/>
      <c r="BC486" s="430"/>
      <c r="BD486" s="430"/>
      <c r="BE486" s="430"/>
      <c r="BF486" s="430"/>
      <c r="BG486" s="430"/>
      <c r="BH486" s="430"/>
      <c r="BI486" s="430"/>
      <c r="BJ486" s="430"/>
      <c r="BK486" s="430"/>
      <c r="BL486" s="430"/>
      <c r="BM486" s="430"/>
      <c r="BN486" s="430"/>
      <c r="BO486" s="430"/>
      <c r="BP486" s="430"/>
      <c r="BQ486" s="430"/>
      <c r="BR486" s="430"/>
      <c r="BS486" s="430"/>
      <c r="BT486" s="430"/>
      <c r="BU486" s="430"/>
      <c r="BV486" s="430"/>
      <c r="BW486" s="430"/>
      <c r="BX486" s="430"/>
      <c r="BY486" s="430"/>
      <c r="BZ486" s="430"/>
      <c r="CA486" s="430"/>
      <c r="CB486" s="430"/>
      <c r="CC486" s="430"/>
      <c r="CD486" s="430"/>
      <c r="CE486" s="430"/>
      <c r="CF486" s="430"/>
      <c r="CG486" s="430"/>
      <c r="CH486" s="430"/>
      <c r="CI486" s="430"/>
      <c r="CJ486" s="430"/>
      <c r="CK486" s="430"/>
      <c r="CL486" s="430"/>
      <c r="CM486" s="430"/>
      <c r="CN486" s="430"/>
      <c r="CO486" s="430"/>
      <c r="CP486" s="430"/>
      <c r="CQ486" s="430"/>
      <c r="CR486" s="430"/>
      <c r="CS486" s="430"/>
      <c r="CT486" s="430"/>
      <c r="CU486" s="430"/>
      <c r="CV486" s="430"/>
      <c r="CW486" s="430"/>
      <c r="CX486" s="430"/>
      <c r="CY486" s="430"/>
      <c r="CZ486" s="430"/>
      <c r="DA486" s="430"/>
      <c r="DB486" s="430"/>
      <c r="DC486" s="430"/>
      <c r="DD486" s="430"/>
      <c r="DE486" s="430"/>
      <c r="DF486" s="430"/>
      <c r="DG486" s="430"/>
      <c r="DH486" s="430"/>
      <c r="DI486" s="430"/>
      <c r="DJ486" s="430"/>
      <c r="DK486" s="430"/>
    </row>
    <row r="487" spans="1:257" ht="51" x14ac:dyDescent="0.3">
      <c r="A487" s="449" t="s">
        <v>195</v>
      </c>
      <c r="B487" s="449" t="s">
        <v>266</v>
      </c>
      <c r="C487" s="449" t="s">
        <v>187</v>
      </c>
      <c r="D487" s="449" t="s">
        <v>282</v>
      </c>
      <c r="E487" s="449" t="s">
        <v>231</v>
      </c>
      <c r="F487" s="457" t="s">
        <v>1095</v>
      </c>
      <c r="G487" s="449"/>
      <c r="H487" s="449" t="s">
        <v>1431</v>
      </c>
      <c r="I487" s="449" t="s">
        <v>208</v>
      </c>
      <c r="J487" s="381" t="s">
        <v>1255</v>
      </c>
      <c r="K487" s="680" t="s">
        <v>1096</v>
      </c>
      <c r="L487" s="373" t="s">
        <v>1527</v>
      </c>
      <c r="M487" s="374" t="s">
        <v>1528</v>
      </c>
      <c r="N487" s="373" t="s">
        <v>1536</v>
      </c>
      <c r="O487" s="373" t="s">
        <v>1537</v>
      </c>
      <c r="P487" s="697" t="s">
        <v>1538</v>
      </c>
      <c r="Q487" s="490">
        <v>37701</v>
      </c>
      <c r="R487" s="374" t="s">
        <v>1539</v>
      </c>
      <c r="S487" s="376">
        <v>1040</v>
      </c>
      <c r="T487" s="449" t="s">
        <v>1540</v>
      </c>
      <c r="U487" s="680" t="s">
        <v>1541</v>
      </c>
      <c r="V487" s="449" t="s">
        <v>1542</v>
      </c>
      <c r="W487" s="545">
        <v>43192</v>
      </c>
      <c r="X487" s="545">
        <v>43436</v>
      </c>
      <c r="Y487" s="409">
        <v>2005000000</v>
      </c>
      <c r="Z487" s="374" t="s">
        <v>1482</v>
      </c>
      <c r="AA487" s="449" t="s">
        <v>1483</v>
      </c>
      <c r="AB487" s="374" t="s">
        <v>1484</v>
      </c>
      <c r="AC487" s="374" t="s">
        <v>1518</v>
      </c>
      <c r="AD487" s="449"/>
      <c r="AE487" s="430">
        <f t="shared" si="54"/>
        <v>2005000000</v>
      </c>
      <c r="AF487" s="430">
        <f>AG487</f>
        <v>2005000000</v>
      </c>
      <c r="AG487" s="430">
        <f>SUM(AH487:DK487)</f>
        <v>2005000000</v>
      </c>
      <c r="AH487" s="430"/>
      <c r="AI487" s="430"/>
      <c r="AJ487" s="430"/>
      <c r="AK487" s="430"/>
      <c r="AL487" s="430"/>
      <c r="AM487" s="430"/>
      <c r="AN487" s="430"/>
      <c r="AO487" s="430"/>
      <c r="AP487" s="430"/>
      <c r="AQ487" s="430"/>
      <c r="AR487" s="430"/>
      <c r="AS487" s="430"/>
      <c r="AT487" s="430"/>
      <c r="AU487" s="430"/>
      <c r="AV487" s="430"/>
      <c r="AW487" s="430"/>
      <c r="AX487" s="430"/>
      <c r="AY487" s="430"/>
      <c r="AZ487" s="430"/>
      <c r="BA487" s="430"/>
      <c r="BB487" s="430"/>
      <c r="BC487" s="430"/>
      <c r="BD487" s="430"/>
      <c r="BE487" s="430"/>
      <c r="BF487" s="430"/>
      <c r="BG487" s="430"/>
      <c r="BH487" s="430"/>
      <c r="BI487" s="430"/>
      <c r="BJ487" s="430"/>
      <c r="BK487" s="430"/>
      <c r="BL487" s="430"/>
      <c r="BM487" s="430"/>
      <c r="BN487" s="430"/>
      <c r="BO487" s="430"/>
      <c r="BP487" s="430"/>
      <c r="BQ487" s="430"/>
      <c r="BR487" s="430"/>
      <c r="BS487" s="430"/>
      <c r="BT487" s="430"/>
      <c r="BU487" s="430"/>
      <c r="BV487" s="430"/>
      <c r="BW487" s="430"/>
      <c r="BX487" s="430"/>
      <c r="BY487" s="430">
        <v>2000000000</v>
      </c>
      <c r="BZ487" s="430">
        <v>5000000</v>
      </c>
      <c r="CA487" s="430"/>
      <c r="CB487" s="430"/>
      <c r="CC487" s="430"/>
      <c r="CD487" s="430"/>
      <c r="CE487" s="430"/>
      <c r="CF487" s="430"/>
      <c r="CG487" s="430"/>
      <c r="CH487" s="430"/>
      <c r="CI487" s="430"/>
      <c r="CJ487" s="430"/>
      <c r="CK487" s="430"/>
      <c r="CL487" s="430"/>
      <c r="CM487" s="430"/>
      <c r="CN487" s="430"/>
      <c r="CO487" s="430"/>
      <c r="CP487" s="430"/>
      <c r="CQ487" s="430"/>
      <c r="CR487" s="430"/>
      <c r="CS487" s="430"/>
      <c r="CT487" s="430"/>
      <c r="CU487" s="430"/>
      <c r="CV487" s="430"/>
      <c r="CW487" s="430"/>
      <c r="CX487" s="430"/>
      <c r="CY487" s="430"/>
      <c r="CZ487" s="430"/>
      <c r="DA487" s="430"/>
      <c r="DB487" s="430"/>
      <c r="DC487" s="430"/>
      <c r="DD487" s="430"/>
      <c r="DE487" s="430"/>
      <c r="DF487" s="430"/>
      <c r="DG487" s="430"/>
      <c r="DH487" s="430"/>
      <c r="DI487" s="430"/>
      <c r="DJ487" s="430"/>
      <c r="DK487" s="430"/>
    </row>
    <row r="488" spans="1:257" ht="40.799999999999997" x14ac:dyDescent="0.3">
      <c r="A488" s="449" t="s">
        <v>195</v>
      </c>
      <c r="B488" s="449" t="s">
        <v>266</v>
      </c>
      <c r="C488" s="449" t="s">
        <v>187</v>
      </c>
      <c r="D488" s="449" t="s">
        <v>282</v>
      </c>
      <c r="E488" s="449" t="s">
        <v>231</v>
      </c>
      <c r="F488" s="457">
        <v>2017005810573</v>
      </c>
      <c r="G488" s="449"/>
      <c r="H488" s="449" t="s">
        <v>1432</v>
      </c>
      <c r="I488" s="449" t="s">
        <v>208</v>
      </c>
      <c r="J488" s="381" t="s">
        <v>1271</v>
      </c>
      <c r="K488" s="654" t="s">
        <v>1185</v>
      </c>
      <c r="L488" s="373" t="s">
        <v>1527</v>
      </c>
      <c r="M488" s="374" t="s">
        <v>1528</v>
      </c>
      <c r="N488" s="373" t="s">
        <v>1529</v>
      </c>
      <c r="O488" s="697" t="s">
        <v>1530</v>
      </c>
      <c r="P488" s="697" t="s">
        <v>1531</v>
      </c>
      <c r="Q488" s="490">
        <v>36943</v>
      </c>
      <c r="R488" s="374" t="s">
        <v>1532</v>
      </c>
      <c r="S488" s="376">
        <v>2</v>
      </c>
      <c r="T488" s="449" t="s">
        <v>1533</v>
      </c>
      <c r="U488" s="680" t="s">
        <v>1534</v>
      </c>
      <c r="V488" s="449" t="s">
        <v>1535</v>
      </c>
      <c r="W488" s="545">
        <v>43192</v>
      </c>
      <c r="X488" s="545">
        <v>43436</v>
      </c>
      <c r="Y488" s="409">
        <v>780000000</v>
      </c>
      <c r="Z488" s="374" t="s">
        <v>1482</v>
      </c>
      <c r="AA488" s="449" t="s">
        <v>1483</v>
      </c>
      <c r="AB488" s="374" t="s">
        <v>1484</v>
      </c>
      <c r="AC488" s="374" t="s">
        <v>1518</v>
      </c>
      <c r="AD488" s="514"/>
      <c r="AE488" s="430">
        <f>AF488</f>
        <v>780000000</v>
      </c>
      <c r="AF488" s="430">
        <f>AG488</f>
        <v>780000000</v>
      </c>
      <c r="AG488" s="430">
        <f>SUM(AH488:DK488)</f>
        <v>780000000</v>
      </c>
      <c r="AH488" s="430">
        <v>280000000</v>
      </c>
      <c r="AI488" s="430"/>
      <c r="AJ488" s="430">
        <v>500000000</v>
      </c>
      <c r="AK488" s="430"/>
      <c r="AL488" s="430"/>
      <c r="AM488" s="430"/>
      <c r="AN488" s="430"/>
      <c r="AO488" s="430"/>
      <c r="AP488" s="430"/>
      <c r="AQ488" s="430"/>
      <c r="AR488" s="430"/>
      <c r="AS488" s="430"/>
      <c r="AT488" s="430"/>
      <c r="AU488" s="430"/>
      <c r="AV488" s="430"/>
      <c r="AW488" s="430"/>
      <c r="AX488" s="430">
        <v>0</v>
      </c>
      <c r="AY488" s="430"/>
      <c r="AZ488" s="430"/>
      <c r="BA488" s="430"/>
      <c r="BB488" s="430"/>
      <c r="BC488" s="430"/>
      <c r="BD488" s="430"/>
      <c r="BE488" s="430"/>
      <c r="BF488" s="430"/>
      <c r="BG488" s="430"/>
      <c r="BH488" s="430"/>
      <c r="BI488" s="430"/>
      <c r="BJ488" s="430"/>
      <c r="BK488" s="430"/>
      <c r="BL488" s="430"/>
      <c r="BM488" s="430">
        <v>0</v>
      </c>
      <c r="BN488" s="430"/>
      <c r="BO488" s="430"/>
      <c r="BP488" s="430"/>
      <c r="BQ488" s="430"/>
      <c r="BR488" s="430"/>
      <c r="BS488" s="430"/>
      <c r="BT488" s="430"/>
      <c r="BU488" s="430"/>
      <c r="BV488" s="430"/>
      <c r="BW488" s="430"/>
      <c r="BX488" s="430"/>
      <c r="BY488" s="430"/>
      <c r="BZ488" s="430"/>
      <c r="CA488" s="430"/>
      <c r="CB488" s="430"/>
      <c r="CC488" s="430"/>
      <c r="CD488" s="430"/>
      <c r="CE488" s="430"/>
      <c r="CF488" s="430"/>
      <c r="CG488" s="430"/>
      <c r="CH488" s="430"/>
      <c r="CI488" s="430"/>
      <c r="CJ488" s="430"/>
      <c r="CK488" s="430"/>
      <c r="CL488" s="430"/>
      <c r="CM488" s="430"/>
      <c r="CN488" s="430"/>
      <c r="CO488" s="430"/>
      <c r="CP488" s="430"/>
      <c r="CQ488" s="430"/>
      <c r="CR488" s="430"/>
      <c r="CS488" s="430"/>
      <c r="CT488" s="430"/>
      <c r="CU488" s="430"/>
      <c r="CV488" s="430"/>
      <c r="CW488" s="430"/>
      <c r="CX488" s="430"/>
      <c r="CY488" s="430"/>
      <c r="CZ488" s="430"/>
      <c r="DA488" s="430"/>
      <c r="DB488" s="430"/>
      <c r="DC488" s="430"/>
      <c r="DD488" s="430"/>
      <c r="DE488" s="430"/>
      <c r="DF488" s="430"/>
      <c r="DG488" s="430"/>
      <c r="DH488" s="430"/>
      <c r="DI488" s="430"/>
      <c r="DJ488" s="430"/>
      <c r="DK488" s="430"/>
    </row>
    <row r="489" spans="1:257" x14ac:dyDescent="0.3">
      <c r="A489" s="442" t="s">
        <v>195</v>
      </c>
      <c r="B489" s="442" t="s">
        <v>266</v>
      </c>
      <c r="C489" s="442" t="s">
        <v>187</v>
      </c>
      <c r="D489" s="442" t="s">
        <v>488</v>
      </c>
      <c r="E489" s="442"/>
      <c r="F489" s="443"/>
      <c r="G489" s="444"/>
      <c r="H489" s="444"/>
      <c r="I489" s="444"/>
      <c r="J489" s="442"/>
      <c r="K489" s="672" t="s">
        <v>609</v>
      </c>
      <c r="L489" s="672"/>
      <c r="M489" s="442"/>
      <c r="N489" s="672"/>
      <c r="O489" s="672"/>
      <c r="P489" s="672"/>
      <c r="Q489" s="442"/>
      <c r="R489" s="442"/>
      <c r="S489" s="442"/>
      <c r="T489" s="442"/>
      <c r="U489" s="672"/>
      <c r="V489" s="442"/>
      <c r="W489" s="442"/>
      <c r="X489" s="442"/>
      <c r="Y489" s="447"/>
      <c r="Z489" s="442"/>
      <c r="AA489" s="442"/>
      <c r="AB489" s="442"/>
      <c r="AC489" s="442"/>
      <c r="AD489" s="442"/>
      <c r="AE489" s="430">
        <f t="shared" si="54"/>
        <v>0</v>
      </c>
      <c r="AF489" s="430"/>
      <c r="AG489" s="430"/>
      <c r="AH489" s="430"/>
      <c r="AI489" s="430"/>
      <c r="AJ489" s="430"/>
      <c r="AK489" s="430"/>
      <c r="AL489" s="430"/>
      <c r="AM489" s="430"/>
      <c r="AN489" s="430"/>
      <c r="AO489" s="430"/>
      <c r="AP489" s="430"/>
      <c r="AQ489" s="430"/>
      <c r="AR489" s="430"/>
      <c r="AS489" s="430"/>
      <c r="AT489" s="430"/>
      <c r="AU489" s="430"/>
      <c r="AV489" s="430"/>
      <c r="AW489" s="430"/>
      <c r="AX489" s="430"/>
      <c r="AY489" s="430"/>
      <c r="AZ489" s="430"/>
      <c r="BA489" s="430"/>
      <c r="BB489" s="430"/>
      <c r="BC489" s="430"/>
      <c r="BD489" s="430"/>
      <c r="BE489" s="430"/>
      <c r="BF489" s="430"/>
      <c r="BG489" s="430"/>
      <c r="BH489" s="430"/>
      <c r="BI489" s="430"/>
      <c r="BJ489" s="430"/>
      <c r="BK489" s="430"/>
      <c r="BL489" s="430"/>
      <c r="BM489" s="430"/>
      <c r="BN489" s="430"/>
      <c r="BO489" s="430"/>
      <c r="BP489" s="430"/>
      <c r="BQ489" s="430"/>
      <c r="BR489" s="430"/>
      <c r="BS489" s="430"/>
      <c r="BT489" s="430"/>
      <c r="BU489" s="430"/>
      <c r="BV489" s="430"/>
      <c r="BW489" s="430"/>
      <c r="BX489" s="430"/>
      <c r="BY489" s="430"/>
      <c r="BZ489" s="430"/>
      <c r="CA489" s="430"/>
      <c r="CB489" s="430"/>
      <c r="CC489" s="430"/>
      <c r="CD489" s="430"/>
      <c r="CE489" s="430"/>
      <c r="CF489" s="430"/>
      <c r="CG489" s="430"/>
      <c r="CH489" s="430"/>
      <c r="CI489" s="430"/>
      <c r="CJ489" s="430"/>
      <c r="CK489" s="430"/>
      <c r="CL489" s="430"/>
      <c r="CM489" s="430"/>
      <c r="CN489" s="430"/>
      <c r="CO489" s="430"/>
      <c r="CP489" s="430"/>
      <c r="CQ489" s="430"/>
      <c r="CR489" s="430"/>
      <c r="CS489" s="430"/>
      <c r="CT489" s="430"/>
      <c r="CU489" s="430"/>
      <c r="CV489" s="430"/>
      <c r="CW489" s="430"/>
      <c r="CX489" s="430"/>
      <c r="CY489" s="430"/>
      <c r="CZ489" s="430"/>
      <c r="DA489" s="430"/>
      <c r="DB489" s="430"/>
      <c r="DC489" s="430"/>
      <c r="DD489" s="430"/>
      <c r="DE489" s="430"/>
      <c r="DF489" s="430"/>
      <c r="DG489" s="430"/>
      <c r="DH489" s="430"/>
      <c r="DI489" s="430"/>
      <c r="DJ489" s="430"/>
      <c r="DK489" s="430"/>
    </row>
    <row r="490" spans="1:257" x14ac:dyDescent="0.3">
      <c r="A490" s="436" t="s">
        <v>195</v>
      </c>
      <c r="B490" s="436" t="s">
        <v>266</v>
      </c>
      <c r="C490" s="436" t="s">
        <v>187</v>
      </c>
      <c r="D490" s="436" t="s">
        <v>488</v>
      </c>
      <c r="E490" s="436" t="s">
        <v>247</v>
      </c>
      <c r="F490" s="437"/>
      <c r="G490" s="436"/>
      <c r="H490" s="438"/>
      <c r="I490" s="438"/>
      <c r="J490" s="436"/>
      <c r="K490" s="673" t="s">
        <v>491</v>
      </c>
      <c r="L490" s="673"/>
      <c r="M490" s="436"/>
      <c r="N490" s="673"/>
      <c r="O490" s="673"/>
      <c r="P490" s="673"/>
      <c r="Q490" s="436"/>
      <c r="R490" s="436"/>
      <c r="S490" s="436"/>
      <c r="T490" s="436"/>
      <c r="U490" s="673"/>
      <c r="V490" s="436"/>
      <c r="W490" s="436"/>
      <c r="X490" s="436"/>
      <c r="Y490" s="441"/>
      <c r="Z490" s="436"/>
      <c r="AA490" s="436"/>
      <c r="AB490" s="436"/>
      <c r="AC490" s="436"/>
      <c r="AD490" s="436"/>
      <c r="AE490" s="430">
        <f t="shared" si="54"/>
        <v>0</v>
      </c>
      <c r="AF490" s="430"/>
      <c r="AG490" s="430"/>
      <c r="AH490" s="430"/>
      <c r="AI490" s="430"/>
      <c r="AJ490" s="430"/>
      <c r="AK490" s="430"/>
      <c r="AL490" s="430"/>
      <c r="AM490" s="430"/>
      <c r="AN490" s="430"/>
      <c r="AO490" s="430"/>
      <c r="AP490" s="430"/>
      <c r="AQ490" s="430"/>
      <c r="AR490" s="430"/>
      <c r="AS490" s="430"/>
      <c r="AT490" s="430"/>
      <c r="AU490" s="430"/>
      <c r="AV490" s="430"/>
      <c r="AW490" s="430"/>
      <c r="AX490" s="430"/>
      <c r="AY490" s="430"/>
      <c r="AZ490" s="430"/>
      <c r="BA490" s="430"/>
      <c r="BB490" s="430"/>
      <c r="BC490" s="430"/>
      <c r="BD490" s="430"/>
      <c r="BE490" s="430"/>
      <c r="BF490" s="430"/>
      <c r="BG490" s="430"/>
      <c r="BH490" s="430"/>
      <c r="BI490" s="430"/>
      <c r="BJ490" s="430"/>
      <c r="BK490" s="430"/>
      <c r="BL490" s="430"/>
      <c r="BM490" s="430"/>
      <c r="BN490" s="430"/>
      <c r="BO490" s="430"/>
      <c r="BP490" s="430"/>
      <c r="BQ490" s="430"/>
      <c r="BR490" s="430"/>
      <c r="BS490" s="430"/>
      <c r="BT490" s="430"/>
      <c r="BU490" s="430"/>
      <c r="BV490" s="430"/>
      <c r="BW490" s="430"/>
      <c r="BX490" s="430"/>
      <c r="BY490" s="430"/>
      <c r="BZ490" s="430"/>
      <c r="CA490" s="430"/>
      <c r="CB490" s="430"/>
      <c r="CC490" s="430"/>
      <c r="CD490" s="430"/>
      <c r="CE490" s="430"/>
      <c r="CF490" s="430"/>
      <c r="CG490" s="430"/>
      <c r="CH490" s="430"/>
      <c r="CI490" s="430"/>
      <c r="CJ490" s="430"/>
      <c r="CK490" s="430"/>
      <c r="CL490" s="430"/>
      <c r="CM490" s="430"/>
      <c r="CN490" s="430"/>
      <c r="CO490" s="430"/>
      <c r="CP490" s="430"/>
      <c r="CQ490" s="430"/>
      <c r="CR490" s="430"/>
      <c r="CS490" s="430"/>
      <c r="CT490" s="430"/>
      <c r="CU490" s="430"/>
      <c r="CV490" s="430"/>
      <c r="CW490" s="430"/>
      <c r="CX490" s="430"/>
      <c r="CY490" s="430"/>
      <c r="CZ490" s="430"/>
      <c r="DA490" s="430"/>
      <c r="DB490" s="430"/>
      <c r="DC490" s="430"/>
      <c r="DD490" s="430"/>
      <c r="DE490" s="430"/>
      <c r="DF490" s="430"/>
      <c r="DG490" s="430"/>
      <c r="DH490" s="430"/>
      <c r="DI490" s="430"/>
      <c r="DJ490" s="430"/>
      <c r="DK490" s="430"/>
    </row>
    <row r="491" spans="1:257" ht="81.599999999999994" x14ac:dyDescent="0.3">
      <c r="A491" s="449" t="s">
        <v>195</v>
      </c>
      <c r="B491" s="449" t="s">
        <v>266</v>
      </c>
      <c r="C491" s="449" t="s">
        <v>187</v>
      </c>
      <c r="D491" s="449" t="s">
        <v>488</v>
      </c>
      <c r="E491" s="449" t="s">
        <v>247</v>
      </c>
      <c r="F491" s="457" t="s">
        <v>1097</v>
      </c>
      <c r="G491" s="449" t="s">
        <v>264</v>
      </c>
      <c r="H491" s="449" t="s">
        <v>1433</v>
      </c>
      <c r="I491" s="449" t="s">
        <v>208</v>
      </c>
      <c r="J491" s="381" t="s">
        <v>1275</v>
      </c>
      <c r="K491" s="654" t="s">
        <v>1098</v>
      </c>
      <c r="L491" s="373" t="s">
        <v>1678</v>
      </c>
      <c r="M491" s="374" t="s">
        <v>1679</v>
      </c>
      <c r="N491" s="654" t="s">
        <v>1680</v>
      </c>
      <c r="O491" s="373" t="s">
        <v>1681</v>
      </c>
      <c r="P491" s="375" t="s">
        <v>1682</v>
      </c>
      <c r="Q491" s="588">
        <v>36972</v>
      </c>
      <c r="R491" s="374" t="s">
        <v>1684</v>
      </c>
      <c r="S491" s="376">
        <v>75</v>
      </c>
      <c r="T491" s="514"/>
      <c r="U491" s="680" t="s">
        <v>1692</v>
      </c>
      <c r="V491" s="449" t="s">
        <v>1682</v>
      </c>
      <c r="W491" s="545">
        <v>43191</v>
      </c>
      <c r="X491" s="545">
        <v>43434</v>
      </c>
      <c r="Y491" s="463">
        <v>50000000</v>
      </c>
      <c r="Z491" s="374" t="s">
        <v>1482</v>
      </c>
      <c r="AA491" s="449" t="s">
        <v>1483</v>
      </c>
      <c r="AB491" s="374" t="s">
        <v>1484</v>
      </c>
      <c r="AC491" s="374" t="s">
        <v>1687</v>
      </c>
      <c r="AD491" s="514"/>
      <c r="AE491" s="430">
        <f t="shared" si="54"/>
        <v>300000000</v>
      </c>
      <c r="AF491" s="430">
        <f>AG491</f>
        <v>300000000</v>
      </c>
      <c r="AG491" s="430">
        <f>SUM(AH491:DK491)</f>
        <v>300000000</v>
      </c>
      <c r="AH491" s="430">
        <v>300000000</v>
      </c>
      <c r="AI491" s="430"/>
      <c r="AJ491" s="430"/>
      <c r="AK491" s="430"/>
      <c r="AL491" s="430"/>
      <c r="AM491" s="430"/>
      <c r="AN491" s="430"/>
      <c r="AO491" s="430"/>
      <c r="AP491" s="430"/>
      <c r="AQ491" s="430"/>
      <c r="AR491" s="430"/>
      <c r="AS491" s="430"/>
      <c r="AT491" s="430"/>
      <c r="AU491" s="430"/>
      <c r="AV491" s="430"/>
      <c r="AW491" s="430"/>
      <c r="AX491" s="430"/>
      <c r="AY491" s="430"/>
      <c r="AZ491" s="430"/>
      <c r="BA491" s="430"/>
      <c r="BB491" s="430"/>
      <c r="BC491" s="430"/>
      <c r="BD491" s="430"/>
      <c r="BE491" s="430"/>
      <c r="BF491" s="430"/>
      <c r="BG491" s="430"/>
      <c r="BH491" s="430"/>
      <c r="BI491" s="430"/>
      <c r="BJ491" s="430"/>
      <c r="BK491" s="430"/>
      <c r="BL491" s="430"/>
      <c r="BM491" s="430"/>
      <c r="BN491" s="430"/>
      <c r="BO491" s="430"/>
      <c r="BP491" s="430"/>
      <c r="BQ491" s="430"/>
      <c r="BR491" s="430"/>
      <c r="BS491" s="430"/>
      <c r="BT491" s="430"/>
      <c r="BU491" s="430"/>
      <c r="BV491" s="430"/>
      <c r="BW491" s="430"/>
      <c r="BX491" s="430"/>
      <c r="BY491" s="430"/>
      <c r="BZ491" s="430"/>
      <c r="CA491" s="430"/>
      <c r="CB491" s="430"/>
      <c r="CC491" s="430"/>
      <c r="CD491" s="430"/>
      <c r="CE491" s="430"/>
      <c r="CF491" s="430"/>
      <c r="CG491" s="430"/>
      <c r="CH491" s="430"/>
      <c r="CI491" s="430"/>
      <c r="CJ491" s="430"/>
      <c r="CK491" s="430"/>
      <c r="CL491" s="430"/>
      <c r="CM491" s="430"/>
      <c r="CN491" s="430"/>
      <c r="CO491" s="430"/>
      <c r="CP491" s="430"/>
      <c r="CQ491" s="430"/>
      <c r="CR491" s="430"/>
      <c r="CS491" s="430"/>
      <c r="CT491" s="430"/>
      <c r="CU491" s="430"/>
      <c r="CV491" s="430"/>
      <c r="CW491" s="430"/>
      <c r="CX491" s="430"/>
      <c r="CY491" s="430"/>
      <c r="CZ491" s="430"/>
      <c r="DA491" s="430"/>
      <c r="DB491" s="430"/>
      <c r="DC491" s="430"/>
      <c r="DD491" s="430"/>
      <c r="DE491" s="430"/>
      <c r="DF491" s="430"/>
      <c r="DG491" s="430"/>
      <c r="DH491" s="430"/>
      <c r="DI491" s="430"/>
      <c r="DJ491" s="430"/>
      <c r="DK491" s="430"/>
    </row>
    <row r="492" spans="1:257" ht="40.799999999999997" x14ac:dyDescent="0.3">
      <c r="A492" s="449" t="s">
        <v>195</v>
      </c>
      <c r="B492" s="449" t="s">
        <v>266</v>
      </c>
      <c r="C492" s="449" t="s">
        <v>187</v>
      </c>
      <c r="D492" s="449" t="s">
        <v>488</v>
      </c>
      <c r="E492" s="449" t="s">
        <v>247</v>
      </c>
      <c r="F492" s="457"/>
      <c r="G492" s="449"/>
      <c r="H492" s="449"/>
      <c r="I492" s="449"/>
      <c r="J492" s="381"/>
      <c r="K492" s="654"/>
      <c r="L492" s="373" t="s">
        <v>1678</v>
      </c>
      <c r="M492" s="374" t="s">
        <v>1679</v>
      </c>
      <c r="N492" s="654"/>
      <c r="O492" s="373" t="s">
        <v>1681</v>
      </c>
      <c r="P492" s="375" t="s">
        <v>1683</v>
      </c>
      <c r="Q492" s="588">
        <v>37337</v>
      </c>
      <c r="R492" s="374" t="s">
        <v>1685</v>
      </c>
      <c r="S492" s="374" t="s">
        <v>1686</v>
      </c>
      <c r="T492" s="514"/>
      <c r="U492" s="680" t="s">
        <v>1692</v>
      </c>
      <c r="V492" s="449" t="s">
        <v>1682</v>
      </c>
      <c r="W492" s="545">
        <v>43191</v>
      </c>
      <c r="X492" s="545">
        <v>43434</v>
      </c>
      <c r="Y492" s="463">
        <v>250000000</v>
      </c>
      <c r="Z492" s="374" t="s">
        <v>1482</v>
      </c>
      <c r="AA492" s="449" t="s">
        <v>1483</v>
      </c>
      <c r="AB492" s="374" t="s">
        <v>1484</v>
      </c>
      <c r="AC492" s="374" t="s">
        <v>1687</v>
      </c>
      <c r="AD492" s="514"/>
      <c r="AE492" s="430"/>
      <c r="AF492" s="430"/>
      <c r="AG492" s="430"/>
      <c r="AH492" s="430"/>
      <c r="AI492" s="430"/>
      <c r="AJ492" s="430"/>
      <c r="AK492" s="430"/>
      <c r="AL492" s="430"/>
      <c r="AM492" s="430"/>
      <c r="AN492" s="430"/>
      <c r="AO492" s="430"/>
      <c r="AP492" s="430"/>
      <c r="AQ492" s="430"/>
      <c r="AR492" s="430"/>
      <c r="AS492" s="430"/>
      <c r="AT492" s="430"/>
      <c r="AU492" s="430"/>
      <c r="AV492" s="430"/>
      <c r="AW492" s="430"/>
      <c r="AX492" s="430"/>
      <c r="AY492" s="430"/>
      <c r="AZ492" s="430"/>
      <c r="BA492" s="430"/>
      <c r="BB492" s="430"/>
      <c r="BC492" s="430"/>
      <c r="BD492" s="430"/>
      <c r="BE492" s="430"/>
      <c r="BF492" s="430"/>
      <c r="BG492" s="430"/>
      <c r="BH492" s="430"/>
      <c r="BI492" s="430"/>
      <c r="BJ492" s="430"/>
      <c r="BK492" s="430"/>
      <c r="BL492" s="430"/>
      <c r="BM492" s="430"/>
      <c r="BN492" s="430"/>
      <c r="BO492" s="430"/>
      <c r="BP492" s="430"/>
      <c r="BQ492" s="430"/>
      <c r="BR492" s="430"/>
      <c r="BS492" s="430"/>
      <c r="BT492" s="430"/>
      <c r="BU492" s="430"/>
      <c r="BV492" s="430"/>
      <c r="BW492" s="430"/>
      <c r="BX492" s="430"/>
      <c r="BY492" s="430"/>
      <c r="BZ492" s="430"/>
      <c r="CA492" s="430"/>
      <c r="CB492" s="430"/>
      <c r="CC492" s="430"/>
      <c r="CD492" s="430"/>
      <c r="CE492" s="430"/>
      <c r="CF492" s="430"/>
      <c r="CG492" s="430"/>
      <c r="CH492" s="430"/>
      <c r="CI492" s="430"/>
      <c r="CJ492" s="430"/>
      <c r="CK492" s="430"/>
      <c r="CL492" s="430"/>
      <c r="CM492" s="430"/>
      <c r="CN492" s="430"/>
      <c r="CO492" s="430"/>
      <c r="CP492" s="430"/>
      <c r="CQ492" s="430"/>
      <c r="CR492" s="430"/>
      <c r="CS492" s="430"/>
      <c r="CT492" s="430"/>
      <c r="CU492" s="430"/>
      <c r="CV492" s="430"/>
      <c r="CW492" s="430"/>
      <c r="CX492" s="430"/>
      <c r="CY492" s="430"/>
      <c r="CZ492" s="430"/>
      <c r="DA492" s="430"/>
      <c r="DB492" s="430"/>
      <c r="DC492" s="430"/>
      <c r="DD492" s="430"/>
      <c r="DE492" s="430"/>
      <c r="DF492" s="430"/>
      <c r="DG492" s="430"/>
      <c r="DH492" s="430"/>
      <c r="DI492" s="430"/>
      <c r="DJ492" s="430"/>
      <c r="DK492" s="430"/>
    </row>
    <row r="493" spans="1:257" ht="51" x14ac:dyDescent="0.3">
      <c r="A493" s="449" t="s">
        <v>195</v>
      </c>
      <c r="B493" s="449" t="s">
        <v>266</v>
      </c>
      <c r="C493" s="449" t="s">
        <v>187</v>
      </c>
      <c r="D493" s="449" t="s">
        <v>488</v>
      </c>
      <c r="E493" s="449" t="s">
        <v>247</v>
      </c>
      <c r="F493" s="457" t="s">
        <v>1099</v>
      </c>
      <c r="G493" s="449" t="s">
        <v>264</v>
      </c>
      <c r="H493" s="449" t="s">
        <v>1434</v>
      </c>
      <c r="I493" s="449" t="s">
        <v>208</v>
      </c>
      <c r="J493" s="381" t="s">
        <v>1274</v>
      </c>
      <c r="K493" s="680" t="s">
        <v>1100</v>
      </c>
      <c r="L493" s="373" t="s">
        <v>1678</v>
      </c>
      <c r="M493" s="374" t="s">
        <v>1679</v>
      </c>
      <c r="N493" s="654" t="s">
        <v>1688</v>
      </c>
      <c r="O493" s="373" t="s">
        <v>1689</v>
      </c>
      <c r="P493" s="375" t="s">
        <v>1690</v>
      </c>
      <c r="Q493" s="588">
        <v>37309</v>
      </c>
      <c r="R493" s="374" t="s">
        <v>1691</v>
      </c>
      <c r="S493" s="376">
        <v>25</v>
      </c>
      <c r="T493" s="449"/>
      <c r="U493" s="680" t="s">
        <v>1693</v>
      </c>
      <c r="V493" s="449" t="s">
        <v>1682</v>
      </c>
      <c r="W493" s="545">
        <v>43191</v>
      </c>
      <c r="X493" s="545">
        <v>43434</v>
      </c>
      <c r="Y493" s="463">
        <v>108514000</v>
      </c>
      <c r="Z493" s="374" t="s">
        <v>1482</v>
      </c>
      <c r="AA493" s="449" t="s">
        <v>1483</v>
      </c>
      <c r="AB493" s="374" t="s">
        <v>1484</v>
      </c>
      <c r="AC493" s="374" t="s">
        <v>1687</v>
      </c>
      <c r="AD493" s="449"/>
      <c r="AE493" s="430">
        <f t="shared" si="54"/>
        <v>108514000</v>
      </c>
      <c r="AF493" s="430">
        <f>AG493</f>
        <v>108514000</v>
      </c>
      <c r="AG493" s="430">
        <f>SUM(AH493:DK493)</f>
        <v>108514000</v>
      </c>
      <c r="AH493" s="430">
        <v>0</v>
      </c>
      <c r="AI493" s="430"/>
      <c r="AJ493" s="430"/>
      <c r="AK493" s="430"/>
      <c r="AL493" s="430"/>
      <c r="AM493" s="430"/>
      <c r="AN493" s="430"/>
      <c r="AO493" s="430"/>
      <c r="AP493" s="430"/>
      <c r="AQ493" s="430"/>
      <c r="AR493" s="430"/>
      <c r="AS493" s="430"/>
      <c r="AT493" s="430"/>
      <c r="AU493" s="430"/>
      <c r="AV493" s="430"/>
      <c r="AW493" s="430"/>
      <c r="AX493" s="430"/>
      <c r="AY493" s="430"/>
      <c r="AZ493" s="430"/>
      <c r="BA493" s="430"/>
      <c r="BB493" s="430"/>
      <c r="BC493" s="430">
        <v>100000000</v>
      </c>
      <c r="BD493" s="430"/>
      <c r="BE493" s="430"/>
      <c r="BF493" s="430"/>
      <c r="BG493" s="430"/>
      <c r="BH493" s="430"/>
      <c r="BI493" s="430"/>
      <c r="BJ493" s="430"/>
      <c r="BK493" s="430"/>
      <c r="BL493" s="430"/>
      <c r="BM493" s="430"/>
      <c r="BN493" s="430"/>
      <c r="BO493" s="430"/>
      <c r="BP493" s="430">
        <v>8514000</v>
      </c>
      <c r="BQ493" s="430"/>
      <c r="BR493" s="430"/>
      <c r="BS493" s="430"/>
      <c r="BT493" s="430"/>
      <c r="BU493" s="430"/>
      <c r="BV493" s="430"/>
      <c r="BW493" s="430"/>
      <c r="BX493" s="430"/>
      <c r="BY493" s="430"/>
      <c r="BZ493" s="430"/>
      <c r="CA493" s="430"/>
      <c r="CB493" s="430"/>
      <c r="CC493" s="430"/>
      <c r="CD493" s="430"/>
      <c r="CE493" s="430"/>
      <c r="CF493" s="430"/>
      <c r="CG493" s="430"/>
      <c r="CH493" s="430"/>
      <c r="CI493" s="430"/>
      <c r="CJ493" s="430"/>
      <c r="CK493" s="430"/>
      <c r="CL493" s="430"/>
      <c r="CM493" s="430"/>
      <c r="CN493" s="430"/>
      <c r="CO493" s="430"/>
      <c r="CP493" s="430"/>
      <c r="CQ493" s="430"/>
      <c r="CR493" s="430"/>
      <c r="CS493" s="430"/>
      <c r="CT493" s="430"/>
      <c r="CU493" s="430"/>
      <c r="CV493" s="430"/>
      <c r="CW493" s="430"/>
      <c r="CX493" s="430"/>
      <c r="CY493" s="430"/>
      <c r="CZ493" s="430"/>
      <c r="DA493" s="430"/>
      <c r="DB493" s="430"/>
      <c r="DC493" s="430"/>
      <c r="DD493" s="430"/>
      <c r="DE493" s="430"/>
      <c r="DF493" s="430"/>
      <c r="DG493" s="430"/>
      <c r="DH493" s="430"/>
      <c r="DI493" s="430"/>
      <c r="DJ493" s="430"/>
      <c r="DK493" s="430"/>
    </row>
    <row r="494" spans="1:257" x14ac:dyDescent="0.3">
      <c r="A494" s="436" t="s">
        <v>195</v>
      </c>
      <c r="B494" s="436" t="s">
        <v>266</v>
      </c>
      <c r="C494" s="436" t="s">
        <v>187</v>
      </c>
      <c r="D494" s="436" t="s">
        <v>488</v>
      </c>
      <c r="E494" s="436" t="s">
        <v>497</v>
      </c>
      <c r="F494" s="437"/>
      <c r="G494" s="438"/>
      <c r="H494" s="438"/>
      <c r="I494" s="438"/>
      <c r="J494" s="436"/>
      <c r="K494" s="673" t="s">
        <v>847</v>
      </c>
      <c r="L494" s="673"/>
      <c r="M494" s="436"/>
      <c r="N494" s="673"/>
      <c r="O494" s="673"/>
      <c r="P494" s="673"/>
      <c r="Q494" s="436"/>
      <c r="R494" s="436"/>
      <c r="S494" s="436"/>
      <c r="T494" s="436"/>
      <c r="U494" s="673"/>
      <c r="V494" s="436"/>
      <c r="W494" s="436"/>
      <c r="X494" s="436"/>
      <c r="Y494" s="441"/>
      <c r="Z494" s="436"/>
      <c r="AA494" s="436"/>
      <c r="AB494" s="436"/>
      <c r="AC494" s="436"/>
      <c r="AD494" s="436"/>
      <c r="AE494" s="430">
        <f t="shared" si="54"/>
        <v>0</v>
      </c>
      <c r="AF494" s="430"/>
      <c r="AG494" s="430"/>
      <c r="AH494" s="430"/>
      <c r="AI494" s="430"/>
      <c r="AJ494" s="430"/>
      <c r="AK494" s="430"/>
      <c r="AL494" s="430"/>
      <c r="AM494" s="430"/>
      <c r="AN494" s="430"/>
      <c r="AO494" s="430"/>
      <c r="AP494" s="430"/>
      <c r="AQ494" s="430"/>
      <c r="AR494" s="430"/>
      <c r="AS494" s="430"/>
      <c r="AT494" s="430"/>
      <c r="AU494" s="430"/>
      <c r="AV494" s="430"/>
      <c r="AW494" s="430"/>
      <c r="AX494" s="430"/>
      <c r="AY494" s="430"/>
      <c r="AZ494" s="430"/>
      <c r="BA494" s="430"/>
      <c r="BB494" s="430"/>
      <c r="BC494" s="430"/>
      <c r="BD494" s="430"/>
      <c r="BE494" s="430"/>
      <c r="BF494" s="430"/>
      <c r="BG494" s="430"/>
      <c r="BH494" s="430"/>
      <c r="BI494" s="430"/>
      <c r="BJ494" s="430"/>
      <c r="BK494" s="430"/>
      <c r="BL494" s="430"/>
      <c r="BM494" s="430"/>
      <c r="BN494" s="430"/>
      <c r="BO494" s="430"/>
      <c r="BP494" s="430"/>
      <c r="BQ494" s="430"/>
      <c r="BR494" s="430"/>
      <c r="BS494" s="430"/>
      <c r="BT494" s="430"/>
      <c r="BU494" s="430"/>
      <c r="BV494" s="430"/>
      <c r="BW494" s="430"/>
      <c r="BX494" s="430"/>
      <c r="BY494" s="430"/>
      <c r="BZ494" s="430"/>
      <c r="CA494" s="430"/>
      <c r="CB494" s="430"/>
      <c r="CC494" s="430"/>
      <c r="CD494" s="430"/>
      <c r="CE494" s="430"/>
      <c r="CF494" s="430"/>
      <c r="CG494" s="430"/>
      <c r="CH494" s="430"/>
      <c r="CI494" s="430"/>
      <c r="CJ494" s="430"/>
      <c r="CK494" s="430"/>
      <c r="CL494" s="430"/>
      <c r="CM494" s="430"/>
      <c r="CN494" s="430"/>
      <c r="CO494" s="430"/>
      <c r="CP494" s="430"/>
      <c r="CQ494" s="430"/>
      <c r="CR494" s="430"/>
      <c r="CS494" s="430"/>
      <c r="CT494" s="430"/>
      <c r="CU494" s="430"/>
      <c r="CV494" s="430"/>
      <c r="CW494" s="430"/>
      <c r="CX494" s="430"/>
      <c r="CY494" s="430"/>
      <c r="CZ494" s="430"/>
      <c r="DA494" s="430"/>
      <c r="DB494" s="430"/>
      <c r="DC494" s="430"/>
      <c r="DD494" s="430"/>
      <c r="DE494" s="430"/>
      <c r="DF494" s="430"/>
      <c r="DG494" s="430"/>
      <c r="DH494" s="430"/>
      <c r="DI494" s="430"/>
      <c r="DJ494" s="430"/>
      <c r="DK494" s="430"/>
    </row>
    <row r="495" spans="1:257" ht="51" x14ac:dyDescent="0.3">
      <c r="A495" s="449" t="s">
        <v>195</v>
      </c>
      <c r="B495" s="449" t="s">
        <v>266</v>
      </c>
      <c r="C495" s="449" t="s">
        <v>187</v>
      </c>
      <c r="D495" s="449" t="s">
        <v>488</v>
      </c>
      <c r="E495" s="449" t="s">
        <v>497</v>
      </c>
      <c r="F495" s="457" t="s">
        <v>1102</v>
      </c>
      <c r="G495" s="449" t="s">
        <v>264</v>
      </c>
      <c r="H495" s="449" t="s">
        <v>1435</v>
      </c>
      <c r="I495" s="449" t="s">
        <v>208</v>
      </c>
      <c r="J495" s="381" t="s">
        <v>1273</v>
      </c>
      <c r="K495" s="680" t="s">
        <v>1103</v>
      </c>
      <c r="L495" s="373" t="s">
        <v>1949</v>
      </c>
      <c r="M495" s="374" t="s">
        <v>1950</v>
      </c>
      <c r="N495" s="654" t="s">
        <v>1951</v>
      </c>
      <c r="O495" s="373" t="s">
        <v>1952</v>
      </c>
      <c r="P495" s="375" t="s">
        <v>1953</v>
      </c>
      <c r="Q495" s="490">
        <v>38069</v>
      </c>
      <c r="R495" s="374" t="s">
        <v>1954</v>
      </c>
      <c r="S495" s="374">
        <v>10</v>
      </c>
      <c r="T495" s="449" t="s">
        <v>457</v>
      </c>
      <c r="U495" s="680" t="s">
        <v>1955</v>
      </c>
      <c r="V495" s="449" t="s">
        <v>1953</v>
      </c>
      <c r="W495" s="545">
        <v>43220</v>
      </c>
      <c r="X495" s="545">
        <v>43403</v>
      </c>
      <c r="Y495" s="463">
        <v>100000000</v>
      </c>
      <c r="Z495" s="374" t="s">
        <v>1482</v>
      </c>
      <c r="AA495" s="449" t="s">
        <v>1483</v>
      </c>
      <c r="AB495" s="374" t="s">
        <v>1484</v>
      </c>
      <c r="AC495" s="374" t="s">
        <v>1687</v>
      </c>
      <c r="AD495" s="449"/>
      <c r="AE495" s="430">
        <f t="shared" si="54"/>
        <v>100000000</v>
      </c>
      <c r="AF495" s="430">
        <f>AG495</f>
        <v>100000000</v>
      </c>
      <c r="AG495" s="430">
        <f>SUM(AH495:DK495)</f>
        <v>100000000</v>
      </c>
      <c r="AH495" s="430">
        <v>100000000</v>
      </c>
      <c r="AI495" s="430"/>
      <c r="AJ495" s="430"/>
      <c r="AK495" s="430"/>
      <c r="AL495" s="430"/>
      <c r="AM495" s="430"/>
      <c r="AN495" s="430"/>
      <c r="AO495" s="430"/>
      <c r="AP495" s="430"/>
      <c r="AQ495" s="430"/>
      <c r="AR495" s="430"/>
      <c r="AS495" s="430"/>
      <c r="AT495" s="430"/>
      <c r="AU495" s="430"/>
      <c r="AV495" s="430"/>
      <c r="AW495" s="430"/>
      <c r="AX495" s="430"/>
      <c r="AY495" s="430"/>
      <c r="AZ495" s="430"/>
      <c r="BA495" s="430"/>
      <c r="BB495" s="430"/>
      <c r="BC495" s="430"/>
      <c r="BD495" s="430"/>
      <c r="BE495" s="430"/>
      <c r="BF495" s="430"/>
      <c r="BG495" s="430"/>
      <c r="BH495" s="430"/>
      <c r="BI495" s="430"/>
      <c r="BJ495" s="430"/>
      <c r="BK495" s="430"/>
      <c r="BL495" s="430"/>
      <c r="BM495" s="430">
        <v>0</v>
      </c>
      <c r="BN495" s="430"/>
      <c r="BO495" s="430"/>
      <c r="BP495" s="430"/>
      <c r="BQ495" s="430"/>
      <c r="BR495" s="430"/>
      <c r="BS495" s="430"/>
      <c r="BT495" s="430"/>
      <c r="BU495" s="430"/>
      <c r="BV495" s="430"/>
      <c r="BW495" s="430"/>
      <c r="BX495" s="430"/>
      <c r="BY495" s="430"/>
      <c r="BZ495" s="430"/>
      <c r="CA495" s="430"/>
      <c r="CB495" s="430"/>
      <c r="CC495" s="430"/>
      <c r="CD495" s="430"/>
      <c r="CE495" s="430"/>
      <c r="CF495" s="430"/>
      <c r="CG495" s="430"/>
      <c r="CH495" s="430"/>
      <c r="CI495" s="430"/>
      <c r="CJ495" s="430"/>
      <c r="CK495" s="430"/>
      <c r="CL495" s="430"/>
      <c r="CM495" s="430"/>
      <c r="CN495" s="430"/>
      <c r="CO495" s="430"/>
      <c r="CP495" s="430"/>
      <c r="CQ495" s="430"/>
      <c r="CR495" s="430"/>
      <c r="CS495" s="430"/>
      <c r="CT495" s="430"/>
      <c r="CU495" s="430"/>
      <c r="CV495" s="430"/>
      <c r="CW495" s="430"/>
      <c r="CX495" s="430"/>
      <c r="CY495" s="430"/>
      <c r="CZ495" s="430"/>
      <c r="DA495" s="430"/>
      <c r="DB495" s="430"/>
      <c r="DC495" s="430"/>
      <c r="DD495" s="430"/>
      <c r="DE495" s="430"/>
      <c r="DF495" s="430"/>
      <c r="DG495" s="430"/>
      <c r="DH495" s="430"/>
      <c r="DI495" s="430"/>
      <c r="DJ495" s="430"/>
      <c r="DK495" s="430"/>
    </row>
    <row r="496" spans="1:257" ht="40.799999999999997" x14ac:dyDescent="0.3">
      <c r="A496" s="449" t="s">
        <v>195</v>
      </c>
      <c r="B496" s="449" t="s">
        <v>266</v>
      </c>
      <c r="C496" s="449" t="s">
        <v>187</v>
      </c>
      <c r="D496" s="449" t="s">
        <v>488</v>
      </c>
      <c r="E496" s="449" t="s">
        <v>497</v>
      </c>
      <c r="F496" s="457">
        <v>2017005810100</v>
      </c>
      <c r="G496" s="449" t="s">
        <v>264</v>
      </c>
      <c r="H496" s="449" t="s">
        <v>1436</v>
      </c>
      <c r="I496" s="449" t="s">
        <v>208</v>
      </c>
      <c r="J496" s="381" t="s">
        <v>1276</v>
      </c>
      <c r="K496" s="680" t="s">
        <v>1452</v>
      </c>
      <c r="L496" s="373" t="s">
        <v>1949</v>
      </c>
      <c r="M496" s="374" t="s">
        <v>1950</v>
      </c>
      <c r="N496" s="654" t="s">
        <v>1956</v>
      </c>
      <c r="O496" s="373" t="s">
        <v>1957</v>
      </c>
      <c r="P496" s="375" t="s">
        <v>1958</v>
      </c>
      <c r="Q496" s="490">
        <v>38465</v>
      </c>
      <c r="R496" s="374" t="s">
        <v>1959</v>
      </c>
      <c r="S496" s="374">
        <v>1</v>
      </c>
      <c r="T496" s="449" t="s">
        <v>1962</v>
      </c>
      <c r="U496" s="680" t="s">
        <v>1960</v>
      </c>
      <c r="V496" s="449" t="s">
        <v>1958</v>
      </c>
      <c r="W496" s="545">
        <v>43220</v>
      </c>
      <c r="X496" s="545">
        <v>43464</v>
      </c>
      <c r="Y496" s="463">
        <v>450000000</v>
      </c>
      <c r="Z496" s="374" t="s">
        <v>1482</v>
      </c>
      <c r="AA496" s="449" t="s">
        <v>1483</v>
      </c>
      <c r="AB496" s="374" t="s">
        <v>1484</v>
      </c>
      <c r="AC496" s="374" t="s">
        <v>1687</v>
      </c>
      <c r="AD496" s="449"/>
      <c r="AE496" s="430">
        <f t="shared" si="54"/>
        <v>450000000</v>
      </c>
      <c r="AF496" s="430">
        <f>AG496</f>
        <v>450000000</v>
      </c>
      <c r="AG496" s="430">
        <f>SUM(AH496:DK496)</f>
        <v>450000000</v>
      </c>
      <c r="AH496" s="430">
        <v>450000000</v>
      </c>
      <c r="AI496" s="430"/>
      <c r="AJ496" s="430"/>
      <c r="AK496" s="430"/>
      <c r="AL496" s="430"/>
      <c r="AM496" s="430"/>
      <c r="AN496" s="430"/>
      <c r="AO496" s="430"/>
      <c r="AP496" s="430"/>
      <c r="AQ496" s="430"/>
      <c r="AR496" s="430"/>
      <c r="AS496" s="430"/>
      <c r="AT496" s="430"/>
      <c r="AU496" s="430"/>
      <c r="AV496" s="430"/>
      <c r="AW496" s="430"/>
      <c r="AX496" s="430"/>
      <c r="AY496" s="430"/>
      <c r="AZ496" s="430"/>
      <c r="BA496" s="430"/>
      <c r="BB496" s="430"/>
      <c r="BC496" s="430"/>
      <c r="BD496" s="430"/>
      <c r="BE496" s="430"/>
      <c r="BF496" s="430"/>
      <c r="BG496" s="430"/>
      <c r="BH496" s="430"/>
      <c r="BI496" s="430"/>
      <c r="BJ496" s="430"/>
      <c r="BK496" s="430"/>
      <c r="BL496" s="430"/>
      <c r="BM496" s="430"/>
      <c r="BN496" s="430"/>
      <c r="BO496" s="430"/>
      <c r="BP496" s="430"/>
      <c r="BQ496" s="430"/>
      <c r="BR496" s="430"/>
      <c r="BS496" s="430"/>
      <c r="BT496" s="430"/>
      <c r="BU496" s="430"/>
      <c r="BV496" s="430"/>
      <c r="BW496" s="430"/>
      <c r="BX496" s="430"/>
      <c r="BY496" s="430"/>
      <c r="BZ496" s="430"/>
      <c r="CA496" s="430"/>
      <c r="CB496" s="430"/>
      <c r="CC496" s="430"/>
      <c r="CD496" s="430"/>
      <c r="CE496" s="430"/>
      <c r="CF496" s="430"/>
      <c r="CG496" s="430"/>
      <c r="CH496" s="430"/>
      <c r="CI496" s="430"/>
      <c r="CJ496" s="430"/>
      <c r="CK496" s="430"/>
      <c r="CL496" s="430"/>
      <c r="CM496" s="430"/>
      <c r="CN496" s="430"/>
      <c r="CO496" s="430"/>
      <c r="CP496" s="430"/>
      <c r="CQ496" s="430"/>
      <c r="CR496" s="430"/>
      <c r="CS496" s="430"/>
      <c r="CT496" s="430"/>
      <c r="CU496" s="430"/>
      <c r="CV496" s="430"/>
      <c r="CW496" s="430"/>
      <c r="CX496" s="430"/>
      <c r="CY496" s="430"/>
      <c r="CZ496" s="430"/>
      <c r="DA496" s="430"/>
      <c r="DB496" s="430"/>
      <c r="DC496" s="430"/>
      <c r="DD496" s="430"/>
      <c r="DE496" s="430"/>
      <c r="DF496" s="430"/>
      <c r="DG496" s="430"/>
      <c r="DH496" s="430"/>
      <c r="DI496" s="430"/>
      <c r="DJ496" s="430"/>
      <c r="DK496" s="430"/>
    </row>
    <row r="497" spans="1:250" ht="40.799999999999997" x14ac:dyDescent="0.3">
      <c r="A497" s="449" t="s">
        <v>195</v>
      </c>
      <c r="B497" s="449" t="s">
        <v>266</v>
      </c>
      <c r="C497" s="449" t="s">
        <v>187</v>
      </c>
      <c r="D497" s="449" t="s">
        <v>488</v>
      </c>
      <c r="E497" s="449" t="s">
        <v>497</v>
      </c>
      <c r="F497" s="457" t="s">
        <v>1104</v>
      </c>
      <c r="G497" s="449" t="s">
        <v>264</v>
      </c>
      <c r="H497" s="449" t="s">
        <v>1437</v>
      </c>
      <c r="I497" s="449" t="s">
        <v>208</v>
      </c>
      <c r="J497" s="381" t="s">
        <v>1277</v>
      </c>
      <c r="K497" s="680" t="s">
        <v>1105</v>
      </c>
      <c r="L497" s="373" t="s">
        <v>1949</v>
      </c>
      <c r="M497" s="374" t="s">
        <v>1950</v>
      </c>
      <c r="N497" s="654" t="s">
        <v>1963</v>
      </c>
      <c r="O497" s="373" t="s">
        <v>1952</v>
      </c>
      <c r="P497" s="375" t="s">
        <v>1964</v>
      </c>
      <c r="Q497" s="490">
        <v>36973</v>
      </c>
      <c r="R497" s="374" t="s">
        <v>1965</v>
      </c>
      <c r="S497" s="374">
        <v>1</v>
      </c>
      <c r="T497" s="449" t="s">
        <v>1966</v>
      </c>
      <c r="U497" s="680" t="s">
        <v>1961</v>
      </c>
      <c r="V497" s="449" t="s">
        <v>1964</v>
      </c>
      <c r="W497" s="545">
        <v>43191</v>
      </c>
      <c r="X497" s="545">
        <v>43374</v>
      </c>
      <c r="Y497" s="463">
        <v>100000000</v>
      </c>
      <c r="Z497" s="374" t="s">
        <v>1482</v>
      </c>
      <c r="AA497" s="449" t="s">
        <v>1483</v>
      </c>
      <c r="AB497" s="374" t="s">
        <v>1484</v>
      </c>
      <c r="AC497" s="374" t="s">
        <v>1687</v>
      </c>
      <c r="AD497" s="449"/>
      <c r="AE497" s="430">
        <f t="shared" ref="AE497:AE508" si="73">AF497</f>
        <v>100000000</v>
      </c>
      <c r="AF497" s="430">
        <f>AG497</f>
        <v>100000000</v>
      </c>
      <c r="AG497" s="430">
        <f>SUM(AH497:DK497)</f>
        <v>100000000</v>
      </c>
      <c r="AH497" s="430">
        <v>50000000</v>
      </c>
      <c r="AI497" s="430"/>
      <c r="AJ497" s="430"/>
      <c r="AK497" s="430"/>
      <c r="AL497" s="430"/>
      <c r="AM497" s="430"/>
      <c r="AN497" s="430"/>
      <c r="AO497" s="430"/>
      <c r="AP497" s="430"/>
      <c r="AQ497" s="430"/>
      <c r="AR497" s="430"/>
      <c r="AS497" s="430"/>
      <c r="AT497" s="430"/>
      <c r="AU497" s="430"/>
      <c r="AV497" s="430"/>
      <c r="AW497" s="430"/>
      <c r="AX497" s="430">
        <v>50000000</v>
      </c>
      <c r="AY497" s="430"/>
      <c r="AZ497" s="430"/>
      <c r="BA497" s="430"/>
      <c r="BB497" s="430"/>
      <c r="BC497" s="430"/>
      <c r="BD497" s="430"/>
      <c r="BE497" s="430"/>
      <c r="BF497" s="430"/>
      <c r="BG497" s="430"/>
      <c r="BH497" s="430"/>
      <c r="BI497" s="430"/>
      <c r="BJ497" s="430"/>
      <c r="BK497" s="430"/>
      <c r="BL497" s="430"/>
      <c r="BM497" s="430"/>
      <c r="BN497" s="430"/>
      <c r="BO497" s="430"/>
      <c r="BP497" s="430"/>
      <c r="BQ497" s="430"/>
      <c r="BR497" s="430"/>
      <c r="BS497" s="430"/>
      <c r="BT497" s="430"/>
      <c r="BU497" s="430"/>
      <c r="BV497" s="430"/>
      <c r="BW497" s="430"/>
      <c r="BX497" s="430"/>
      <c r="BY497" s="430"/>
      <c r="BZ497" s="430"/>
      <c r="CA497" s="430"/>
      <c r="CB497" s="430"/>
      <c r="CC497" s="430"/>
      <c r="CD497" s="430"/>
      <c r="CE497" s="430"/>
      <c r="CF497" s="430"/>
      <c r="CG497" s="430"/>
      <c r="CH497" s="430"/>
      <c r="CI497" s="430"/>
      <c r="CJ497" s="430"/>
      <c r="CK497" s="430"/>
      <c r="CL497" s="430"/>
      <c r="CM497" s="430"/>
      <c r="CN497" s="430"/>
      <c r="CO497" s="430"/>
      <c r="CP497" s="430"/>
      <c r="CQ497" s="430"/>
      <c r="CR497" s="430"/>
      <c r="CS497" s="430"/>
      <c r="CT497" s="430"/>
      <c r="CU497" s="430"/>
      <c r="CV497" s="430"/>
      <c r="CW497" s="430"/>
      <c r="CX497" s="430"/>
      <c r="CY497" s="430"/>
      <c r="CZ497" s="430"/>
      <c r="DA497" s="430"/>
      <c r="DB497" s="430"/>
      <c r="DC497" s="430"/>
      <c r="DD497" s="430"/>
      <c r="DE497" s="430"/>
      <c r="DF497" s="430"/>
      <c r="DG497" s="430"/>
      <c r="DH497" s="430"/>
      <c r="DI497" s="430"/>
      <c r="DJ497" s="430"/>
      <c r="DK497" s="430"/>
    </row>
    <row r="498" spans="1:250" ht="51" x14ac:dyDescent="0.3">
      <c r="A498" s="449" t="s">
        <v>195</v>
      </c>
      <c r="B498" s="449" t="s">
        <v>266</v>
      </c>
      <c r="C498" s="449" t="s">
        <v>187</v>
      </c>
      <c r="D498" s="449" t="s">
        <v>488</v>
      </c>
      <c r="E498" s="449" t="s">
        <v>497</v>
      </c>
      <c r="F498" s="457" t="s">
        <v>1106</v>
      </c>
      <c r="G498" s="449" t="s">
        <v>264</v>
      </c>
      <c r="H498" s="449" t="s">
        <v>1438</v>
      </c>
      <c r="I498" s="449" t="s">
        <v>208</v>
      </c>
      <c r="J498" s="381" t="s">
        <v>1273</v>
      </c>
      <c r="K498" s="680" t="s">
        <v>1107</v>
      </c>
      <c r="L498" s="373" t="s">
        <v>1949</v>
      </c>
      <c r="M498" s="374" t="s">
        <v>1950</v>
      </c>
      <c r="N498" s="654" t="s">
        <v>1967</v>
      </c>
      <c r="O498" s="373" t="s">
        <v>1952</v>
      </c>
      <c r="P498" s="373" t="s">
        <v>1968</v>
      </c>
      <c r="Q498" s="490">
        <v>37703</v>
      </c>
      <c r="R498" s="374" t="s">
        <v>1969</v>
      </c>
      <c r="S498" s="374">
        <v>1</v>
      </c>
      <c r="T498" s="449" t="s">
        <v>1971</v>
      </c>
      <c r="U498" s="680" t="s">
        <v>1970</v>
      </c>
      <c r="V498" s="449" t="s">
        <v>1972</v>
      </c>
      <c r="W498" s="545">
        <v>43191</v>
      </c>
      <c r="X498" s="545">
        <v>43374</v>
      </c>
      <c r="Y498" s="463">
        <v>50000000</v>
      </c>
      <c r="Z498" s="374" t="s">
        <v>1482</v>
      </c>
      <c r="AA498" s="449" t="s">
        <v>1483</v>
      </c>
      <c r="AB498" s="374" t="s">
        <v>1484</v>
      </c>
      <c r="AC498" s="374" t="s">
        <v>1687</v>
      </c>
      <c r="AD498" s="449"/>
      <c r="AE498" s="430">
        <f t="shared" si="73"/>
        <v>50000000</v>
      </c>
      <c r="AF498" s="430">
        <f>AG498</f>
        <v>50000000</v>
      </c>
      <c r="AG498" s="430">
        <f>SUM(AH498:DK498)</f>
        <v>50000000</v>
      </c>
      <c r="AH498" s="430"/>
      <c r="AI498" s="430"/>
      <c r="AJ498" s="430"/>
      <c r="AK498" s="430"/>
      <c r="AL498" s="430"/>
      <c r="AM498" s="430"/>
      <c r="AN498" s="430"/>
      <c r="AO498" s="430"/>
      <c r="AP498" s="430"/>
      <c r="AQ498" s="430"/>
      <c r="AR498" s="430"/>
      <c r="AS498" s="430"/>
      <c r="AT498" s="430"/>
      <c r="AU498" s="430"/>
      <c r="AV498" s="430"/>
      <c r="AW498" s="430"/>
      <c r="AX498" s="430">
        <v>50000000</v>
      </c>
      <c r="AY498" s="430"/>
      <c r="AZ498" s="430"/>
      <c r="BA498" s="430"/>
      <c r="BB498" s="430"/>
      <c r="BC498" s="430"/>
      <c r="BD498" s="430"/>
      <c r="BE498" s="430"/>
      <c r="BF498" s="430"/>
      <c r="BG498" s="430"/>
      <c r="BH498" s="430"/>
      <c r="BI498" s="430"/>
      <c r="BJ498" s="430"/>
      <c r="BK498" s="430"/>
      <c r="BL498" s="430"/>
      <c r="BM498" s="430"/>
      <c r="BN498" s="430"/>
      <c r="BO498" s="430"/>
      <c r="BP498" s="430"/>
      <c r="BQ498" s="430"/>
      <c r="BR498" s="430"/>
      <c r="BS498" s="430"/>
      <c r="BT498" s="430"/>
      <c r="BU498" s="430"/>
      <c r="BV498" s="430"/>
      <c r="BW498" s="430"/>
      <c r="BX498" s="430"/>
      <c r="BY498" s="430"/>
      <c r="BZ498" s="430"/>
      <c r="CA498" s="430"/>
      <c r="CB498" s="430"/>
      <c r="CC498" s="430"/>
      <c r="CD498" s="430"/>
      <c r="CE498" s="430"/>
      <c r="CF498" s="430"/>
      <c r="CG498" s="430"/>
      <c r="CH498" s="430"/>
      <c r="CI498" s="430"/>
      <c r="CJ498" s="430"/>
      <c r="CK498" s="430"/>
      <c r="CL498" s="430"/>
      <c r="CM498" s="430"/>
      <c r="CN498" s="430"/>
      <c r="CO498" s="430"/>
      <c r="CP498" s="430"/>
      <c r="CQ498" s="430"/>
      <c r="CR498" s="430"/>
      <c r="CS498" s="430"/>
      <c r="CT498" s="430"/>
      <c r="CU498" s="430"/>
      <c r="CV498" s="430"/>
      <c r="CW498" s="430"/>
      <c r="CX498" s="430"/>
      <c r="CY498" s="430"/>
      <c r="CZ498" s="430"/>
      <c r="DA498" s="430"/>
      <c r="DB498" s="430"/>
      <c r="DC498" s="430"/>
      <c r="DD498" s="430"/>
      <c r="DE498" s="430"/>
      <c r="DF498" s="430"/>
      <c r="DG498" s="430"/>
      <c r="DH498" s="430"/>
      <c r="DI498" s="430"/>
      <c r="DJ498" s="430"/>
      <c r="DK498" s="430"/>
    </row>
    <row r="499" spans="1:250" x14ac:dyDescent="0.3">
      <c r="A499" s="442" t="s">
        <v>195</v>
      </c>
      <c r="B499" s="442" t="s">
        <v>266</v>
      </c>
      <c r="C499" s="442" t="s">
        <v>187</v>
      </c>
      <c r="D499" s="442" t="s">
        <v>594</v>
      </c>
      <c r="E499" s="442"/>
      <c r="F499" s="479"/>
      <c r="G499" s="442"/>
      <c r="H499" s="442"/>
      <c r="I499" s="444"/>
      <c r="J499" s="442"/>
      <c r="K499" s="672" t="s">
        <v>935</v>
      </c>
      <c r="L499" s="699"/>
      <c r="M499" s="444"/>
      <c r="N499" s="699"/>
      <c r="O499" s="699"/>
      <c r="P499" s="699"/>
      <c r="Q499" s="444"/>
      <c r="R499" s="444"/>
      <c r="S499" s="444"/>
      <c r="T499" s="444"/>
      <c r="U499" s="699"/>
      <c r="V499" s="444"/>
      <c r="W499" s="444"/>
      <c r="X499" s="444"/>
      <c r="Y499" s="700"/>
      <c r="Z499" s="444"/>
      <c r="AA499" s="444"/>
      <c r="AB499" s="444"/>
      <c r="AC499" s="444"/>
      <c r="AD499" s="444"/>
      <c r="AE499" s="430">
        <f t="shared" si="73"/>
        <v>0</v>
      </c>
      <c r="AF499" s="430"/>
      <c r="AG499" s="430"/>
      <c r="AH499" s="430"/>
      <c r="AI499" s="430"/>
      <c r="AJ499" s="430"/>
      <c r="AK499" s="430"/>
      <c r="AL499" s="430"/>
      <c r="AM499" s="430"/>
      <c r="AN499" s="430"/>
      <c r="AO499" s="430"/>
      <c r="AP499" s="430"/>
      <c r="AQ499" s="430"/>
      <c r="AR499" s="430"/>
      <c r="AS499" s="430"/>
      <c r="AT499" s="430"/>
      <c r="AU499" s="430"/>
      <c r="AV499" s="430"/>
      <c r="AW499" s="430"/>
      <c r="AX499" s="430"/>
      <c r="AY499" s="430"/>
      <c r="AZ499" s="430"/>
      <c r="BA499" s="430"/>
      <c r="BB499" s="430"/>
      <c r="BC499" s="430"/>
      <c r="BD499" s="430"/>
      <c r="BE499" s="430"/>
      <c r="BF499" s="430"/>
      <c r="BG499" s="430"/>
      <c r="BH499" s="430"/>
      <c r="BI499" s="430"/>
      <c r="BJ499" s="430"/>
      <c r="BK499" s="430"/>
      <c r="BL499" s="430"/>
      <c r="BM499" s="430"/>
      <c r="BN499" s="430"/>
      <c r="BO499" s="430"/>
      <c r="BP499" s="430"/>
      <c r="BQ499" s="430"/>
      <c r="BR499" s="430"/>
      <c r="BS499" s="430"/>
      <c r="BT499" s="430"/>
      <c r="BU499" s="430"/>
      <c r="BV499" s="430"/>
      <c r="BW499" s="430"/>
      <c r="BX499" s="430"/>
      <c r="BY499" s="430"/>
      <c r="BZ499" s="430"/>
      <c r="CA499" s="430"/>
      <c r="CB499" s="430"/>
      <c r="CC499" s="430"/>
      <c r="CD499" s="430"/>
      <c r="CE499" s="430"/>
      <c r="CF499" s="430"/>
      <c r="CG499" s="430"/>
      <c r="CH499" s="430"/>
      <c r="CI499" s="430"/>
      <c r="CJ499" s="430"/>
      <c r="CK499" s="430"/>
      <c r="CL499" s="430"/>
      <c r="CM499" s="430"/>
      <c r="CN499" s="430"/>
      <c r="CO499" s="430"/>
      <c r="CP499" s="430"/>
      <c r="CQ499" s="430"/>
      <c r="CR499" s="430"/>
      <c r="CS499" s="430"/>
      <c r="CT499" s="430"/>
      <c r="CU499" s="430"/>
      <c r="CV499" s="430"/>
      <c r="CW499" s="430"/>
      <c r="CX499" s="430"/>
      <c r="CY499" s="430"/>
      <c r="CZ499" s="430"/>
      <c r="DA499" s="430"/>
      <c r="DB499" s="430"/>
      <c r="DC499" s="430"/>
      <c r="DD499" s="430"/>
      <c r="DE499" s="430"/>
      <c r="DF499" s="430"/>
      <c r="DG499" s="430"/>
      <c r="DH499" s="430"/>
      <c r="DI499" s="430"/>
      <c r="DJ499" s="430"/>
      <c r="DK499" s="430"/>
    </row>
    <row r="500" spans="1:250" x14ac:dyDescent="0.3">
      <c r="A500" s="436" t="s">
        <v>195</v>
      </c>
      <c r="B500" s="436" t="s">
        <v>266</v>
      </c>
      <c r="C500" s="436" t="s">
        <v>187</v>
      </c>
      <c r="D500" s="436" t="s">
        <v>594</v>
      </c>
      <c r="E500" s="436" t="s">
        <v>938</v>
      </c>
      <c r="F500" s="480"/>
      <c r="G500" s="436"/>
      <c r="H500" s="436"/>
      <c r="I500" s="438"/>
      <c r="J500" s="436"/>
      <c r="K500" s="673" t="s">
        <v>939</v>
      </c>
      <c r="L500" s="701"/>
      <c r="M500" s="438"/>
      <c r="N500" s="701"/>
      <c r="O500" s="701"/>
      <c r="P500" s="701"/>
      <c r="Q500" s="438"/>
      <c r="R500" s="438"/>
      <c r="S500" s="438"/>
      <c r="T500" s="438"/>
      <c r="U500" s="701"/>
      <c r="V500" s="438"/>
      <c r="W500" s="438"/>
      <c r="X500" s="438"/>
      <c r="Y500" s="702"/>
      <c r="Z500" s="438"/>
      <c r="AA500" s="438"/>
      <c r="AB500" s="438"/>
      <c r="AC500" s="438"/>
      <c r="AD500" s="438"/>
      <c r="AE500" s="430">
        <f t="shared" si="73"/>
        <v>0</v>
      </c>
      <c r="AF500" s="430"/>
      <c r="AG500" s="430"/>
      <c r="AH500" s="430"/>
      <c r="AI500" s="430"/>
      <c r="AJ500" s="430"/>
      <c r="AK500" s="430"/>
      <c r="AL500" s="430"/>
      <c r="AM500" s="430"/>
      <c r="AN500" s="430"/>
      <c r="AO500" s="430"/>
      <c r="AP500" s="430"/>
      <c r="AQ500" s="430"/>
      <c r="AR500" s="430"/>
      <c r="AS500" s="430"/>
      <c r="AT500" s="430"/>
      <c r="AU500" s="430"/>
      <c r="AV500" s="430"/>
      <c r="AW500" s="430"/>
      <c r="AX500" s="430"/>
      <c r="AY500" s="430"/>
      <c r="AZ500" s="430"/>
      <c r="BA500" s="430"/>
      <c r="BB500" s="430"/>
      <c r="BC500" s="430"/>
      <c r="BD500" s="430"/>
      <c r="BE500" s="430"/>
      <c r="BF500" s="430"/>
      <c r="BG500" s="430"/>
      <c r="BH500" s="430"/>
      <c r="BI500" s="430"/>
      <c r="BJ500" s="430"/>
      <c r="BK500" s="430"/>
      <c r="BL500" s="430"/>
      <c r="BM500" s="430"/>
      <c r="BN500" s="430"/>
      <c r="BO500" s="430"/>
      <c r="BP500" s="430"/>
      <c r="BQ500" s="430"/>
      <c r="BR500" s="430"/>
      <c r="BS500" s="430"/>
      <c r="BT500" s="430"/>
      <c r="BU500" s="430"/>
      <c r="BV500" s="430"/>
      <c r="BW500" s="430"/>
      <c r="BX500" s="430"/>
      <c r="BY500" s="430"/>
      <c r="BZ500" s="430"/>
      <c r="CA500" s="430"/>
      <c r="CB500" s="430"/>
      <c r="CC500" s="430"/>
      <c r="CD500" s="430"/>
      <c r="CE500" s="430"/>
      <c r="CF500" s="430"/>
      <c r="CG500" s="430"/>
      <c r="CH500" s="430"/>
      <c r="CI500" s="430"/>
      <c r="CJ500" s="430"/>
      <c r="CK500" s="430"/>
      <c r="CL500" s="430"/>
      <c r="CM500" s="430"/>
      <c r="CN500" s="430"/>
      <c r="CO500" s="430"/>
      <c r="CP500" s="430"/>
      <c r="CQ500" s="430"/>
      <c r="CR500" s="430"/>
      <c r="CS500" s="430"/>
      <c r="CT500" s="430"/>
      <c r="CU500" s="430"/>
      <c r="CV500" s="430"/>
      <c r="CW500" s="430"/>
      <c r="CX500" s="430"/>
      <c r="CY500" s="430"/>
      <c r="CZ500" s="430"/>
      <c r="DA500" s="430"/>
      <c r="DB500" s="430"/>
      <c r="DC500" s="430"/>
      <c r="DD500" s="430"/>
      <c r="DE500" s="430"/>
      <c r="DF500" s="430"/>
      <c r="DG500" s="430"/>
      <c r="DH500" s="430"/>
      <c r="DI500" s="430"/>
      <c r="DJ500" s="430"/>
      <c r="DK500" s="430"/>
    </row>
    <row r="501" spans="1:250" ht="71.400000000000006" x14ac:dyDescent="0.3">
      <c r="A501" s="449" t="s">
        <v>195</v>
      </c>
      <c r="B501" s="449" t="s">
        <v>266</v>
      </c>
      <c r="C501" s="449" t="s">
        <v>187</v>
      </c>
      <c r="D501" s="449" t="s">
        <v>594</v>
      </c>
      <c r="E501" s="449" t="s">
        <v>938</v>
      </c>
      <c r="F501" s="457" t="s">
        <v>1108</v>
      </c>
      <c r="G501" s="449" t="s">
        <v>264</v>
      </c>
      <c r="H501" s="449" t="s">
        <v>1439</v>
      </c>
      <c r="I501" s="449" t="s">
        <v>208</v>
      </c>
      <c r="J501" s="381" t="s">
        <v>1278</v>
      </c>
      <c r="K501" s="654" t="s">
        <v>1109</v>
      </c>
      <c r="L501" s="373" t="s">
        <v>1652</v>
      </c>
      <c r="M501" s="383" t="s">
        <v>1641</v>
      </c>
      <c r="N501" s="549" t="s">
        <v>1653</v>
      </c>
      <c r="O501" s="375" t="s">
        <v>1654</v>
      </c>
      <c r="P501" s="375" t="s">
        <v>1655</v>
      </c>
      <c r="Q501" s="588">
        <v>36974</v>
      </c>
      <c r="R501" s="383" t="s">
        <v>1656</v>
      </c>
      <c r="S501" s="383">
        <v>2</v>
      </c>
      <c r="T501" s="382"/>
      <c r="U501" s="549" t="s">
        <v>1657</v>
      </c>
      <c r="V501" s="382" t="s">
        <v>1655</v>
      </c>
      <c r="W501" s="530">
        <v>43191</v>
      </c>
      <c r="X501" s="530">
        <v>43342</v>
      </c>
      <c r="Y501" s="469">
        <v>100000000</v>
      </c>
      <c r="Z501" s="383" t="s">
        <v>1482</v>
      </c>
      <c r="AA501" s="382" t="s">
        <v>1483</v>
      </c>
      <c r="AB501" s="383" t="s">
        <v>1484</v>
      </c>
      <c r="AC501" s="383" t="s">
        <v>1650</v>
      </c>
      <c r="AD501" s="514"/>
      <c r="AE501" s="430">
        <f t="shared" si="73"/>
        <v>100000000</v>
      </c>
      <c r="AF501" s="430">
        <f>AG501</f>
        <v>100000000</v>
      </c>
      <c r="AG501" s="430">
        <f>SUM(AH501:DK501)</f>
        <v>100000000</v>
      </c>
      <c r="AH501" s="430"/>
      <c r="AI501" s="430"/>
      <c r="AJ501" s="430"/>
      <c r="AK501" s="430"/>
      <c r="AL501" s="430"/>
      <c r="AM501" s="430"/>
      <c r="AN501" s="430"/>
      <c r="AO501" s="430"/>
      <c r="AP501" s="430"/>
      <c r="AQ501" s="430"/>
      <c r="AR501" s="430"/>
      <c r="AS501" s="430"/>
      <c r="AT501" s="430"/>
      <c r="AU501" s="430"/>
      <c r="AV501" s="430"/>
      <c r="AW501" s="430"/>
      <c r="AX501" s="430">
        <v>100000000</v>
      </c>
      <c r="AY501" s="430"/>
      <c r="AZ501" s="430"/>
      <c r="BA501" s="430"/>
      <c r="BB501" s="430"/>
      <c r="BC501" s="430"/>
      <c r="BD501" s="430"/>
      <c r="BE501" s="430"/>
      <c r="BF501" s="430"/>
      <c r="BG501" s="430"/>
      <c r="BH501" s="430"/>
      <c r="BI501" s="430"/>
      <c r="BJ501" s="430"/>
      <c r="BK501" s="430"/>
      <c r="BL501" s="430"/>
      <c r="BM501" s="430">
        <v>0</v>
      </c>
      <c r="BN501" s="430"/>
      <c r="BO501" s="430"/>
      <c r="BP501" s="430"/>
      <c r="BQ501" s="430"/>
      <c r="BR501" s="430"/>
      <c r="BS501" s="430"/>
      <c r="BT501" s="430"/>
      <c r="BU501" s="430"/>
      <c r="BV501" s="430"/>
      <c r="BW501" s="430"/>
      <c r="BX501" s="430"/>
      <c r="BY501" s="430"/>
      <c r="BZ501" s="430"/>
      <c r="CA501" s="430"/>
      <c r="CB501" s="430"/>
      <c r="CC501" s="430"/>
      <c r="CD501" s="430"/>
      <c r="CE501" s="430"/>
      <c r="CF501" s="430"/>
      <c r="CG501" s="430"/>
      <c r="CH501" s="430"/>
      <c r="CI501" s="430"/>
      <c r="CJ501" s="430"/>
      <c r="CK501" s="430"/>
      <c r="CL501" s="430"/>
      <c r="CM501" s="430"/>
      <c r="CN501" s="430"/>
      <c r="CO501" s="430"/>
      <c r="CP501" s="430"/>
      <c r="CQ501" s="430"/>
      <c r="CR501" s="430"/>
      <c r="CS501" s="430"/>
      <c r="CT501" s="430"/>
      <c r="CU501" s="430"/>
      <c r="CV501" s="430"/>
      <c r="CW501" s="430"/>
      <c r="CX501" s="430"/>
      <c r="CY501" s="430"/>
      <c r="CZ501" s="430"/>
      <c r="DA501" s="430"/>
      <c r="DB501" s="430"/>
      <c r="DC501" s="430"/>
      <c r="DD501" s="430"/>
      <c r="DE501" s="430"/>
      <c r="DF501" s="430"/>
      <c r="DG501" s="430"/>
      <c r="DH501" s="430"/>
      <c r="DI501" s="430"/>
      <c r="DJ501" s="430"/>
      <c r="DK501" s="430"/>
    </row>
    <row r="502" spans="1:250" ht="51" x14ac:dyDescent="0.3">
      <c r="A502" s="449" t="s">
        <v>195</v>
      </c>
      <c r="B502" s="449" t="s">
        <v>266</v>
      </c>
      <c r="C502" s="449" t="s">
        <v>187</v>
      </c>
      <c r="D502" s="449" t="s">
        <v>594</v>
      </c>
      <c r="E502" s="449" t="s">
        <v>938</v>
      </c>
      <c r="F502" s="457" t="s">
        <v>1110</v>
      </c>
      <c r="G502" s="449" t="s">
        <v>264</v>
      </c>
      <c r="H502" s="449" t="s">
        <v>1440</v>
      </c>
      <c r="I502" s="449" t="s">
        <v>208</v>
      </c>
      <c r="J502" s="381" t="s">
        <v>1279</v>
      </c>
      <c r="K502" s="654" t="s">
        <v>1111</v>
      </c>
      <c r="L502" s="373" t="s">
        <v>1651</v>
      </c>
      <c r="M502" s="383" t="s">
        <v>1641</v>
      </c>
      <c r="N502" s="549" t="s">
        <v>1658</v>
      </c>
      <c r="O502" s="375" t="s">
        <v>1643</v>
      </c>
      <c r="P502" s="375" t="s">
        <v>1645</v>
      </c>
      <c r="Q502" s="588">
        <v>37280</v>
      </c>
      <c r="R502" s="383" t="s">
        <v>1647</v>
      </c>
      <c r="S502" s="383">
        <v>72</v>
      </c>
      <c r="T502" s="514"/>
      <c r="U502" s="549" t="s">
        <v>1659</v>
      </c>
      <c r="V502" s="382" t="s">
        <v>1645</v>
      </c>
      <c r="W502" s="530">
        <v>43191</v>
      </c>
      <c r="X502" s="530">
        <v>42946</v>
      </c>
      <c r="Y502" s="463">
        <v>215000000</v>
      </c>
      <c r="Z502" s="383" t="s">
        <v>1482</v>
      </c>
      <c r="AA502" s="382" t="s">
        <v>1483</v>
      </c>
      <c r="AB502" s="383" t="s">
        <v>1484</v>
      </c>
      <c r="AC502" s="383" t="s">
        <v>1650</v>
      </c>
      <c r="AD502" s="514"/>
      <c r="AE502" s="430">
        <f t="shared" si="73"/>
        <v>430000000</v>
      </c>
      <c r="AF502" s="430">
        <f>AG502</f>
        <v>430000000</v>
      </c>
      <c r="AG502" s="430">
        <f>SUM(AH502:DK502)</f>
        <v>430000000</v>
      </c>
      <c r="AH502" s="430">
        <v>280000000</v>
      </c>
      <c r="AI502" s="430"/>
      <c r="AJ502" s="430"/>
      <c r="AK502" s="430"/>
      <c r="AL502" s="430">
        <v>70000000</v>
      </c>
      <c r="AM502" s="430"/>
      <c r="AN502" s="430"/>
      <c r="AO502" s="430"/>
      <c r="AP502" s="430"/>
      <c r="AQ502" s="430"/>
      <c r="AR502" s="430"/>
      <c r="AS502" s="430"/>
      <c r="AT502" s="430"/>
      <c r="AU502" s="430"/>
      <c r="AV502" s="430"/>
      <c r="AW502" s="430"/>
      <c r="AX502" s="430">
        <v>80000000</v>
      </c>
      <c r="AY502" s="430"/>
      <c r="AZ502" s="430"/>
      <c r="BA502" s="430"/>
      <c r="BB502" s="430"/>
      <c r="BC502" s="430"/>
      <c r="BD502" s="430"/>
      <c r="BE502" s="430"/>
      <c r="BF502" s="430"/>
      <c r="BG502" s="430"/>
      <c r="BH502" s="430"/>
      <c r="BI502" s="430"/>
      <c r="BJ502" s="430"/>
      <c r="BK502" s="430"/>
      <c r="BL502" s="430"/>
      <c r="BM502" s="430">
        <v>0</v>
      </c>
      <c r="BN502" s="430"/>
      <c r="BO502" s="430"/>
      <c r="BP502" s="430"/>
      <c r="BQ502" s="430"/>
      <c r="BR502" s="430"/>
      <c r="BS502" s="430"/>
      <c r="BT502" s="430"/>
      <c r="BU502" s="430"/>
      <c r="BV502" s="430"/>
      <c r="BW502" s="430"/>
      <c r="BX502" s="430"/>
      <c r="BY502" s="430"/>
      <c r="BZ502" s="430"/>
      <c r="CA502" s="430"/>
      <c r="CB502" s="430"/>
      <c r="CC502" s="430"/>
      <c r="CD502" s="430"/>
      <c r="CE502" s="430"/>
      <c r="CF502" s="430"/>
      <c r="CG502" s="430"/>
      <c r="CH502" s="430"/>
      <c r="CI502" s="430"/>
      <c r="CJ502" s="430"/>
      <c r="CK502" s="430"/>
      <c r="CL502" s="430"/>
      <c r="CM502" s="430"/>
      <c r="CN502" s="430"/>
      <c r="CO502" s="430"/>
      <c r="CP502" s="430"/>
      <c r="CQ502" s="430"/>
      <c r="CR502" s="430"/>
      <c r="CS502" s="430"/>
      <c r="CT502" s="430"/>
      <c r="CU502" s="430"/>
      <c r="CV502" s="430"/>
      <c r="CW502" s="430"/>
      <c r="CX502" s="430"/>
      <c r="CY502" s="430"/>
      <c r="CZ502" s="430"/>
      <c r="DA502" s="430"/>
      <c r="DB502" s="430"/>
      <c r="DC502" s="430"/>
      <c r="DD502" s="430"/>
      <c r="DE502" s="430"/>
      <c r="DF502" s="430"/>
      <c r="DG502" s="430"/>
      <c r="DH502" s="430"/>
      <c r="DI502" s="430"/>
      <c r="DJ502" s="430"/>
      <c r="DK502" s="430"/>
    </row>
    <row r="503" spans="1:250" ht="51" x14ac:dyDescent="0.3">
      <c r="A503" s="449"/>
      <c r="B503" s="449"/>
      <c r="C503" s="449"/>
      <c r="D503" s="449"/>
      <c r="E503" s="449"/>
      <c r="F503" s="457"/>
      <c r="G503" s="449"/>
      <c r="H503" s="449"/>
      <c r="I503" s="449"/>
      <c r="J503" s="381"/>
      <c r="K503" s="654"/>
      <c r="L503" s="373" t="s">
        <v>1651</v>
      </c>
      <c r="M503" s="374" t="s">
        <v>1641</v>
      </c>
      <c r="N503" s="654" t="s">
        <v>1658</v>
      </c>
      <c r="O503" s="654" t="s">
        <v>1660</v>
      </c>
      <c r="P503" s="654" t="s">
        <v>1661</v>
      </c>
      <c r="Q503" s="490">
        <v>37005</v>
      </c>
      <c r="R503" s="374" t="s">
        <v>1662</v>
      </c>
      <c r="S503" s="374">
        <v>5</v>
      </c>
      <c r="T503" s="514"/>
      <c r="U503" s="549" t="s">
        <v>1659</v>
      </c>
      <c r="V503" s="382" t="s">
        <v>1663</v>
      </c>
      <c r="W503" s="530">
        <v>43191</v>
      </c>
      <c r="X503" s="530">
        <v>42946</v>
      </c>
      <c r="Y503" s="463">
        <v>215000000</v>
      </c>
      <c r="Z503" s="383" t="s">
        <v>1482</v>
      </c>
      <c r="AA503" s="382" t="s">
        <v>1483</v>
      </c>
      <c r="AB503" s="383" t="s">
        <v>1484</v>
      </c>
      <c r="AC503" s="383" t="s">
        <v>1650</v>
      </c>
      <c r="AD503" s="514"/>
      <c r="AE503" s="430"/>
      <c r="AF503" s="430"/>
      <c r="AG503" s="430"/>
      <c r="AH503" s="430"/>
      <c r="AI503" s="430"/>
      <c r="AJ503" s="430"/>
      <c r="AK503" s="430"/>
      <c r="AL503" s="430"/>
      <c r="AM503" s="430"/>
      <c r="AN503" s="430"/>
      <c r="AO503" s="430"/>
      <c r="AP503" s="430"/>
      <c r="AQ503" s="430"/>
      <c r="AR503" s="430"/>
      <c r="AS503" s="430"/>
      <c r="AT503" s="430"/>
      <c r="AU503" s="430"/>
      <c r="AV503" s="430"/>
      <c r="AW503" s="430"/>
      <c r="AX503" s="430"/>
      <c r="AY503" s="430"/>
      <c r="AZ503" s="430"/>
      <c r="BA503" s="430"/>
      <c r="BB503" s="430"/>
      <c r="BC503" s="430"/>
      <c r="BD503" s="430"/>
      <c r="BE503" s="430"/>
      <c r="BF503" s="430"/>
      <c r="BG503" s="430"/>
      <c r="BH503" s="430"/>
      <c r="BI503" s="430"/>
      <c r="BJ503" s="430"/>
      <c r="BK503" s="430"/>
      <c r="BL503" s="430"/>
      <c r="BM503" s="430"/>
      <c r="BN503" s="430"/>
      <c r="BO503" s="430"/>
      <c r="BP503" s="430"/>
      <c r="BQ503" s="430"/>
      <c r="BR503" s="430"/>
      <c r="BS503" s="430"/>
      <c r="BT503" s="430"/>
      <c r="BU503" s="430"/>
      <c r="BV503" s="430"/>
      <c r="BW503" s="430"/>
      <c r="BX503" s="430"/>
      <c r="BY503" s="430"/>
      <c r="BZ503" s="430"/>
      <c r="CA503" s="430"/>
      <c r="CB503" s="430"/>
      <c r="CC503" s="430"/>
      <c r="CD503" s="430"/>
      <c r="CE503" s="430"/>
      <c r="CF503" s="430"/>
      <c r="CG503" s="430"/>
      <c r="CH503" s="430"/>
      <c r="CI503" s="430"/>
      <c r="CJ503" s="430"/>
      <c r="CK503" s="430"/>
      <c r="CL503" s="430"/>
      <c r="CM503" s="430"/>
      <c r="CN503" s="430"/>
      <c r="CO503" s="430"/>
      <c r="CP503" s="430"/>
      <c r="CQ503" s="430"/>
      <c r="CR503" s="430"/>
      <c r="CS503" s="430"/>
      <c r="CT503" s="430"/>
      <c r="CU503" s="430"/>
      <c r="CV503" s="430"/>
      <c r="CW503" s="430"/>
      <c r="CX503" s="430"/>
      <c r="CY503" s="430"/>
      <c r="CZ503" s="430"/>
      <c r="DA503" s="430"/>
      <c r="DB503" s="430"/>
      <c r="DC503" s="430"/>
      <c r="DD503" s="430"/>
      <c r="DE503" s="430"/>
      <c r="DF503" s="430"/>
      <c r="DG503" s="430"/>
      <c r="DH503" s="430"/>
      <c r="DI503" s="430"/>
      <c r="DJ503" s="430"/>
      <c r="DK503" s="430"/>
    </row>
    <row r="504" spans="1:250" s="562" customFormat="1" ht="61.2" x14ac:dyDescent="0.3">
      <c r="A504" s="382" t="s">
        <v>195</v>
      </c>
      <c r="B504" s="382" t="s">
        <v>266</v>
      </c>
      <c r="C504" s="382" t="s">
        <v>187</v>
      </c>
      <c r="D504" s="382" t="s">
        <v>594</v>
      </c>
      <c r="E504" s="382" t="s">
        <v>938</v>
      </c>
      <c r="F504" s="384" t="s">
        <v>1112</v>
      </c>
      <c r="G504" s="382" t="s">
        <v>264</v>
      </c>
      <c r="H504" s="382" t="s">
        <v>1441</v>
      </c>
      <c r="I504" s="382" t="s">
        <v>208</v>
      </c>
      <c r="J504" s="381" t="s">
        <v>1280</v>
      </c>
      <c r="K504" s="549" t="s">
        <v>1113</v>
      </c>
      <c r="L504" s="373" t="s">
        <v>1651</v>
      </c>
      <c r="M504" s="383" t="s">
        <v>1641</v>
      </c>
      <c r="N504" s="549" t="s">
        <v>1642</v>
      </c>
      <c r="O504" s="375" t="s">
        <v>1643</v>
      </c>
      <c r="P504" s="375" t="s">
        <v>1644</v>
      </c>
      <c r="Q504" s="588">
        <v>36915</v>
      </c>
      <c r="R504" s="383" t="s">
        <v>1646</v>
      </c>
      <c r="S504" s="384">
        <v>1</v>
      </c>
      <c r="T504" s="382"/>
      <c r="U504" s="549" t="s">
        <v>1648</v>
      </c>
      <c r="V504" s="382" t="s">
        <v>1649</v>
      </c>
      <c r="W504" s="530">
        <v>43191</v>
      </c>
      <c r="X504" s="530">
        <v>43373</v>
      </c>
      <c r="Y504" s="469">
        <v>25000000</v>
      </c>
      <c r="Z504" s="383" t="s">
        <v>1482</v>
      </c>
      <c r="AA504" s="382" t="s">
        <v>1483</v>
      </c>
      <c r="AB504" s="383" t="s">
        <v>1484</v>
      </c>
      <c r="AC504" s="383" t="s">
        <v>1650</v>
      </c>
      <c r="AD504" s="382"/>
      <c r="AE504" s="560">
        <f t="shared" si="73"/>
        <v>50000000</v>
      </c>
      <c r="AF504" s="560">
        <f>AG504</f>
        <v>50000000</v>
      </c>
      <c r="AG504" s="560">
        <f>SUM(AH504:DK504)</f>
        <v>50000000</v>
      </c>
      <c r="AH504" s="560"/>
      <c r="AI504" s="560"/>
      <c r="AJ504" s="560"/>
      <c r="AK504" s="560"/>
      <c r="AL504" s="560"/>
      <c r="AM504" s="560"/>
      <c r="AN504" s="560"/>
      <c r="AO504" s="560"/>
      <c r="AP504" s="560"/>
      <c r="AQ504" s="560"/>
      <c r="AR504" s="560"/>
      <c r="AS504" s="560"/>
      <c r="AT504" s="560"/>
      <c r="AU504" s="560"/>
      <c r="AV504" s="560"/>
      <c r="AW504" s="560"/>
      <c r="AX504" s="560">
        <v>50000000</v>
      </c>
      <c r="AY504" s="560"/>
      <c r="AZ504" s="560"/>
      <c r="BA504" s="560"/>
      <c r="BB504" s="560"/>
      <c r="BC504" s="560"/>
      <c r="BD504" s="560"/>
      <c r="BE504" s="560"/>
      <c r="BF504" s="560"/>
      <c r="BG504" s="560"/>
      <c r="BH504" s="560"/>
      <c r="BI504" s="560"/>
      <c r="BJ504" s="560"/>
      <c r="BK504" s="560"/>
      <c r="BL504" s="560"/>
      <c r="BM504" s="560"/>
      <c r="BN504" s="560"/>
      <c r="BO504" s="560"/>
      <c r="BP504" s="560"/>
      <c r="BQ504" s="560"/>
      <c r="BR504" s="560"/>
      <c r="BS504" s="560"/>
      <c r="BT504" s="560"/>
      <c r="BU504" s="560"/>
      <c r="BV504" s="560"/>
      <c r="BW504" s="560"/>
      <c r="BX504" s="560"/>
      <c r="BY504" s="560"/>
      <c r="BZ504" s="560"/>
      <c r="CA504" s="560"/>
      <c r="CB504" s="560"/>
      <c r="CC504" s="560"/>
      <c r="CD504" s="560"/>
      <c r="CE504" s="560"/>
      <c r="CF504" s="560"/>
      <c r="CG504" s="560"/>
      <c r="CH504" s="560"/>
      <c r="CI504" s="560"/>
      <c r="CJ504" s="560"/>
      <c r="CK504" s="560"/>
      <c r="CL504" s="560"/>
      <c r="CM504" s="560"/>
      <c r="CN504" s="560"/>
      <c r="CO504" s="560"/>
      <c r="CP504" s="560"/>
      <c r="CQ504" s="560"/>
      <c r="CR504" s="560"/>
      <c r="CS504" s="560"/>
      <c r="CT504" s="560"/>
      <c r="CU504" s="560"/>
      <c r="CV504" s="560"/>
      <c r="CW504" s="560"/>
      <c r="CX504" s="560"/>
      <c r="CY504" s="560"/>
      <c r="CZ504" s="560"/>
      <c r="DA504" s="560"/>
      <c r="DB504" s="560"/>
      <c r="DC504" s="560"/>
      <c r="DD504" s="560"/>
      <c r="DE504" s="560"/>
      <c r="DF504" s="560"/>
      <c r="DG504" s="560"/>
      <c r="DH504" s="560"/>
      <c r="DI504" s="560"/>
      <c r="DJ504" s="560"/>
      <c r="DK504" s="560"/>
    </row>
    <row r="505" spans="1:250" s="562" customFormat="1" ht="61.2" x14ac:dyDescent="0.3">
      <c r="A505" s="382"/>
      <c r="B505" s="382"/>
      <c r="C505" s="382"/>
      <c r="D505" s="382"/>
      <c r="E505" s="382"/>
      <c r="F505" s="384"/>
      <c r="G505" s="382"/>
      <c r="H505" s="382"/>
      <c r="I505" s="382"/>
      <c r="J505" s="381"/>
      <c r="K505" s="549"/>
      <c r="L505" s="373" t="s">
        <v>1651</v>
      </c>
      <c r="M505" s="383" t="s">
        <v>1641</v>
      </c>
      <c r="N505" s="549" t="s">
        <v>1642</v>
      </c>
      <c r="O505" s="375" t="s">
        <v>1643</v>
      </c>
      <c r="P505" s="375" t="s">
        <v>1645</v>
      </c>
      <c r="Q505" s="588">
        <v>37280</v>
      </c>
      <c r="R505" s="383" t="s">
        <v>1647</v>
      </c>
      <c r="S505" s="383">
        <v>72</v>
      </c>
      <c r="T505" s="382"/>
      <c r="U505" s="549" t="s">
        <v>1648</v>
      </c>
      <c r="V505" s="382" t="s">
        <v>1649</v>
      </c>
      <c r="W505" s="530">
        <v>43191</v>
      </c>
      <c r="X505" s="530">
        <v>43373</v>
      </c>
      <c r="Y505" s="469">
        <v>25000000</v>
      </c>
      <c r="Z505" s="383" t="s">
        <v>1482</v>
      </c>
      <c r="AA505" s="382" t="s">
        <v>1483</v>
      </c>
      <c r="AB505" s="383" t="s">
        <v>1484</v>
      </c>
      <c r="AC505" s="383" t="s">
        <v>1650</v>
      </c>
      <c r="AD505" s="382"/>
      <c r="AE505" s="560"/>
      <c r="AF505" s="560"/>
      <c r="AG505" s="560"/>
      <c r="AH505" s="560"/>
      <c r="AI505" s="560"/>
      <c r="AJ505" s="560"/>
      <c r="AK505" s="560"/>
      <c r="AL505" s="560"/>
      <c r="AM505" s="560"/>
      <c r="AN505" s="560"/>
      <c r="AO505" s="560"/>
      <c r="AP505" s="560"/>
      <c r="AQ505" s="560"/>
      <c r="AR505" s="560"/>
      <c r="AS505" s="560"/>
      <c r="AT505" s="560"/>
      <c r="AU505" s="560"/>
      <c r="AV505" s="560"/>
      <c r="AW505" s="560"/>
      <c r="AX505" s="560"/>
      <c r="AY505" s="560"/>
      <c r="AZ505" s="560"/>
      <c r="BA505" s="560"/>
      <c r="BB505" s="560"/>
      <c r="BC505" s="560"/>
      <c r="BD505" s="560"/>
      <c r="BE505" s="560"/>
      <c r="BF505" s="560"/>
      <c r="BG505" s="560"/>
      <c r="BH505" s="560"/>
      <c r="BI505" s="560"/>
      <c r="BJ505" s="560"/>
      <c r="BK505" s="560"/>
      <c r="BL505" s="560"/>
      <c r="BM505" s="560"/>
      <c r="BN505" s="560"/>
      <c r="BO505" s="560"/>
      <c r="BP505" s="560"/>
      <c r="BQ505" s="560"/>
      <c r="BR505" s="560"/>
      <c r="BS505" s="560"/>
      <c r="BT505" s="560"/>
      <c r="BU505" s="560"/>
      <c r="BV505" s="560"/>
      <c r="BW505" s="560"/>
      <c r="BX505" s="560"/>
      <c r="BY505" s="560"/>
      <c r="BZ505" s="560"/>
      <c r="CA505" s="560"/>
      <c r="CB505" s="560"/>
      <c r="CC505" s="560"/>
      <c r="CD505" s="560"/>
      <c r="CE505" s="560"/>
      <c r="CF505" s="560"/>
      <c r="CG505" s="560"/>
      <c r="CH505" s="560"/>
      <c r="CI505" s="560"/>
      <c r="CJ505" s="560"/>
      <c r="CK505" s="560"/>
      <c r="CL505" s="560"/>
      <c r="CM505" s="560"/>
      <c r="CN505" s="560"/>
      <c r="CO505" s="560"/>
      <c r="CP505" s="560"/>
      <c r="CQ505" s="560"/>
      <c r="CR505" s="560"/>
      <c r="CS505" s="560"/>
      <c r="CT505" s="560"/>
      <c r="CU505" s="560"/>
      <c r="CV505" s="560"/>
      <c r="CW505" s="560"/>
      <c r="CX505" s="560"/>
      <c r="CY505" s="560"/>
      <c r="CZ505" s="560"/>
      <c r="DA505" s="560"/>
      <c r="DB505" s="560"/>
      <c r="DC505" s="560"/>
      <c r="DD505" s="560"/>
      <c r="DE505" s="560"/>
      <c r="DF505" s="560"/>
      <c r="DG505" s="560"/>
      <c r="DH505" s="560"/>
      <c r="DI505" s="560"/>
      <c r="DJ505" s="560"/>
      <c r="DK505" s="560"/>
    </row>
    <row r="506" spans="1:250" x14ac:dyDescent="0.3">
      <c r="A506" s="436" t="s">
        <v>195</v>
      </c>
      <c r="B506" s="436" t="s">
        <v>266</v>
      </c>
      <c r="C506" s="436" t="s">
        <v>187</v>
      </c>
      <c r="D506" s="436" t="s">
        <v>594</v>
      </c>
      <c r="E506" s="436" t="s">
        <v>940</v>
      </c>
      <c r="F506" s="480"/>
      <c r="G506" s="436"/>
      <c r="H506" s="436"/>
      <c r="I506" s="438"/>
      <c r="J506" s="436"/>
      <c r="K506" s="673" t="s">
        <v>941</v>
      </c>
      <c r="L506" s="701"/>
      <c r="M506" s="438"/>
      <c r="N506" s="701"/>
      <c r="O506" s="701"/>
      <c r="P506" s="701"/>
      <c r="Q506" s="438"/>
      <c r="R506" s="438"/>
      <c r="S506" s="438"/>
      <c r="T506" s="438"/>
      <c r="U506" s="701"/>
      <c r="V506" s="438"/>
      <c r="W506" s="438"/>
      <c r="X506" s="438"/>
      <c r="Y506" s="702"/>
      <c r="Z506" s="438"/>
      <c r="AA506" s="438"/>
      <c r="AB506" s="438"/>
      <c r="AC506" s="438"/>
      <c r="AD506" s="438"/>
      <c r="AE506" s="430">
        <f t="shared" si="73"/>
        <v>0</v>
      </c>
      <c r="AF506" s="430"/>
      <c r="AG506" s="430"/>
      <c r="AH506" s="430"/>
      <c r="AI506" s="430"/>
      <c r="AJ506" s="430"/>
      <c r="AK506" s="430"/>
      <c r="AL506" s="430"/>
      <c r="AM506" s="430"/>
      <c r="AN506" s="430"/>
      <c r="AO506" s="430"/>
      <c r="AP506" s="430"/>
      <c r="AQ506" s="430"/>
      <c r="AR506" s="430"/>
      <c r="AS506" s="430"/>
      <c r="AT506" s="430"/>
      <c r="AU506" s="430"/>
      <c r="AV506" s="430"/>
      <c r="AW506" s="430"/>
      <c r="AX506" s="430"/>
      <c r="AY506" s="430"/>
      <c r="AZ506" s="430"/>
      <c r="BA506" s="430"/>
      <c r="BB506" s="430"/>
      <c r="BC506" s="430"/>
      <c r="BD506" s="430"/>
      <c r="BE506" s="430"/>
      <c r="BF506" s="430"/>
      <c r="BG506" s="430"/>
      <c r="BH506" s="430"/>
      <c r="BI506" s="430"/>
      <c r="BJ506" s="430"/>
      <c r="BK506" s="430"/>
      <c r="BL506" s="430"/>
      <c r="BM506" s="430"/>
      <c r="BN506" s="430"/>
      <c r="BO506" s="430"/>
      <c r="BP506" s="430"/>
      <c r="BQ506" s="430"/>
      <c r="BR506" s="430"/>
      <c r="BS506" s="430"/>
      <c r="BT506" s="430"/>
      <c r="BU506" s="430"/>
      <c r="BV506" s="430"/>
      <c r="BW506" s="430"/>
      <c r="BX506" s="430"/>
      <c r="BY506" s="430"/>
      <c r="BZ506" s="430"/>
      <c r="CA506" s="430"/>
      <c r="CB506" s="430"/>
      <c r="CC506" s="430"/>
      <c r="CD506" s="430"/>
      <c r="CE506" s="430"/>
      <c r="CF506" s="430"/>
      <c r="CG506" s="430"/>
      <c r="CH506" s="430"/>
      <c r="CI506" s="430"/>
      <c r="CJ506" s="430"/>
      <c r="CK506" s="430"/>
      <c r="CL506" s="430"/>
      <c r="CM506" s="430"/>
      <c r="CN506" s="430"/>
      <c r="CO506" s="430"/>
      <c r="CP506" s="430"/>
      <c r="CQ506" s="430"/>
      <c r="CR506" s="430"/>
      <c r="CS506" s="430"/>
      <c r="CT506" s="430"/>
      <c r="CU506" s="430"/>
      <c r="CV506" s="430"/>
      <c r="CW506" s="430"/>
      <c r="CX506" s="430"/>
      <c r="CY506" s="430"/>
      <c r="CZ506" s="430"/>
      <c r="DA506" s="430"/>
      <c r="DB506" s="430"/>
      <c r="DC506" s="430"/>
      <c r="DD506" s="430"/>
      <c r="DE506" s="430"/>
      <c r="DF506" s="430"/>
      <c r="DG506" s="430"/>
      <c r="DH506" s="430"/>
      <c r="DI506" s="430"/>
      <c r="DJ506" s="430"/>
      <c r="DK506" s="430"/>
    </row>
    <row r="507" spans="1:250" ht="40.799999999999997" x14ac:dyDescent="0.3">
      <c r="A507" s="449" t="s">
        <v>195</v>
      </c>
      <c r="B507" s="449" t="s">
        <v>266</v>
      </c>
      <c r="C507" s="449" t="s">
        <v>187</v>
      </c>
      <c r="D507" s="449" t="s">
        <v>594</v>
      </c>
      <c r="E507" s="449" t="s">
        <v>940</v>
      </c>
      <c r="F507" s="457" t="s">
        <v>1114</v>
      </c>
      <c r="G507" s="449" t="s">
        <v>264</v>
      </c>
      <c r="H507" s="449" t="s">
        <v>1181</v>
      </c>
      <c r="I507" s="449" t="s">
        <v>208</v>
      </c>
      <c r="J507" s="381" t="s">
        <v>1281</v>
      </c>
      <c r="K507" s="680" t="s">
        <v>1115</v>
      </c>
      <c r="L507" s="373" t="s">
        <v>1664</v>
      </c>
      <c r="M507" s="374" t="s">
        <v>1665</v>
      </c>
      <c r="N507" s="680" t="s">
        <v>1666</v>
      </c>
      <c r="O507" s="680" t="s">
        <v>1667</v>
      </c>
      <c r="P507" s="680" t="s">
        <v>1668</v>
      </c>
      <c r="Q507" s="490">
        <v>37035</v>
      </c>
      <c r="R507" s="374" t="s">
        <v>1670</v>
      </c>
      <c r="S507" s="374">
        <v>800</v>
      </c>
      <c r="T507" s="449"/>
      <c r="U507" s="549" t="s">
        <v>1669</v>
      </c>
      <c r="V507" s="382" t="s">
        <v>1668</v>
      </c>
      <c r="W507" s="530">
        <v>43191</v>
      </c>
      <c r="X507" s="530">
        <v>43342</v>
      </c>
      <c r="Y507" s="456">
        <v>187100000</v>
      </c>
      <c r="Z507" s="383" t="s">
        <v>1482</v>
      </c>
      <c r="AA507" s="382" t="s">
        <v>1483</v>
      </c>
      <c r="AB507" s="383" t="s">
        <v>1484</v>
      </c>
      <c r="AC507" s="383" t="s">
        <v>1650</v>
      </c>
      <c r="AD507" s="449"/>
      <c r="AE507" s="430">
        <f t="shared" si="73"/>
        <v>187100000</v>
      </c>
      <c r="AF507" s="430">
        <f>AG507</f>
        <v>187100000</v>
      </c>
      <c r="AG507" s="430">
        <f>SUM(AH507:DK507)</f>
        <v>187100000</v>
      </c>
      <c r="AH507" s="430">
        <v>0</v>
      </c>
      <c r="AI507" s="430"/>
      <c r="AJ507" s="430"/>
      <c r="AK507" s="430"/>
      <c r="AL507" s="430"/>
      <c r="AM507" s="430"/>
      <c r="AN507" s="430"/>
      <c r="AO507" s="430"/>
      <c r="AP507" s="430"/>
      <c r="AQ507" s="430"/>
      <c r="AR507" s="430"/>
      <c r="AS507" s="430"/>
      <c r="AT507" s="430">
        <v>187100000</v>
      </c>
      <c r="AU507" s="430"/>
      <c r="AV507" s="430"/>
      <c r="AW507" s="430"/>
      <c r="AX507" s="430"/>
      <c r="AY507" s="430"/>
      <c r="AZ507" s="430"/>
      <c r="BA507" s="430"/>
      <c r="BB507" s="430"/>
      <c r="BC507" s="430"/>
      <c r="BD507" s="430"/>
      <c r="BE507" s="430"/>
      <c r="BF507" s="430"/>
      <c r="BG507" s="430"/>
      <c r="BH507" s="430"/>
      <c r="BI507" s="430"/>
      <c r="BJ507" s="430"/>
      <c r="BK507" s="430"/>
      <c r="BL507" s="430"/>
      <c r="BM507" s="430"/>
      <c r="BN507" s="430"/>
      <c r="BO507" s="430"/>
      <c r="BP507" s="430"/>
      <c r="BQ507" s="430"/>
      <c r="BR507" s="430"/>
      <c r="BS507" s="430"/>
      <c r="BT507" s="430"/>
      <c r="BU507" s="430"/>
      <c r="BV507" s="430"/>
      <c r="BW507" s="430"/>
      <c r="BX507" s="430"/>
      <c r="BY507" s="430"/>
      <c r="BZ507" s="430"/>
      <c r="CA507" s="430"/>
      <c r="CB507" s="430"/>
      <c r="CC507" s="430"/>
      <c r="CD507" s="430"/>
      <c r="CE507" s="430"/>
      <c r="CF507" s="430"/>
      <c r="CG507" s="430"/>
      <c r="CH507" s="430"/>
      <c r="CI507" s="430"/>
      <c r="CJ507" s="430"/>
      <c r="CK507" s="430"/>
      <c r="CL507" s="430"/>
      <c r="CM507" s="430"/>
      <c r="CN507" s="430"/>
      <c r="CO507" s="430"/>
      <c r="CP507" s="430"/>
      <c r="CQ507" s="430"/>
      <c r="CR507" s="430"/>
      <c r="CS507" s="430"/>
      <c r="CT507" s="430"/>
      <c r="CU507" s="430"/>
      <c r="CV507" s="430"/>
      <c r="CW507" s="430"/>
      <c r="CX507" s="430"/>
      <c r="CY507" s="430"/>
      <c r="CZ507" s="430"/>
      <c r="DA507" s="430"/>
      <c r="DB507" s="430"/>
      <c r="DC507" s="430"/>
      <c r="DD507" s="430"/>
      <c r="DE507" s="430"/>
      <c r="DF507" s="430"/>
      <c r="DG507" s="430"/>
      <c r="DH507" s="430"/>
      <c r="DI507" s="430"/>
      <c r="DJ507" s="430"/>
      <c r="DK507" s="430"/>
    </row>
    <row r="508" spans="1:250" ht="57.6" customHeight="1" x14ac:dyDescent="0.3">
      <c r="A508" s="449" t="s">
        <v>195</v>
      </c>
      <c r="B508" s="449" t="s">
        <v>266</v>
      </c>
      <c r="C508" s="449" t="s">
        <v>187</v>
      </c>
      <c r="D508" s="449" t="s">
        <v>594</v>
      </c>
      <c r="E508" s="449" t="s">
        <v>940</v>
      </c>
      <c r="F508" s="457" t="s">
        <v>1116</v>
      </c>
      <c r="G508" s="449" t="s">
        <v>264</v>
      </c>
      <c r="H508" s="449" t="s">
        <v>1182</v>
      </c>
      <c r="I508" s="449" t="s">
        <v>208</v>
      </c>
      <c r="J508" s="381" t="s">
        <v>1282</v>
      </c>
      <c r="K508" s="654" t="s">
        <v>1117</v>
      </c>
      <c r="L508" s="373" t="s">
        <v>1671</v>
      </c>
      <c r="M508" s="374" t="s">
        <v>1672</v>
      </c>
      <c r="N508" s="680" t="s">
        <v>1673</v>
      </c>
      <c r="O508" s="680" t="s">
        <v>1669</v>
      </c>
      <c r="P508" s="680" t="s">
        <v>1674</v>
      </c>
      <c r="Q508" s="490">
        <v>36986</v>
      </c>
      <c r="R508" s="374" t="s">
        <v>1675</v>
      </c>
      <c r="S508" s="374">
        <v>2</v>
      </c>
      <c r="T508" s="449"/>
      <c r="U508" s="549" t="s">
        <v>1676</v>
      </c>
      <c r="V508" s="382" t="s">
        <v>1677</v>
      </c>
      <c r="W508" s="530">
        <v>43191</v>
      </c>
      <c r="X508" s="530">
        <v>43342</v>
      </c>
      <c r="Y508" s="463">
        <v>500000000</v>
      </c>
      <c r="Z508" s="383" t="s">
        <v>1482</v>
      </c>
      <c r="AA508" s="382" t="s">
        <v>1483</v>
      </c>
      <c r="AB508" s="383" t="s">
        <v>1484</v>
      </c>
      <c r="AC508" s="383" t="s">
        <v>1650</v>
      </c>
      <c r="AD508" s="514"/>
      <c r="AE508" s="430">
        <f t="shared" si="73"/>
        <v>500000000</v>
      </c>
      <c r="AF508" s="430">
        <f>AG508</f>
        <v>500000000</v>
      </c>
      <c r="AG508" s="430">
        <f>SUM(AH508:DK508)</f>
        <v>500000000</v>
      </c>
      <c r="AH508" s="430">
        <v>500000000</v>
      </c>
      <c r="AI508" s="430"/>
      <c r="AJ508" s="430"/>
      <c r="AK508" s="430"/>
      <c r="AL508" s="430"/>
      <c r="AM508" s="430"/>
      <c r="AN508" s="430"/>
      <c r="AO508" s="430"/>
      <c r="AP508" s="430"/>
      <c r="AQ508" s="430"/>
      <c r="AR508" s="430"/>
      <c r="AS508" s="430"/>
      <c r="AT508" s="430"/>
      <c r="AU508" s="430"/>
      <c r="AV508" s="430"/>
      <c r="AW508" s="430"/>
      <c r="AX508" s="430"/>
      <c r="AY508" s="430"/>
      <c r="AZ508" s="430"/>
      <c r="BA508" s="430"/>
      <c r="BB508" s="430"/>
      <c r="BC508" s="430"/>
      <c r="BD508" s="430"/>
      <c r="BE508" s="430"/>
      <c r="BF508" s="430"/>
      <c r="BG508" s="430"/>
      <c r="BH508" s="430"/>
      <c r="BI508" s="430"/>
      <c r="BJ508" s="430"/>
      <c r="BK508" s="430"/>
      <c r="BL508" s="430"/>
      <c r="BM508" s="430"/>
      <c r="BN508" s="430"/>
      <c r="BO508" s="430"/>
      <c r="BP508" s="430"/>
      <c r="BQ508" s="430"/>
      <c r="BR508" s="430"/>
      <c r="BS508" s="430"/>
      <c r="BT508" s="430"/>
      <c r="BU508" s="430"/>
      <c r="BV508" s="430"/>
      <c r="BW508" s="430"/>
      <c r="BX508" s="430"/>
      <c r="BY508" s="430"/>
      <c r="BZ508" s="430"/>
      <c r="CA508" s="430"/>
      <c r="CB508" s="430"/>
      <c r="CC508" s="430"/>
      <c r="CD508" s="430"/>
      <c r="CE508" s="430"/>
      <c r="CF508" s="430"/>
      <c r="CG508" s="430"/>
      <c r="CH508" s="430"/>
      <c r="CI508" s="430"/>
      <c r="CJ508" s="430"/>
      <c r="CK508" s="430"/>
      <c r="CL508" s="430"/>
      <c r="CM508" s="430"/>
      <c r="CN508" s="430"/>
      <c r="CO508" s="430"/>
      <c r="CP508" s="430"/>
      <c r="CQ508" s="430"/>
      <c r="CR508" s="430"/>
      <c r="CS508" s="430"/>
      <c r="CT508" s="430"/>
      <c r="CU508" s="430"/>
      <c r="CV508" s="430"/>
      <c r="CW508" s="430"/>
      <c r="CX508" s="430"/>
      <c r="CY508" s="430"/>
      <c r="CZ508" s="430"/>
      <c r="DA508" s="430"/>
      <c r="DB508" s="430"/>
      <c r="DC508" s="430"/>
      <c r="DD508" s="430"/>
      <c r="DE508" s="430"/>
      <c r="DF508" s="430"/>
      <c r="DG508" s="430"/>
      <c r="DH508" s="430"/>
      <c r="DI508" s="430"/>
      <c r="DJ508" s="430"/>
      <c r="DK508" s="430"/>
    </row>
    <row r="509" spans="1:250" x14ac:dyDescent="0.3">
      <c r="A509" s="781" t="s">
        <v>943</v>
      </c>
      <c r="B509" s="782"/>
      <c r="C509" s="782"/>
      <c r="D509" s="782"/>
      <c r="E509" s="782"/>
      <c r="F509" s="782"/>
      <c r="G509" s="782"/>
      <c r="H509" s="783"/>
      <c r="I509" s="400"/>
      <c r="J509" s="388"/>
      <c r="K509" s="703" t="s">
        <v>5</v>
      </c>
      <c r="L509" s="703"/>
      <c r="M509" s="388"/>
      <c r="N509" s="703"/>
      <c r="O509" s="703"/>
      <c r="P509" s="703"/>
      <c r="Q509" s="388"/>
      <c r="R509" s="388"/>
      <c r="S509" s="388"/>
      <c r="T509" s="388"/>
      <c r="U509" s="703"/>
      <c r="V509" s="388"/>
      <c r="W509" s="388"/>
      <c r="X509" s="388"/>
      <c r="Y509" s="704"/>
      <c r="Z509" s="388"/>
      <c r="AA509" s="388"/>
      <c r="AB509" s="388"/>
      <c r="AC509" s="388"/>
      <c r="AD509" s="388"/>
      <c r="AE509" s="705">
        <f>SUBTOTAL(9,AE5:AE508)</f>
        <v>357024118997.40002</v>
      </c>
      <c r="AF509" s="706">
        <f>SUBTOTAL(9,AF5:AF508)</f>
        <v>357024118997.40002</v>
      </c>
      <c r="AG509" s="705">
        <f t="shared" ref="AE509:BT509" si="74">SUBTOTAL(9,AG5:AG508)</f>
        <v>357024118997.40002</v>
      </c>
      <c r="AH509" s="705">
        <f t="shared" si="74"/>
        <v>135717240483</v>
      </c>
      <c r="AI509" s="705"/>
      <c r="AJ509" s="705">
        <f t="shared" si="74"/>
        <v>1500000000</v>
      </c>
      <c r="AK509" s="705"/>
      <c r="AL509" s="705">
        <f t="shared" si="74"/>
        <v>2500000000</v>
      </c>
      <c r="AM509" s="705"/>
      <c r="AN509" s="705">
        <f t="shared" si="74"/>
        <v>5000000</v>
      </c>
      <c r="AO509" s="705">
        <f t="shared" si="74"/>
        <v>20000000</v>
      </c>
      <c r="AP509" s="705">
        <f t="shared" si="74"/>
        <v>500000</v>
      </c>
      <c r="AQ509" s="705">
        <f t="shared" si="74"/>
        <v>200000</v>
      </c>
      <c r="AR509" s="705">
        <f t="shared" si="74"/>
        <v>500000</v>
      </c>
      <c r="AS509" s="705">
        <f t="shared" si="74"/>
        <v>5000000</v>
      </c>
      <c r="AT509" s="705">
        <f t="shared" si="74"/>
        <v>446586000</v>
      </c>
      <c r="AU509" s="705"/>
      <c r="AV509" s="705">
        <f t="shared" si="74"/>
        <v>537012000</v>
      </c>
      <c r="AW509" s="705">
        <f t="shared" si="74"/>
        <v>65634800</v>
      </c>
      <c r="AX509" s="705">
        <f t="shared" si="74"/>
        <v>2910128148</v>
      </c>
      <c r="AY509" s="705">
        <f t="shared" si="74"/>
        <v>6276000</v>
      </c>
      <c r="AZ509" s="705">
        <f t="shared" si="74"/>
        <v>16927027</v>
      </c>
      <c r="BA509" s="705"/>
      <c r="BB509" s="705">
        <f t="shared" si="74"/>
        <v>250000000</v>
      </c>
      <c r="BC509" s="705">
        <f t="shared" si="74"/>
        <v>271330783.27999997</v>
      </c>
      <c r="BD509" s="705"/>
      <c r="BE509" s="705">
        <f t="shared" si="74"/>
        <v>12552000</v>
      </c>
      <c r="BF509" s="705">
        <f t="shared" si="74"/>
        <v>9414000</v>
      </c>
      <c r="BG509" s="705">
        <f t="shared" si="74"/>
        <v>134460000</v>
      </c>
      <c r="BH509" s="705"/>
      <c r="BI509" s="705">
        <f t="shared" si="74"/>
        <v>15690000</v>
      </c>
      <c r="BJ509" s="705"/>
      <c r="BK509" s="705">
        <f t="shared" si="74"/>
        <v>3138000</v>
      </c>
      <c r="BL509" s="705">
        <f t="shared" si="74"/>
        <v>43932000</v>
      </c>
      <c r="BM509" s="705">
        <f t="shared" si="74"/>
        <v>3251991059.71</v>
      </c>
      <c r="BN509" s="705"/>
      <c r="BO509" s="705"/>
      <c r="BP509" s="705">
        <f t="shared" si="74"/>
        <v>9414000</v>
      </c>
      <c r="BQ509" s="705">
        <f t="shared" si="74"/>
        <v>1600000000</v>
      </c>
      <c r="BR509" s="705">
        <f t="shared" si="74"/>
        <v>40000000</v>
      </c>
      <c r="BS509" s="705">
        <f t="shared" si="74"/>
        <v>240000000</v>
      </c>
      <c r="BT509" s="705">
        <f t="shared" si="74"/>
        <v>5000000</v>
      </c>
      <c r="BU509" s="705">
        <f t="shared" ref="BU509:DK509" si="75">SUBTOTAL(9,BU5:BU508)</f>
        <v>1120000000</v>
      </c>
      <c r="BV509" s="705"/>
      <c r="BW509" s="705">
        <f t="shared" si="75"/>
        <v>25000000</v>
      </c>
      <c r="BX509" s="705"/>
      <c r="BY509" s="705">
        <f t="shared" si="75"/>
        <v>2000000000</v>
      </c>
      <c r="BZ509" s="705">
        <f t="shared" si="75"/>
        <v>5000000</v>
      </c>
      <c r="CA509" s="705">
        <f t="shared" si="75"/>
        <v>4200000000</v>
      </c>
      <c r="CB509" s="705"/>
      <c r="CC509" s="705">
        <f t="shared" si="75"/>
        <v>70000000</v>
      </c>
      <c r="CD509" s="705">
        <f t="shared" si="75"/>
        <v>15000000</v>
      </c>
      <c r="CE509" s="705">
        <f t="shared" si="75"/>
        <v>0</v>
      </c>
      <c r="CF509" s="705">
        <f t="shared" si="75"/>
        <v>0</v>
      </c>
      <c r="CG509" s="705">
        <f t="shared" si="75"/>
        <v>0</v>
      </c>
      <c r="CH509" s="705">
        <f t="shared" si="75"/>
        <v>18740924592</v>
      </c>
      <c r="CI509" s="705">
        <f t="shared" si="75"/>
        <v>8128565662</v>
      </c>
      <c r="CJ509" s="705">
        <f t="shared" si="75"/>
        <v>142263762098</v>
      </c>
      <c r="CK509" s="705">
        <f t="shared" si="75"/>
        <v>10000000</v>
      </c>
      <c r="CL509" s="705">
        <f t="shared" si="75"/>
        <v>539000000</v>
      </c>
      <c r="CM509" s="705">
        <f t="shared" si="75"/>
        <v>130000000</v>
      </c>
      <c r="CN509" s="705">
        <f t="shared" si="75"/>
        <v>0</v>
      </c>
      <c r="CO509" s="705"/>
      <c r="CP509" s="705"/>
      <c r="CQ509" s="705"/>
      <c r="CR509" s="705"/>
      <c r="CS509" s="705"/>
      <c r="CT509" s="705"/>
      <c r="CU509" s="705">
        <f t="shared" si="75"/>
        <v>1100000</v>
      </c>
      <c r="CV509" s="705">
        <f t="shared" si="75"/>
        <v>100000</v>
      </c>
      <c r="CW509" s="705"/>
      <c r="CX509" s="705">
        <f t="shared" si="75"/>
        <v>1000000</v>
      </c>
      <c r="CY509" s="705">
        <f t="shared" si="75"/>
        <v>2500000000</v>
      </c>
      <c r="CZ509" s="705">
        <f t="shared" si="75"/>
        <v>280000000</v>
      </c>
      <c r="DA509" s="705">
        <f t="shared" si="75"/>
        <v>25000000</v>
      </c>
      <c r="DB509" s="705">
        <f t="shared" si="75"/>
        <v>20000000</v>
      </c>
      <c r="DC509" s="705">
        <f t="shared" si="75"/>
        <v>0</v>
      </c>
      <c r="DD509" s="705">
        <f t="shared" si="75"/>
        <v>0</v>
      </c>
      <c r="DE509" s="705">
        <f t="shared" si="75"/>
        <v>650000000</v>
      </c>
      <c r="DF509" s="705">
        <f t="shared" si="75"/>
        <v>10000000</v>
      </c>
      <c r="DG509" s="705">
        <f t="shared" si="75"/>
        <v>350000000</v>
      </c>
      <c r="DH509" s="705">
        <f t="shared" si="75"/>
        <v>500000</v>
      </c>
      <c r="DI509" s="705">
        <f t="shared" si="75"/>
        <v>5000000000</v>
      </c>
      <c r="DJ509" s="705"/>
      <c r="DK509" s="705">
        <f t="shared" si="75"/>
        <v>200000000</v>
      </c>
      <c r="DL509" s="707">
        <f>SUM(DL5:DL442)</f>
        <v>0</v>
      </c>
      <c r="DM509" s="707">
        <f>SUM(DM5:DM442)</f>
        <v>0</v>
      </c>
      <c r="DN509" s="707">
        <f>SUM(DN5:DN442)</f>
        <v>0</v>
      </c>
      <c r="DO509" s="707">
        <f>SUM(DO5:DO442)</f>
        <v>0</v>
      </c>
      <c r="DP509" s="707">
        <f>SUM(DP5:DP442)</f>
        <v>0</v>
      </c>
      <c r="DQ509" s="708"/>
      <c r="DR509" s="708"/>
      <c r="DS509" s="708"/>
      <c r="DT509" s="708"/>
      <c r="DU509" s="708"/>
      <c r="DV509" s="708"/>
      <c r="DW509" s="708"/>
      <c r="DX509" s="708"/>
      <c r="DY509" s="708"/>
      <c r="DZ509" s="708"/>
      <c r="EA509" s="708"/>
      <c r="EB509" s="708"/>
      <c r="EC509" s="708"/>
      <c r="ED509" s="708"/>
      <c r="EE509" s="708"/>
      <c r="EF509" s="708"/>
      <c r="EG509" s="708"/>
      <c r="EH509" s="708"/>
      <c r="EI509" s="708"/>
      <c r="EJ509" s="708"/>
      <c r="EK509" s="708"/>
      <c r="EL509" s="708"/>
      <c r="EM509" s="708"/>
      <c r="EN509" s="708"/>
      <c r="EO509" s="708"/>
      <c r="EP509" s="708"/>
      <c r="EQ509" s="708"/>
      <c r="ER509" s="708"/>
      <c r="ES509" s="708"/>
      <c r="ET509" s="708"/>
      <c r="EU509" s="708"/>
      <c r="EV509" s="708"/>
      <c r="EW509" s="708"/>
      <c r="EX509" s="708"/>
      <c r="EY509" s="708"/>
      <c r="EZ509" s="708"/>
      <c r="FA509" s="708"/>
      <c r="FB509" s="708"/>
      <c r="FC509" s="708"/>
      <c r="FD509" s="708"/>
      <c r="FE509" s="708"/>
      <c r="FF509" s="708"/>
      <c r="FG509" s="708"/>
      <c r="FH509" s="708"/>
      <c r="FI509" s="708"/>
      <c r="FJ509" s="708"/>
      <c r="FK509" s="708"/>
      <c r="FL509" s="708"/>
      <c r="FM509" s="708"/>
      <c r="FN509" s="708"/>
      <c r="FO509" s="708"/>
      <c r="FP509" s="708"/>
      <c r="FQ509" s="708"/>
      <c r="FR509" s="708"/>
      <c r="FS509" s="708"/>
      <c r="FT509" s="708"/>
      <c r="FU509" s="708"/>
      <c r="FV509" s="708"/>
      <c r="FW509" s="708"/>
      <c r="FX509" s="708"/>
      <c r="FY509" s="708"/>
      <c r="FZ509" s="708"/>
      <c r="GA509" s="708"/>
      <c r="GB509" s="708"/>
      <c r="GC509" s="708"/>
      <c r="GD509" s="708"/>
      <c r="GE509" s="708"/>
      <c r="GF509" s="708"/>
      <c r="GG509" s="708"/>
      <c r="GH509" s="708"/>
      <c r="GI509" s="708"/>
      <c r="GJ509" s="708"/>
      <c r="GK509" s="708"/>
      <c r="GL509" s="708"/>
      <c r="GM509" s="708"/>
      <c r="GN509" s="708"/>
      <c r="GO509" s="708"/>
      <c r="GP509" s="708"/>
      <c r="GQ509" s="708"/>
      <c r="GR509" s="708"/>
      <c r="GS509" s="708"/>
      <c r="GT509" s="708"/>
      <c r="GU509" s="708"/>
      <c r="GV509" s="708"/>
      <c r="GW509" s="708"/>
      <c r="GX509" s="708"/>
      <c r="GY509" s="708"/>
      <c r="GZ509" s="708"/>
      <c r="HA509" s="708"/>
      <c r="HB509" s="708"/>
      <c r="HC509" s="708"/>
      <c r="HD509" s="708"/>
      <c r="HE509" s="708"/>
      <c r="HF509" s="708"/>
      <c r="HG509" s="708"/>
      <c r="HH509" s="708"/>
      <c r="HI509" s="708"/>
      <c r="HJ509" s="708"/>
      <c r="HK509" s="708"/>
      <c r="HL509" s="708"/>
      <c r="HM509" s="708"/>
      <c r="HN509" s="708"/>
      <c r="HO509" s="708"/>
      <c r="HP509" s="708"/>
      <c r="HQ509" s="708"/>
      <c r="HR509" s="708"/>
      <c r="HS509" s="708"/>
      <c r="HT509" s="708"/>
      <c r="HU509" s="708"/>
      <c r="HV509" s="708"/>
      <c r="HW509" s="708"/>
      <c r="HX509" s="708"/>
      <c r="HY509" s="708"/>
      <c r="HZ509" s="708"/>
      <c r="IA509" s="708"/>
      <c r="IB509" s="708"/>
      <c r="IC509" s="708"/>
      <c r="ID509" s="708"/>
      <c r="IE509" s="708"/>
      <c r="IF509" s="708"/>
      <c r="IG509" s="708"/>
      <c r="IH509" s="708"/>
      <c r="II509" s="708"/>
      <c r="IJ509" s="708"/>
      <c r="IK509" s="708"/>
      <c r="IL509" s="708"/>
      <c r="IM509" s="708"/>
      <c r="IN509" s="708"/>
      <c r="IO509" s="708"/>
      <c r="IP509" s="708"/>
    </row>
    <row r="510" spans="1:250" x14ac:dyDescent="0.3">
      <c r="A510" s="622"/>
      <c r="B510" s="622"/>
      <c r="C510" s="622"/>
      <c r="D510" s="622"/>
      <c r="E510" s="622"/>
      <c r="G510" s="622"/>
      <c r="H510" s="622"/>
      <c r="I510" s="622"/>
      <c r="J510" s="385"/>
      <c r="K510" s="710"/>
      <c r="L510" s="710"/>
      <c r="M510" s="711"/>
      <c r="N510" s="710"/>
      <c r="O510" s="710"/>
      <c r="P510" s="710"/>
      <c r="Q510" s="711"/>
      <c r="R510" s="711"/>
      <c r="S510" s="711"/>
      <c r="T510" s="711"/>
      <c r="U510" s="710"/>
      <c r="V510" s="711"/>
      <c r="W510" s="711"/>
      <c r="X510" s="711"/>
      <c r="Y510" s="712"/>
      <c r="Z510" s="711"/>
      <c r="AA510" s="711"/>
      <c r="AB510" s="711"/>
      <c r="AC510" s="711"/>
      <c r="AD510" s="711"/>
      <c r="AE510" s="705">
        <f>SUBTOTAL(9,AE6:AE508)</f>
        <v>357024118997.40002</v>
      </c>
      <c r="AF510" s="543"/>
      <c r="AG510" s="386"/>
      <c r="AH510" s="386">
        <f t="shared" ref="AH510:BY510" si="76">+AH3-AH509</f>
        <v>0</v>
      </c>
      <c r="AI510" s="386"/>
      <c r="AJ510" s="386">
        <f t="shared" si="76"/>
        <v>0</v>
      </c>
      <c r="AK510" s="386"/>
      <c r="AL510" s="386">
        <f t="shared" si="76"/>
        <v>0</v>
      </c>
      <c r="AM510" s="386"/>
      <c r="AN510" s="386">
        <f t="shared" si="76"/>
        <v>0</v>
      </c>
      <c r="AO510" s="386">
        <f t="shared" si="76"/>
        <v>0</v>
      </c>
      <c r="AP510" s="386">
        <f t="shared" si="76"/>
        <v>0</v>
      </c>
      <c r="AQ510" s="386">
        <f t="shared" si="76"/>
        <v>0</v>
      </c>
      <c r="AR510" s="386">
        <f t="shared" si="76"/>
        <v>0</v>
      </c>
      <c r="AS510" s="386">
        <f t="shared" si="76"/>
        <v>0</v>
      </c>
      <c r="AT510" s="386">
        <f t="shared" si="76"/>
        <v>0</v>
      </c>
      <c r="AU510" s="386"/>
      <c r="AV510" s="386">
        <f t="shared" si="76"/>
        <v>0</v>
      </c>
      <c r="AW510" s="386">
        <f t="shared" si="76"/>
        <v>-3300000</v>
      </c>
      <c r="AX510" s="386">
        <f t="shared" si="76"/>
        <v>0</v>
      </c>
      <c r="AY510" s="386">
        <f t="shared" si="76"/>
        <v>0</v>
      </c>
      <c r="AZ510" s="386">
        <f t="shared" si="76"/>
        <v>0</v>
      </c>
      <c r="BA510" s="386"/>
      <c r="BB510" s="386">
        <f t="shared" si="76"/>
        <v>0</v>
      </c>
      <c r="BC510" s="386">
        <f t="shared" si="76"/>
        <v>94997891.140000045</v>
      </c>
      <c r="BD510" s="386"/>
      <c r="BE510" s="386">
        <f t="shared" si="76"/>
        <v>0</v>
      </c>
      <c r="BF510" s="386">
        <f t="shared" si="76"/>
        <v>0</v>
      </c>
      <c r="BG510" s="386">
        <f t="shared" si="76"/>
        <v>0</v>
      </c>
      <c r="BH510" s="386"/>
      <c r="BI510" s="386">
        <f t="shared" si="76"/>
        <v>0</v>
      </c>
      <c r="BJ510" s="386"/>
      <c r="BK510" s="386">
        <f t="shared" si="76"/>
        <v>0</v>
      </c>
      <c r="BL510" s="386">
        <f t="shared" si="76"/>
        <v>0</v>
      </c>
      <c r="BM510" s="386">
        <f t="shared" si="76"/>
        <v>-94997891.139999866</v>
      </c>
      <c r="BN510" s="386"/>
      <c r="BO510" s="386"/>
      <c r="BP510" s="386">
        <f t="shared" si="76"/>
        <v>0</v>
      </c>
      <c r="BQ510" s="386">
        <f t="shared" si="76"/>
        <v>0</v>
      </c>
      <c r="BR510" s="386">
        <f t="shared" si="76"/>
        <v>0</v>
      </c>
      <c r="BS510" s="386">
        <f t="shared" si="76"/>
        <v>0</v>
      </c>
      <c r="BT510" s="386">
        <f t="shared" si="76"/>
        <v>0</v>
      </c>
      <c r="BU510" s="386">
        <f t="shared" si="76"/>
        <v>0</v>
      </c>
      <c r="BV510" s="386"/>
      <c r="BW510" s="386">
        <f t="shared" si="76"/>
        <v>0</v>
      </c>
      <c r="BX510" s="386"/>
      <c r="BY510" s="386">
        <f t="shared" si="76"/>
        <v>0</v>
      </c>
      <c r="BZ510" s="386">
        <f t="shared" ref="BZ510:DK510" si="77">+BZ3-BZ509</f>
        <v>0</v>
      </c>
      <c r="CA510" s="386">
        <f t="shared" si="77"/>
        <v>120000000</v>
      </c>
      <c r="CB510" s="386"/>
      <c r="CC510" s="386">
        <f t="shared" si="77"/>
        <v>0</v>
      </c>
      <c r="CD510" s="386">
        <f t="shared" si="77"/>
        <v>0</v>
      </c>
      <c r="CE510" s="386">
        <f t="shared" si="77"/>
        <v>20000000</v>
      </c>
      <c r="CF510" s="386">
        <f t="shared" si="77"/>
        <v>250000000</v>
      </c>
      <c r="CG510" s="386">
        <f t="shared" si="77"/>
        <v>500000</v>
      </c>
      <c r="CH510" s="386">
        <f t="shared" si="77"/>
        <v>0</v>
      </c>
      <c r="CI510" s="386">
        <f t="shared" si="77"/>
        <v>0</v>
      </c>
      <c r="CJ510" s="386">
        <f t="shared" si="77"/>
        <v>2570422524</v>
      </c>
      <c r="CK510" s="386">
        <f t="shared" si="77"/>
        <v>0</v>
      </c>
      <c r="CL510" s="386">
        <f t="shared" si="77"/>
        <v>0</v>
      </c>
      <c r="CM510" s="386">
        <f t="shared" si="77"/>
        <v>0</v>
      </c>
      <c r="CN510" s="386">
        <f t="shared" si="77"/>
        <v>17065000000</v>
      </c>
      <c r="CO510" s="386"/>
      <c r="CP510" s="386"/>
      <c r="CQ510" s="386"/>
      <c r="CR510" s="386"/>
      <c r="CS510" s="386"/>
      <c r="CT510" s="386"/>
      <c r="CU510" s="386">
        <f t="shared" si="77"/>
        <v>0</v>
      </c>
      <c r="CV510" s="386">
        <f t="shared" si="77"/>
        <v>0</v>
      </c>
      <c r="CW510" s="386"/>
      <c r="CX510" s="386">
        <f t="shared" si="77"/>
        <v>0</v>
      </c>
      <c r="CY510" s="386">
        <f t="shared" si="77"/>
        <v>0</v>
      </c>
      <c r="CZ510" s="386">
        <f t="shared" si="77"/>
        <v>0</v>
      </c>
      <c r="DA510" s="386">
        <f t="shared" si="77"/>
        <v>0</v>
      </c>
      <c r="DB510" s="386">
        <f t="shared" si="77"/>
        <v>0</v>
      </c>
      <c r="DC510" s="386">
        <f t="shared" si="77"/>
        <v>20000000</v>
      </c>
      <c r="DD510" s="386">
        <f t="shared" si="77"/>
        <v>150000000</v>
      </c>
      <c r="DE510" s="386">
        <f t="shared" si="77"/>
        <v>0</v>
      </c>
      <c r="DF510" s="386">
        <f t="shared" si="77"/>
        <v>0</v>
      </c>
      <c r="DG510" s="386">
        <f t="shared" si="77"/>
        <v>0</v>
      </c>
      <c r="DH510" s="386">
        <f t="shared" si="77"/>
        <v>0</v>
      </c>
      <c r="DI510" s="386">
        <f t="shared" si="77"/>
        <v>0</v>
      </c>
      <c r="DJ510" s="386"/>
      <c r="DK510" s="386">
        <f t="shared" si="77"/>
        <v>0</v>
      </c>
    </row>
    <row r="511" spans="1:250" x14ac:dyDescent="0.3">
      <c r="A511" s="622"/>
      <c r="B511" s="622"/>
      <c r="C511" s="622"/>
      <c r="D511" s="622"/>
      <c r="E511" s="622"/>
      <c r="G511" s="622"/>
      <c r="H511" s="622"/>
      <c r="I511" s="622"/>
      <c r="J511" s="385"/>
      <c r="K511" s="710"/>
      <c r="L511" s="710"/>
      <c r="M511" s="711"/>
      <c r="N511" s="710"/>
      <c r="O511" s="710"/>
      <c r="P511" s="710"/>
      <c r="Q511" s="711"/>
      <c r="R511" s="711"/>
      <c r="S511" s="711"/>
      <c r="T511" s="711"/>
      <c r="U511" s="710"/>
      <c r="V511" s="711"/>
      <c r="W511" s="711"/>
      <c r="X511" s="711"/>
      <c r="Y511" s="712"/>
      <c r="Z511" s="711"/>
      <c r="AA511" s="711"/>
      <c r="AB511" s="711"/>
      <c r="AC511" s="711"/>
      <c r="AD511" s="711"/>
      <c r="AE511" s="711"/>
      <c r="AF511" s="543"/>
      <c r="AG511" s="386"/>
      <c r="AJ511" s="587"/>
      <c r="AK511" s="587"/>
      <c r="AL511" s="587"/>
      <c r="AM511" s="587"/>
      <c r="AN511" s="587"/>
      <c r="AO511" s="587"/>
      <c r="AP511" s="587"/>
      <c r="AQ511" s="587"/>
      <c r="AR511" s="587"/>
      <c r="AS511" s="587"/>
      <c r="AT511" s="587"/>
      <c r="AU511" s="587"/>
      <c r="AV511" s="587"/>
      <c r="AW511" s="587"/>
      <c r="AX511" s="587"/>
      <c r="AY511" s="587"/>
      <c r="AZ511" s="587"/>
      <c r="BA511" s="587"/>
      <c r="BB511" s="587"/>
      <c r="BC511" s="587"/>
      <c r="BD511" s="587"/>
      <c r="BE511" s="587"/>
      <c r="BF511" s="587"/>
      <c r="BG511" s="587"/>
      <c r="BH511" s="587"/>
      <c r="BI511" s="587"/>
      <c r="BJ511" s="587"/>
      <c r="BK511" s="587"/>
      <c r="BL511" s="587"/>
      <c r="BM511" s="587"/>
      <c r="BN511" s="587"/>
      <c r="BO511" s="587"/>
      <c r="BP511" s="587"/>
      <c r="BQ511" s="587"/>
      <c r="BR511" s="587"/>
      <c r="BS511" s="587"/>
      <c r="BT511" s="587"/>
      <c r="BU511" s="587"/>
      <c r="BV511" s="587"/>
      <c r="BW511" s="587"/>
      <c r="BX511" s="587"/>
      <c r="BY511" s="587"/>
      <c r="BZ511" s="587"/>
      <c r="CA511" s="587"/>
      <c r="CB511" s="587"/>
      <c r="CC511" s="587"/>
      <c r="CD511" s="587"/>
      <c r="CE511" s="587"/>
      <c r="CF511" s="587"/>
      <c r="CG511" s="587"/>
      <c r="CH511" s="587"/>
      <c r="CI511" s="587"/>
      <c r="CJ511" s="587"/>
      <c r="CK511" s="587"/>
      <c r="CL511" s="587"/>
      <c r="CM511" s="587"/>
      <c r="CN511" s="587"/>
      <c r="CO511" s="587"/>
      <c r="CP511" s="587"/>
      <c r="CQ511" s="587"/>
      <c r="CR511" s="587"/>
      <c r="CS511" s="587"/>
      <c r="CT511" s="587"/>
      <c r="CU511" s="587"/>
      <c r="CV511" s="587"/>
      <c r="CW511" s="587"/>
      <c r="CX511" s="587"/>
      <c r="CY511" s="587"/>
      <c r="CZ511" s="587"/>
      <c r="DA511" s="587"/>
      <c r="DB511" s="587"/>
      <c r="DC511" s="587"/>
      <c r="DD511" s="587"/>
      <c r="DE511" s="587"/>
      <c r="DF511" s="587"/>
      <c r="DG511" s="587"/>
      <c r="DH511" s="587"/>
      <c r="DI511" s="587"/>
      <c r="DJ511" s="587"/>
      <c r="DK511" s="587"/>
    </row>
    <row r="512" spans="1:250" x14ac:dyDescent="0.3">
      <c r="A512" s="622"/>
      <c r="B512" s="622"/>
      <c r="C512" s="622"/>
      <c r="D512" s="622"/>
      <c r="E512" s="622"/>
      <c r="F512" s="730"/>
      <c r="G512" s="726"/>
      <c r="H512" s="726"/>
      <c r="I512" s="726"/>
      <c r="J512" s="731"/>
      <c r="K512" s="710"/>
      <c r="L512" s="710"/>
      <c r="M512" s="711"/>
      <c r="N512" s="710"/>
      <c r="O512" s="710"/>
      <c r="P512" s="710"/>
      <c r="Q512" s="711"/>
      <c r="R512" s="711"/>
      <c r="S512" s="711"/>
      <c r="T512" s="711"/>
      <c r="U512" s="710"/>
      <c r="V512" s="711"/>
      <c r="W512" s="711"/>
      <c r="X512" s="711"/>
      <c r="Y512" s="712"/>
      <c r="Z512" s="711"/>
      <c r="AA512" s="711"/>
      <c r="AB512" s="711"/>
      <c r="AC512" s="711"/>
      <c r="AD512" s="711"/>
      <c r="AE512" s="711"/>
      <c r="AF512" s="543"/>
      <c r="AG512" s="386"/>
      <c r="AJ512" s="587"/>
      <c r="AK512" s="587"/>
      <c r="AL512" s="587"/>
      <c r="AM512" s="587"/>
      <c r="AN512" s="587"/>
      <c r="AO512" s="587"/>
      <c r="AP512" s="587"/>
      <c r="AQ512" s="587"/>
      <c r="AR512" s="587"/>
      <c r="AS512" s="587"/>
      <c r="AT512" s="587"/>
      <c r="AU512" s="587"/>
      <c r="AV512" s="587"/>
      <c r="AW512" s="587"/>
      <c r="AX512" s="587"/>
      <c r="AY512" s="587"/>
      <c r="AZ512" s="587"/>
      <c r="BA512" s="587"/>
      <c r="BB512" s="587"/>
      <c r="BC512" s="587"/>
      <c r="BD512" s="587"/>
      <c r="BE512" s="587"/>
      <c r="BF512" s="587"/>
      <c r="BG512" s="587"/>
      <c r="BH512" s="587"/>
      <c r="BI512" s="587"/>
      <c r="BJ512" s="587"/>
      <c r="BK512" s="587"/>
      <c r="BL512" s="587"/>
      <c r="BM512" s="587"/>
      <c r="BN512" s="587"/>
      <c r="BO512" s="587"/>
      <c r="BP512" s="587"/>
      <c r="BQ512" s="587"/>
      <c r="BR512" s="587"/>
      <c r="BS512" s="587"/>
      <c r="BT512" s="587"/>
      <c r="BU512" s="587"/>
      <c r="BV512" s="587"/>
      <c r="BW512" s="587"/>
      <c r="BX512" s="587"/>
      <c r="BY512" s="587"/>
      <c r="BZ512" s="587"/>
      <c r="CA512" s="587"/>
      <c r="CB512" s="587"/>
      <c r="CC512" s="587"/>
      <c r="CD512" s="587"/>
      <c r="CE512" s="587"/>
      <c r="CF512" s="587"/>
      <c r="CG512" s="587"/>
      <c r="CH512" s="587"/>
      <c r="CI512" s="587"/>
      <c r="CJ512" s="587"/>
      <c r="CK512" s="587"/>
      <c r="CL512" s="587"/>
      <c r="CM512" s="587"/>
      <c r="CN512" s="587"/>
      <c r="CO512" s="587"/>
      <c r="CP512" s="587"/>
      <c r="CQ512" s="587"/>
      <c r="CR512" s="587"/>
      <c r="CS512" s="587"/>
      <c r="CT512" s="587"/>
      <c r="CU512" s="587"/>
      <c r="CV512" s="587"/>
      <c r="CW512" s="587"/>
      <c r="CX512" s="587"/>
      <c r="CY512" s="587"/>
      <c r="CZ512" s="587"/>
      <c r="DA512" s="587"/>
      <c r="DB512" s="587"/>
      <c r="DC512" s="587"/>
      <c r="DD512" s="587"/>
      <c r="DE512" s="587"/>
      <c r="DF512" s="587"/>
      <c r="DG512" s="587"/>
      <c r="DH512" s="587"/>
      <c r="DI512" s="587"/>
      <c r="DJ512" s="587"/>
      <c r="DK512" s="587"/>
    </row>
    <row r="513" spans="1:250" x14ac:dyDescent="0.3">
      <c r="A513" s="622"/>
      <c r="B513" s="622"/>
      <c r="C513" s="622"/>
      <c r="D513" s="622"/>
      <c r="E513" s="726"/>
      <c r="F513" s="713"/>
      <c r="G513" s="727"/>
      <c r="H513" s="791"/>
      <c r="I513" s="791"/>
      <c r="J513" s="791"/>
      <c r="K513" s="791"/>
      <c r="L513" s="714"/>
      <c r="M513" s="715"/>
      <c r="N513" s="714"/>
      <c r="O513" s="714"/>
      <c r="P513" s="714"/>
      <c r="Q513" s="715"/>
      <c r="R513" s="715"/>
      <c r="S513" s="715"/>
      <c r="T513" s="715"/>
      <c r="U513" s="714"/>
      <c r="V513" s="715"/>
      <c r="W513" s="715"/>
      <c r="X513" s="715"/>
      <c r="Y513" s="716"/>
      <c r="Z513" s="715"/>
      <c r="AA513" s="715"/>
      <c r="AB513" s="715"/>
      <c r="AC513" s="715"/>
      <c r="AD513" s="715"/>
      <c r="AE513" s="711"/>
      <c r="AF513" s="543"/>
      <c r="AG513" s="386"/>
      <c r="AJ513" s="587"/>
      <c r="AK513" s="587"/>
      <c r="AL513" s="587"/>
      <c r="AM513" s="587"/>
      <c r="AN513" s="587"/>
      <c r="AO513" s="587"/>
      <c r="AP513" s="587"/>
      <c r="AQ513" s="587"/>
      <c r="AR513" s="587"/>
      <c r="AS513" s="587"/>
      <c r="AT513" s="587"/>
      <c r="AU513" s="587"/>
      <c r="AV513" s="587"/>
      <c r="AW513" s="587"/>
      <c r="AX513" s="587"/>
      <c r="AY513" s="587"/>
      <c r="AZ513" s="587"/>
      <c r="BA513" s="587"/>
      <c r="BB513" s="587"/>
      <c r="BC513" s="587"/>
      <c r="BD513" s="587"/>
      <c r="BE513" s="587"/>
      <c r="BF513" s="587"/>
      <c r="BG513" s="587"/>
      <c r="BH513" s="587"/>
      <c r="BI513" s="587"/>
      <c r="BJ513" s="587"/>
      <c r="BK513" s="587"/>
      <c r="BL513" s="587"/>
      <c r="BM513" s="587"/>
      <c r="BN513" s="587"/>
      <c r="BO513" s="587"/>
      <c r="BP513" s="587"/>
      <c r="BQ513" s="587"/>
      <c r="BR513" s="587"/>
      <c r="BS513" s="587"/>
      <c r="BT513" s="587"/>
      <c r="BU513" s="587"/>
      <c r="BV513" s="587"/>
      <c r="BW513" s="587"/>
      <c r="BX513" s="587"/>
      <c r="BY513" s="587"/>
      <c r="BZ513" s="587"/>
      <c r="CA513" s="587"/>
      <c r="CB513" s="587"/>
      <c r="CC513" s="587"/>
      <c r="CD513" s="587"/>
      <c r="CE513" s="587"/>
      <c r="CF513" s="587"/>
      <c r="CG513" s="587"/>
      <c r="CH513" s="587"/>
      <c r="CI513" s="587"/>
      <c r="CJ513" s="587"/>
      <c r="CK513" s="587"/>
      <c r="CL513" s="587"/>
      <c r="CM513" s="587"/>
      <c r="CN513" s="587"/>
      <c r="CO513" s="587"/>
      <c r="CP513" s="587"/>
      <c r="CQ513" s="587"/>
      <c r="CR513" s="587"/>
      <c r="CS513" s="587"/>
      <c r="CT513" s="587"/>
      <c r="CU513" s="587"/>
      <c r="CV513" s="587"/>
      <c r="CW513" s="587"/>
      <c r="CX513" s="587"/>
      <c r="CY513" s="587"/>
      <c r="CZ513" s="587"/>
      <c r="DA513" s="587"/>
      <c r="DB513" s="587"/>
      <c r="DC513" s="587"/>
      <c r="DD513" s="587"/>
      <c r="DE513" s="587"/>
      <c r="DF513" s="587"/>
      <c r="DG513" s="587"/>
      <c r="DH513" s="587"/>
      <c r="DI513" s="587"/>
      <c r="DJ513" s="587"/>
      <c r="DK513" s="587"/>
    </row>
    <row r="514" spans="1:250" x14ac:dyDescent="0.3">
      <c r="A514" s="622"/>
      <c r="B514" s="622"/>
      <c r="C514" s="622"/>
      <c r="D514" s="622"/>
      <c r="E514" s="726"/>
      <c r="F514" s="717"/>
      <c r="G514" s="726"/>
      <c r="H514" s="792"/>
      <c r="I514" s="792"/>
      <c r="J514" s="792"/>
      <c r="K514" s="792"/>
      <c r="L514" s="718"/>
      <c r="M514" s="414"/>
      <c r="N514" s="718"/>
      <c r="O514" s="718"/>
      <c r="P514" s="718"/>
      <c r="Q514" s="414"/>
      <c r="R514" s="414"/>
      <c r="S514" s="414"/>
      <c r="T514" s="414"/>
      <c r="U514" s="718"/>
      <c r="V514" s="414"/>
      <c r="W514" s="414"/>
      <c r="X514" s="414"/>
      <c r="Y514" s="712"/>
      <c r="Z514" s="414"/>
      <c r="AA514" s="414"/>
      <c r="AB514" s="414"/>
      <c r="AC514" s="414"/>
      <c r="AD514" s="414"/>
      <c r="AE514" s="543"/>
      <c r="AF514" s="543"/>
      <c r="AG514" s="386"/>
      <c r="AJ514" s="587"/>
      <c r="AK514" s="587"/>
      <c r="AL514" s="587"/>
      <c r="AM514" s="587"/>
      <c r="AN514" s="587"/>
      <c r="AO514" s="587"/>
      <c r="AP514" s="587"/>
      <c r="AQ514" s="587"/>
      <c r="AR514" s="587"/>
      <c r="AS514" s="587"/>
      <c r="AT514" s="587"/>
      <c r="AU514" s="587"/>
      <c r="AV514" s="587"/>
      <c r="AW514" s="587"/>
      <c r="AX514" s="587"/>
      <c r="AY514" s="587"/>
      <c r="AZ514" s="587"/>
      <c r="BA514" s="587"/>
      <c r="BB514" s="587"/>
      <c r="BC514" s="587"/>
      <c r="BD514" s="587"/>
      <c r="BE514" s="587"/>
      <c r="BF514" s="587"/>
      <c r="BG514" s="587"/>
      <c r="BH514" s="587"/>
      <c r="BI514" s="587"/>
      <c r="BJ514" s="587"/>
      <c r="BK514" s="587"/>
      <c r="BL514" s="587"/>
      <c r="BM514" s="587"/>
      <c r="BN514" s="587"/>
      <c r="BO514" s="587"/>
      <c r="BP514" s="587"/>
      <c r="BQ514" s="587"/>
      <c r="BR514" s="587"/>
      <c r="BS514" s="587"/>
      <c r="BT514" s="587"/>
      <c r="BU514" s="587"/>
      <c r="BV514" s="587"/>
      <c r="BW514" s="587"/>
      <c r="BX514" s="587"/>
      <c r="BY514" s="587"/>
      <c r="BZ514" s="587"/>
      <c r="CA514" s="587"/>
      <c r="CB514" s="587"/>
      <c r="CC514" s="587"/>
      <c r="CD514" s="587"/>
      <c r="CE514" s="587"/>
      <c r="CF514" s="587"/>
      <c r="CG514" s="587"/>
      <c r="CH514" s="587"/>
      <c r="CI514" s="587"/>
      <c r="CJ514" s="587"/>
      <c r="CK514" s="587"/>
      <c r="CL514" s="587"/>
      <c r="CM514" s="587"/>
      <c r="CN514" s="587"/>
      <c r="CO514" s="587"/>
      <c r="CP514" s="587"/>
      <c r="CQ514" s="587"/>
      <c r="CR514" s="587"/>
      <c r="CS514" s="587"/>
      <c r="CT514" s="587"/>
      <c r="CU514" s="587"/>
      <c r="CV514" s="587"/>
      <c r="CW514" s="587"/>
      <c r="CX514" s="587"/>
      <c r="CY514" s="587"/>
      <c r="CZ514" s="587"/>
      <c r="DA514" s="587"/>
      <c r="DB514" s="587"/>
      <c r="DC514" s="587"/>
      <c r="DD514" s="587"/>
      <c r="DE514" s="587"/>
      <c r="DF514" s="587"/>
      <c r="DG514" s="587"/>
      <c r="DH514" s="587"/>
      <c r="DI514" s="587"/>
      <c r="DJ514" s="587"/>
      <c r="DK514" s="587"/>
    </row>
    <row r="515" spans="1:250" x14ac:dyDescent="0.3">
      <c r="A515" s="622"/>
      <c r="B515" s="622"/>
      <c r="C515" s="622"/>
      <c r="D515" s="622"/>
      <c r="E515" s="726"/>
      <c r="F515" s="719"/>
      <c r="G515" s="727"/>
      <c r="H515" s="726"/>
      <c r="I515" s="732"/>
      <c r="J515" s="731"/>
      <c r="K515" s="718"/>
      <c r="L515" s="718"/>
      <c r="M515" s="414"/>
      <c r="N515" s="718"/>
      <c r="O515" s="718"/>
      <c r="P515" s="718"/>
      <c r="Q515" s="414"/>
      <c r="R515" s="414"/>
      <c r="S515" s="414"/>
      <c r="T515" s="414"/>
      <c r="U515" s="718"/>
      <c r="V515" s="414"/>
      <c r="W515" s="414"/>
      <c r="X515" s="414"/>
      <c r="Y515" s="712"/>
      <c r="Z515" s="414"/>
      <c r="AA515" s="414"/>
      <c r="AB515" s="414"/>
      <c r="AC515" s="414"/>
      <c r="AD515" s="414"/>
      <c r="AE515" s="720"/>
      <c r="AF515" s="543"/>
      <c r="AG515" s="386"/>
      <c r="AJ515" s="587"/>
      <c r="AK515" s="587"/>
      <c r="AL515" s="587"/>
      <c r="AM515" s="587"/>
      <c r="AN515" s="587"/>
      <c r="AO515" s="587"/>
      <c r="AP515" s="587"/>
      <c r="AQ515" s="587"/>
      <c r="AR515" s="587"/>
      <c r="AS515" s="587"/>
      <c r="AT515" s="587"/>
      <c r="AU515" s="587"/>
      <c r="AV515" s="587"/>
      <c r="AW515" s="587"/>
      <c r="AX515" s="587"/>
      <c r="AY515" s="587"/>
      <c r="AZ515" s="587"/>
      <c r="BA515" s="587"/>
      <c r="BB515" s="587"/>
      <c r="BC515" s="587"/>
      <c r="BD515" s="587"/>
      <c r="BE515" s="587"/>
      <c r="BF515" s="587"/>
      <c r="BG515" s="587"/>
      <c r="BH515" s="587"/>
      <c r="BI515" s="587"/>
      <c r="BJ515" s="587"/>
      <c r="BK515" s="587"/>
      <c r="BL515" s="587"/>
      <c r="BM515" s="587"/>
      <c r="BN515" s="587"/>
      <c r="BO515" s="587"/>
      <c r="BP515" s="587"/>
      <c r="BQ515" s="587"/>
      <c r="BR515" s="587"/>
      <c r="BS515" s="587"/>
      <c r="BT515" s="587"/>
      <c r="BU515" s="587"/>
      <c r="BV515" s="587"/>
      <c r="BW515" s="587"/>
      <c r="BX515" s="587"/>
      <c r="BY515" s="587"/>
      <c r="BZ515" s="587"/>
      <c r="CA515" s="587"/>
      <c r="CB515" s="587"/>
      <c r="CC515" s="587"/>
      <c r="CD515" s="587"/>
      <c r="CE515" s="587"/>
      <c r="CF515" s="587"/>
      <c r="CG515" s="587"/>
      <c r="CH515" s="587"/>
      <c r="CI515" s="587"/>
      <c r="CJ515" s="587"/>
      <c r="CK515" s="587"/>
      <c r="CL515" s="587"/>
      <c r="CM515" s="587"/>
      <c r="CN515" s="587"/>
      <c r="CO515" s="587"/>
      <c r="CP515" s="587"/>
      <c r="CQ515" s="587"/>
      <c r="CR515" s="587"/>
      <c r="CS515" s="587"/>
      <c r="CT515" s="587"/>
      <c r="CU515" s="587"/>
      <c r="CV515" s="587"/>
      <c r="CW515" s="587"/>
      <c r="CX515" s="587"/>
      <c r="CY515" s="587"/>
      <c r="CZ515" s="587"/>
      <c r="DA515" s="587"/>
      <c r="DB515" s="587"/>
      <c r="DC515" s="587"/>
      <c r="DD515" s="587"/>
      <c r="DE515" s="587"/>
      <c r="DF515" s="587"/>
      <c r="DG515" s="587"/>
      <c r="DH515" s="587"/>
      <c r="DI515" s="587"/>
      <c r="DJ515" s="587"/>
      <c r="DK515" s="587"/>
      <c r="IO515" s="721">
        <f>+IP515/IP517</f>
        <v>0.77294967488958188</v>
      </c>
      <c r="IP515" s="386">
        <v>225402423908.70001</v>
      </c>
    </row>
    <row r="516" spans="1:250" x14ac:dyDescent="0.3">
      <c r="A516" s="622"/>
      <c r="B516" s="622"/>
      <c r="C516" s="622"/>
      <c r="D516" s="622"/>
      <c r="E516" s="726"/>
      <c r="F516" s="722"/>
      <c r="G516" s="726"/>
      <c r="H516" s="726"/>
      <c r="I516" s="732"/>
      <c r="J516" s="731"/>
      <c r="K516" s="718"/>
      <c r="L516" s="718"/>
      <c r="M516" s="414"/>
      <c r="N516" s="718"/>
      <c r="O516" s="718"/>
      <c r="P516" s="718"/>
      <c r="Q516" s="414"/>
      <c r="R516" s="414"/>
      <c r="S516" s="414"/>
      <c r="T516" s="414"/>
      <c r="U516" s="718"/>
      <c r="V516" s="414"/>
      <c r="W516" s="414"/>
      <c r="X516" s="414"/>
      <c r="Y516" s="712"/>
      <c r="Z516" s="414"/>
      <c r="AA516" s="414"/>
      <c r="AB516" s="414"/>
      <c r="AC516" s="414"/>
      <c r="AD516" s="414"/>
      <c r="AE516" s="414"/>
      <c r="AF516" s="543"/>
      <c r="AG516" s="386"/>
      <c r="AJ516" s="587"/>
      <c r="AK516" s="587"/>
      <c r="AL516" s="587"/>
      <c r="AM516" s="587"/>
      <c r="AN516" s="587"/>
      <c r="AO516" s="587"/>
      <c r="AP516" s="587"/>
      <c r="AQ516" s="587"/>
      <c r="AR516" s="587"/>
      <c r="AS516" s="587"/>
      <c r="AT516" s="587"/>
      <c r="AU516" s="587"/>
      <c r="AV516" s="587"/>
      <c r="AW516" s="587"/>
      <c r="AX516" s="587"/>
      <c r="AY516" s="587"/>
      <c r="AZ516" s="587"/>
      <c r="BA516" s="587"/>
      <c r="BB516" s="587"/>
      <c r="BC516" s="587"/>
      <c r="BD516" s="587"/>
      <c r="BE516" s="587"/>
      <c r="BF516" s="587"/>
      <c r="BG516" s="587"/>
      <c r="BH516" s="587"/>
      <c r="BI516" s="587"/>
      <c r="BJ516" s="587"/>
      <c r="BK516" s="587"/>
      <c r="BL516" s="587"/>
      <c r="BM516" s="587"/>
      <c r="BN516" s="587"/>
      <c r="BO516" s="587"/>
      <c r="BP516" s="587"/>
      <c r="BQ516" s="587"/>
      <c r="BR516" s="587"/>
      <c r="BS516" s="587"/>
      <c r="BT516" s="587"/>
      <c r="BU516" s="587"/>
      <c r="BV516" s="587"/>
      <c r="BW516" s="587"/>
      <c r="BX516" s="587"/>
      <c r="BY516" s="587"/>
      <c r="BZ516" s="587"/>
      <c r="CA516" s="587"/>
      <c r="CB516" s="587"/>
      <c r="CC516" s="587"/>
      <c r="CD516" s="587"/>
      <c r="CE516" s="587"/>
      <c r="CF516" s="587"/>
      <c r="CG516" s="587"/>
      <c r="CH516" s="587"/>
      <c r="CI516" s="587"/>
      <c r="CJ516" s="587"/>
      <c r="CK516" s="587"/>
      <c r="CL516" s="587"/>
      <c r="CM516" s="587"/>
      <c r="CN516" s="587"/>
      <c r="CO516" s="587"/>
      <c r="CP516" s="587"/>
      <c r="CQ516" s="587"/>
      <c r="CR516" s="587"/>
      <c r="CS516" s="587"/>
      <c r="CT516" s="587"/>
      <c r="CU516" s="587"/>
      <c r="CV516" s="587"/>
      <c r="CW516" s="587"/>
      <c r="CX516" s="587"/>
      <c r="CY516" s="587"/>
      <c r="CZ516" s="587"/>
      <c r="DA516" s="587"/>
      <c r="DB516" s="587"/>
      <c r="DC516" s="587"/>
      <c r="DD516" s="587"/>
      <c r="DE516" s="587"/>
      <c r="DF516" s="587"/>
      <c r="DG516" s="587"/>
      <c r="DH516" s="587"/>
      <c r="DI516" s="587"/>
      <c r="DJ516" s="587"/>
      <c r="DK516" s="587"/>
      <c r="IO516" s="721">
        <f>+IP516/IP517</f>
        <v>0.22705032511041812</v>
      </c>
      <c r="IP516" s="386">
        <v>66210900000</v>
      </c>
    </row>
    <row r="517" spans="1:250" x14ac:dyDescent="0.3">
      <c r="A517" s="622"/>
      <c r="B517" s="622"/>
      <c r="C517" s="622"/>
      <c r="D517" s="622"/>
      <c r="E517" s="726"/>
      <c r="F517" s="728"/>
      <c r="G517" s="729"/>
      <c r="H517" s="729"/>
      <c r="I517" s="726"/>
      <c r="J517" s="731"/>
      <c r="K517" s="718"/>
      <c r="L517" s="718"/>
      <c r="M517" s="414"/>
      <c r="N517" s="718"/>
      <c r="O517" s="718"/>
      <c r="P517" s="718"/>
      <c r="Q517" s="414"/>
      <c r="R517" s="414"/>
      <c r="S517" s="414"/>
      <c r="T517" s="414"/>
      <c r="U517" s="718"/>
      <c r="V517" s="414"/>
      <c r="W517" s="414"/>
      <c r="X517" s="414"/>
      <c r="Y517" s="712"/>
      <c r="Z517" s="414"/>
      <c r="AA517" s="414"/>
      <c r="AB517" s="414"/>
      <c r="AC517" s="414"/>
      <c r="AD517" s="414"/>
      <c r="AE517" s="413"/>
      <c r="AF517" s="543"/>
      <c r="AG517" s="386">
        <v>500000000</v>
      </c>
      <c r="AJ517" s="587"/>
      <c r="AK517" s="587"/>
      <c r="AL517" s="587"/>
      <c r="AM517" s="587"/>
      <c r="AN517" s="587"/>
      <c r="AO517" s="587"/>
      <c r="AP517" s="587"/>
      <c r="AQ517" s="587"/>
      <c r="AR517" s="587"/>
      <c r="AS517" s="587"/>
      <c r="AT517" s="587"/>
      <c r="AU517" s="587"/>
      <c r="AV517" s="587"/>
      <c r="AW517" s="587"/>
      <c r="AX517" s="587"/>
      <c r="AY517" s="587"/>
      <c r="AZ517" s="587"/>
      <c r="BA517" s="587"/>
      <c r="BB517" s="587"/>
      <c r="BC517" s="587"/>
      <c r="BD517" s="587"/>
      <c r="BE517" s="587"/>
      <c r="BF517" s="587"/>
      <c r="BG517" s="587"/>
      <c r="BH517" s="587"/>
      <c r="BI517" s="587"/>
      <c r="BJ517" s="587"/>
      <c r="BK517" s="587"/>
      <c r="BL517" s="587"/>
      <c r="BM517" s="587"/>
      <c r="BN517" s="587"/>
      <c r="BO517" s="587"/>
      <c r="BP517" s="587"/>
      <c r="BQ517" s="587"/>
      <c r="BR517" s="587"/>
      <c r="BS517" s="587"/>
      <c r="BT517" s="587"/>
      <c r="BU517" s="587"/>
      <c r="BV517" s="587"/>
      <c r="BW517" s="587"/>
      <c r="BX517" s="587"/>
      <c r="BY517" s="587"/>
      <c r="BZ517" s="587"/>
      <c r="CA517" s="587"/>
      <c r="CB517" s="587"/>
      <c r="CC517" s="587"/>
      <c r="CD517" s="587"/>
      <c r="CE517" s="587"/>
      <c r="CF517" s="587"/>
      <c r="CG517" s="587"/>
      <c r="CH517" s="587"/>
      <c r="CI517" s="587"/>
      <c r="CJ517" s="587"/>
      <c r="CK517" s="587"/>
      <c r="CL517" s="587"/>
      <c r="CM517" s="587"/>
      <c r="CN517" s="587"/>
      <c r="CO517" s="587"/>
      <c r="CP517" s="587"/>
      <c r="CQ517" s="587"/>
      <c r="CR517" s="587"/>
      <c r="CS517" s="587"/>
      <c r="CT517" s="587"/>
      <c r="CU517" s="587"/>
      <c r="CV517" s="587"/>
      <c r="CW517" s="587"/>
      <c r="CX517" s="587"/>
      <c r="CY517" s="587"/>
      <c r="CZ517" s="587"/>
      <c r="DA517" s="587"/>
      <c r="DB517" s="587"/>
      <c r="DC517" s="587"/>
      <c r="DD517" s="587"/>
      <c r="DE517" s="587"/>
      <c r="DF517" s="587"/>
      <c r="DG517" s="587"/>
      <c r="DH517" s="587"/>
      <c r="DI517" s="587"/>
      <c r="DJ517" s="587"/>
      <c r="DK517" s="587"/>
      <c r="IP517" s="386">
        <f>SUBTOTAL(9,IP515:IP516)</f>
        <v>291613323908.70001</v>
      </c>
    </row>
    <row r="518" spans="1:250" x14ac:dyDescent="0.3">
      <c r="A518" s="622"/>
      <c r="B518" s="622"/>
      <c r="C518" s="622"/>
      <c r="D518" s="622"/>
      <c r="E518" s="622"/>
      <c r="F518" s="726"/>
      <c r="G518" s="726"/>
      <c r="H518" s="729"/>
      <c r="I518" s="726"/>
      <c r="J518" s="731"/>
      <c r="K518" s="718"/>
      <c r="L518" s="718"/>
      <c r="M518" s="414"/>
      <c r="N518" s="718"/>
      <c r="O518" s="718"/>
      <c r="P518" s="718"/>
      <c r="Q518" s="414"/>
      <c r="R518" s="414"/>
      <c r="S518" s="414"/>
      <c r="T518" s="414"/>
      <c r="U518" s="718"/>
      <c r="V518" s="414"/>
      <c r="W518" s="414"/>
      <c r="X518" s="414"/>
      <c r="Y518" s="712"/>
      <c r="Z518" s="414"/>
      <c r="AA518" s="414"/>
      <c r="AB518" s="414"/>
      <c r="AC518" s="414"/>
      <c r="AD518" s="414"/>
      <c r="AE518" s="413"/>
      <c r="AF518" s="543"/>
      <c r="AG518" s="386">
        <v>700000000</v>
      </c>
      <c r="AJ518" s="587"/>
      <c r="AK518" s="587"/>
      <c r="AL518" s="587"/>
      <c r="AM518" s="587"/>
      <c r="AN518" s="587"/>
      <c r="AO518" s="587"/>
      <c r="AP518" s="587"/>
      <c r="AQ518" s="587"/>
      <c r="AR518" s="587"/>
      <c r="AS518" s="587"/>
      <c r="AT518" s="587"/>
      <c r="AU518" s="587"/>
      <c r="AV518" s="587"/>
      <c r="AW518" s="587"/>
      <c r="AX518" s="587"/>
      <c r="AY518" s="587"/>
      <c r="AZ518" s="587"/>
      <c r="BA518" s="587"/>
      <c r="BB518" s="587"/>
      <c r="BC518" s="587"/>
      <c r="BD518" s="587"/>
      <c r="BE518" s="587"/>
      <c r="BF518" s="587"/>
      <c r="BG518" s="587"/>
      <c r="BH518" s="587"/>
      <c r="BI518" s="587"/>
      <c r="BJ518" s="587"/>
      <c r="BK518" s="587"/>
      <c r="BL518" s="587"/>
      <c r="BM518" s="587"/>
      <c r="BN518" s="587"/>
      <c r="BO518" s="587"/>
      <c r="BP518" s="587"/>
      <c r="BQ518" s="587"/>
      <c r="BR518" s="587"/>
      <c r="BS518" s="587"/>
      <c r="BT518" s="587"/>
      <c r="BU518" s="587"/>
      <c r="BV518" s="587"/>
      <c r="BW518" s="587"/>
      <c r="BX518" s="587"/>
      <c r="BY518" s="587"/>
      <c r="BZ518" s="587"/>
      <c r="CA518" s="587"/>
      <c r="CB518" s="587"/>
      <c r="CC518" s="587"/>
      <c r="CD518" s="587"/>
      <c r="CE518" s="587"/>
      <c r="CF518" s="587"/>
      <c r="CG518" s="587"/>
      <c r="CH518" s="587"/>
      <c r="CI518" s="587"/>
      <c r="CJ518" s="587"/>
      <c r="CK518" s="587"/>
      <c r="CL518" s="587"/>
      <c r="CM518" s="587"/>
      <c r="CN518" s="587"/>
      <c r="CO518" s="587"/>
      <c r="CP518" s="587"/>
      <c r="CQ518" s="587"/>
      <c r="CR518" s="587"/>
      <c r="CS518" s="587"/>
      <c r="CT518" s="587"/>
      <c r="CU518" s="587"/>
      <c r="CV518" s="587"/>
      <c r="CW518" s="587"/>
      <c r="CX518" s="587"/>
      <c r="CY518" s="587"/>
      <c r="CZ518" s="587"/>
      <c r="DA518" s="587"/>
      <c r="DB518" s="587"/>
      <c r="DC518" s="587"/>
      <c r="DD518" s="587"/>
      <c r="DE518" s="587"/>
      <c r="DF518" s="587"/>
      <c r="DG518" s="587"/>
      <c r="DH518" s="587"/>
      <c r="DI518" s="587"/>
      <c r="DJ518" s="587"/>
      <c r="DK518" s="587"/>
    </row>
    <row r="519" spans="1:250" x14ac:dyDescent="0.3">
      <c r="A519" s="622"/>
      <c r="B519" s="622"/>
      <c r="C519" s="622"/>
      <c r="D519" s="622"/>
      <c r="E519" s="622"/>
      <c r="F519" s="726"/>
      <c r="G519" s="726"/>
      <c r="H519" s="729"/>
      <c r="I519" s="726"/>
      <c r="J519" s="731"/>
      <c r="K519" s="718"/>
      <c r="L519" s="718"/>
      <c r="M519" s="414"/>
      <c r="N519" s="718"/>
      <c r="O519" s="718"/>
      <c r="P519" s="718"/>
      <c r="Q519" s="414"/>
      <c r="R519" s="414"/>
      <c r="S519" s="414"/>
      <c r="T519" s="414"/>
      <c r="U519" s="718"/>
      <c r="V519" s="414"/>
      <c r="W519" s="414"/>
      <c r="X519" s="414"/>
      <c r="Y519" s="712"/>
      <c r="Z519" s="414"/>
      <c r="AA519" s="414"/>
      <c r="AB519" s="414"/>
      <c r="AC519" s="414"/>
      <c r="AD519" s="414"/>
      <c r="AE519" s="414"/>
      <c r="AF519" s="543"/>
      <c r="AG519" s="386">
        <v>1800000000</v>
      </c>
      <c r="AJ519" s="587"/>
      <c r="AK519" s="587"/>
      <c r="AL519" s="587"/>
      <c r="AM519" s="587"/>
      <c r="AN519" s="587"/>
      <c r="AO519" s="587"/>
      <c r="AP519" s="587"/>
      <c r="AQ519" s="587"/>
      <c r="AR519" s="587"/>
      <c r="AS519" s="587"/>
      <c r="AT519" s="587"/>
      <c r="AU519" s="587"/>
      <c r="AV519" s="587"/>
      <c r="AW519" s="587"/>
      <c r="AX519" s="587"/>
      <c r="AY519" s="587"/>
      <c r="AZ519" s="587"/>
      <c r="BA519" s="587"/>
      <c r="BB519" s="587"/>
      <c r="BC519" s="587"/>
      <c r="BD519" s="587"/>
      <c r="BE519" s="587"/>
      <c r="BF519" s="587"/>
      <c r="BG519" s="587"/>
      <c r="BH519" s="587"/>
      <c r="BI519" s="587"/>
      <c r="BJ519" s="587"/>
      <c r="BK519" s="587"/>
      <c r="BL519" s="587"/>
      <c r="BM519" s="587"/>
      <c r="BN519" s="587"/>
      <c r="BO519" s="587"/>
      <c r="BP519" s="587"/>
      <c r="BQ519" s="587"/>
      <c r="BR519" s="587"/>
      <c r="BS519" s="587"/>
      <c r="BT519" s="587"/>
      <c r="BU519" s="587"/>
      <c r="BV519" s="587"/>
      <c r="BW519" s="587"/>
      <c r="BX519" s="587"/>
      <c r="BY519" s="587"/>
      <c r="BZ519" s="587"/>
      <c r="CA519" s="587"/>
      <c r="CB519" s="587"/>
      <c r="CC519" s="587"/>
      <c r="CD519" s="587"/>
      <c r="CE519" s="587"/>
      <c r="CF519" s="587"/>
      <c r="CG519" s="587"/>
      <c r="CH519" s="587"/>
      <c r="CI519" s="587"/>
      <c r="CJ519" s="587"/>
      <c r="CK519" s="587"/>
      <c r="CL519" s="587"/>
      <c r="CM519" s="587"/>
      <c r="CN519" s="587"/>
      <c r="CO519" s="587"/>
      <c r="CP519" s="587"/>
      <c r="CQ519" s="587"/>
      <c r="CR519" s="587"/>
      <c r="CS519" s="587"/>
      <c r="CT519" s="587"/>
      <c r="CU519" s="587"/>
      <c r="CV519" s="587"/>
      <c r="CW519" s="587"/>
      <c r="CX519" s="587"/>
      <c r="CY519" s="587"/>
      <c r="CZ519" s="587"/>
      <c r="DA519" s="587"/>
      <c r="DB519" s="587"/>
      <c r="DC519" s="587"/>
      <c r="DD519" s="587"/>
      <c r="DE519" s="587"/>
      <c r="DF519" s="587"/>
      <c r="DG519" s="587"/>
      <c r="DH519" s="587"/>
      <c r="DI519" s="587"/>
      <c r="DJ519" s="587"/>
      <c r="DK519" s="587"/>
    </row>
    <row r="520" spans="1:250" x14ac:dyDescent="0.3">
      <c r="A520" s="622"/>
      <c r="B520" s="622"/>
      <c r="C520" s="622"/>
      <c r="D520" s="622"/>
      <c r="E520" s="622"/>
      <c r="F520" s="723"/>
      <c r="G520" s="733"/>
      <c r="H520" s="729"/>
      <c r="I520" s="726"/>
      <c r="J520" s="731"/>
      <c r="K520" s="734"/>
      <c r="L520" s="734"/>
      <c r="M520" s="520"/>
      <c r="N520" s="734"/>
      <c r="O520" s="734"/>
      <c r="P520" s="734"/>
      <c r="Q520" s="520"/>
      <c r="R520" s="520"/>
      <c r="S520" s="520"/>
      <c r="T520" s="520"/>
      <c r="U520" s="734"/>
      <c r="V520" s="520"/>
      <c r="W520" s="520"/>
      <c r="X520" s="520"/>
      <c r="Y520" s="735"/>
      <c r="Z520" s="520"/>
      <c r="AA520" s="520"/>
      <c r="AB520" s="520"/>
      <c r="AC520" s="520"/>
      <c r="AD520" s="520"/>
      <c r="AE520" s="520"/>
      <c r="AF520" s="543"/>
      <c r="AG520" s="386">
        <v>160000000</v>
      </c>
      <c r="AJ520" s="587"/>
      <c r="AK520" s="587"/>
      <c r="AL520" s="587"/>
      <c r="AM520" s="587"/>
      <c r="AN520" s="587"/>
      <c r="AO520" s="587"/>
      <c r="AP520" s="587"/>
      <c r="AQ520" s="587"/>
      <c r="AR520" s="587"/>
      <c r="AS520" s="587"/>
      <c r="AT520" s="587"/>
      <c r="AU520" s="587"/>
      <c r="AV520" s="587"/>
      <c r="AW520" s="587"/>
      <c r="AX520" s="587"/>
      <c r="AY520" s="587"/>
      <c r="AZ520" s="587"/>
      <c r="BA520" s="587"/>
      <c r="BB520" s="587"/>
      <c r="BC520" s="587"/>
      <c r="BD520" s="587"/>
      <c r="BE520" s="587"/>
      <c r="BF520" s="587"/>
      <c r="BG520" s="587"/>
      <c r="BH520" s="587"/>
      <c r="BI520" s="587"/>
      <c r="BJ520" s="587"/>
      <c r="BK520" s="587"/>
      <c r="BL520" s="587"/>
      <c r="BM520" s="587"/>
      <c r="BN520" s="587"/>
      <c r="BO520" s="587"/>
      <c r="BP520" s="587"/>
      <c r="BQ520" s="587"/>
      <c r="BR520" s="587"/>
      <c r="BS520" s="587"/>
      <c r="BT520" s="587"/>
      <c r="BU520" s="587"/>
      <c r="BV520" s="587"/>
      <c r="BW520" s="587"/>
      <c r="BX520" s="587"/>
      <c r="BY520" s="587"/>
      <c r="BZ520" s="587"/>
      <c r="CA520" s="587"/>
      <c r="CB520" s="587"/>
      <c r="CC520" s="587"/>
      <c r="CD520" s="587"/>
      <c r="CE520" s="587"/>
      <c r="CF520" s="587"/>
      <c r="CG520" s="587"/>
      <c r="CH520" s="587"/>
      <c r="CI520" s="587"/>
      <c r="CJ520" s="587"/>
      <c r="CK520" s="587"/>
      <c r="CL520" s="587"/>
      <c r="CM520" s="587"/>
      <c r="CN520" s="587"/>
      <c r="CO520" s="587"/>
      <c r="CP520" s="587"/>
      <c r="CQ520" s="587"/>
      <c r="CR520" s="587"/>
      <c r="CS520" s="587"/>
      <c r="CT520" s="587"/>
      <c r="CU520" s="587"/>
      <c r="CV520" s="587"/>
      <c r="CW520" s="587"/>
      <c r="CX520" s="587"/>
      <c r="CY520" s="587"/>
      <c r="CZ520" s="587"/>
      <c r="DA520" s="587"/>
      <c r="DB520" s="587"/>
      <c r="DC520" s="587"/>
      <c r="DD520" s="587"/>
      <c r="DE520" s="587"/>
      <c r="DF520" s="587"/>
      <c r="DG520" s="587"/>
      <c r="DH520" s="587"/>
      <c r="DI520" s="587"/>
      <c r="DJ520" s="587"/>
      <c r="DK520" s="587"/>
    </row>
    <row r="521" spans="1:250" x14ac:dyDescent="0.3">
      <c r="A521" s="622"/>
      <c r="B521" s="622"/>
      <c r="C521" s="622"/>
      <c r="D521" s="622"/>
      <c r="E521" s="622"/>
      <c r="F521" s="730"/>
      <c r="G521" s="729"/>
      <c r="H521" s="729"/>
      <c r="I521" s="726"/>
      <c r="J521" s="731"/>
      <c r="K521" s="734"/>
      <c r="L521" s="734"/>
      <c r="M521" s="520"/>
      <c r="N521" s="734"/>
      <c r="O521" s="734"/>
      <c r="P521" s="734"/>
      <c r="Q521" s="520"/>
      <c r="R521" s="520"/>
      <c r="S521" s="520"/>
      <c r="T521" s="520"/>
      <c r="U521" s="734"/>
      <c r="V521" s="520"/>
      <c r="W521" s="520"/>
      <c r="X521" s="520"/>
      <c r="Y521" s="735"/>
      <c r="Z521" s="520"/>
      <c r="AA521" s="520"/>
      <c r="AB521" s="520"/>
      <c r="AC521" s="520"/>
      <c r="AD521" s="520"/>
      <c r="AE521" s="520"/>
      <c r="AF521" s="543"/>
      <c r="AG521" s="386"/>
      <c r="AJ521" s="587"/>
      <c r="AK521" s="587"/>
      <c r="AL521" s="587"/>
      <c r="AM521" s="587"/>
      <c r="AN521" s="587"/>
      <c r="AO521" s="587"/>
      <c r="AP521" s="587"/>
      <c r="AQ521" s="587"/>
      <c r="AR521" s="587"/>
      <c r="AS521" s="587"/>
      <c r="AT521" s="587"/>
      <c r="AU521" s="587"/>
      <c r="AV521" s="587"/>
      <c r="AW521" s="587"/>
      <c r="AX521" s="587"/>
      <c r="AY521" s="587"/>
      <c r="AZ521" s="587"/>
      <c r="BA521" s="587"/>
      <c r="BB521" s="587"/>
      <c r="BC521" s="587"/>
      <c r="BD521" s="587"/>
      <c r="BE521" s="587"/>
      <c r="BF521" s="587"/>
      <c r="BG521" s="587"/>
      <c r="BH521" s="587"/>
      <c r="BI521" s="587"/>
      <c r="BJ521" s="587"/>
      <c r="BK521" s="587"/>
      <c r="BL521" s="587"/>
      <c r="BM521" s="587"/>
      <c r="BN521" s="587"/>
      <c r="BO521" s="587"/>
      <c r="BP521" s="587"/>
      <c r="BQ521" s="587"/>
      <c r="BR521" s="587"/>
      <c r="BS521" s="587"/>
      <c r="BT521" s="587"/>
      <c r="BU521" s="587"/>
      <c r="BV521" s="587"/>
      <c r="BW521" s="587"/>
      <c r="BX521" s="587"/>
      <c r="BY521" s="587"/>
      <c r="BZ521" s="587"/>
      <c r="CA521" s="587"/>
      <c r="CB521" s="587"/>
      <c r="CC521" s="587"/>
      <c r="CD521" s="587"/>
      <c r="CE521" s="587"/>
      <c r="CF521" s="587"/>
      <c r="CG521" s="587"/>
      <c r="CH521" s="587"/>
      <c r="CI521" s="587"/>
      <c r="CJ521" s="587"/>
      <c r="CK521" s="587"/>
      <c r="CL521" s="587"/>
      <c r="CM521" s="587"/>
      <c r="CN521" s="587"/>
      <c r="CO521" s="587"/>
      <c r="CP521" s="587"/>
      <c r="CQ521" s="587"/>
      <c r="CR521" s="587"/>
      <c r="CS521" s="587"/>
      <c r="CT521" s="587"/>
      <c r="CU521" s="587"/>
      <c r="CV521" s="587"/>
      <c r="CW521" s="587"/>
      <c r="CX521" s="587"/>
      <c r="CY521" s="587"/>
      <c r="CZ521" s="587"/>
      <c r="DA521" s="587"/>
      <c r="DB521" s="587"/>
      <c r="DC521" s="587"/>
      <c r="DD521" s="587"/>
      <c r="DE521" s="587"/>
      <c r="DF521" s="587"/>
      <c r="DG521" s="587"/>
      <c r="DH521" s="587"/>
      <c r="DI521" s="587"/>
      <c r="DJ521" s="587"/>
      <c r="DK521" s="587"/>
    </row>
    <row r="522" spans="1:250" x14ac:dyDescent="0.3">
      <c r="A522" s="622"/>
      <c r="B522" s="622"/>
      <c r="C522" s="622"/>
      <c r="D522" s="622"/>
      <c r="E522" s="622"/>
      <c r="F522" s="730"/>
      <c r="G522" s="729"/>
      <c r="H522" s="729"/>
      <c r="I522" s="726"/>
      <c r="J522" s="731"/>
      <c r="K522" s="734"/>
      <c r="L522" s="734"/>
      <c r="M522" s="520"/>
      <c r="N522" s="734"/>
      <c r="O522" s="734"/>
      <c r="P522" s="734"/>
      <c r="Q522" s="520"/>
      <c r="R522" s="520"/>
      <c r="S522" s="520"/>
      <c r="T522" s="520"/>
      <c r="U522" s="734"/>
      <c r="V522" s="520"/>
      <c r="W522" s="520"/>
      <c r="X522" s="520"/>
      <c r="Y522" s="735"/>
      <c r="Z522" s="520"/>
      <c r="AA522" s="520"/>
      <c r="AB522" s="520"/>
      <c r="AC522" s="520"/>
      <c r="AD522" s="520"/>
      <c r="AE522" s="520"/>
      <c r="AF522" s="543"/>
      <c r="AG522" s="386"/>
      <c r="AJ522" s="587"/>
      <c r="AK522" s="587"/>
      <c r="AL522" s="587"/>
      <c r="AM522" s="587"/>
      <c r="AN522" s="587"/>
      <c r="AO522" s="587"/>
      <c r="AP522" s="587"/>
      <c r="AQ522" s="587"/>
      <c r="AR522" s="587"/>
      <c r="AS522" s="587"/>
      <c r="AT522" s="587"/>
      <c r="AU522" s="587"/>
      <c r="AV522" s="587"/>
      <c r="AW522" s="587"/>
      <c r="AX522" s="587"/>
      <c r="AY522" s="587"/>
      <c r="AZ522" s="587"/>
      <c r="BA522" s="587"/>
      <c r="BB522" s="587"/>
      <c r="BC522" s="587"/>
      <c r="BD522" s="587"/>
      <c r="BE522" s="587"/>
      <c r="BF522" s="587"/>
      <c r="BG522" s="587"/>
      <c r="BH522" s="587"/>
      <c r="BI522" s="587"/>
      <c r="BJ522" s="587"/>
      <c r="BK522" s="587"/>
      <c r="BL522" s="587"/>
      <c r="BM522" s="587"/>
      <c r="BN522" s="587"/>
      <c r="BO522" s="587"/>
      <c r="BP522" s="587"/>
      <c r="BQ522" s="587"/>
      <c r="BR522" s="587"/>
      <c r="BS522" s="587"/>
      <c r="BT522" s="587"/>
      <c r="BU522" s="587"/>
      <c r="BV522" s="587"/>
      <c r="BW522" s="587"/>
      <c r="BX522" s="587"/>
      <c r="BY522" s="587"/>
      <c r="BZ522" s="587"/>
      <c r="CA522" s="587"/>
      <c r="CB522" s="587"/>
      <c r="CC522" s="587"/>
      <c r="CD522" s="587"/>
      <c r="CE522" s="587"/>
      <c r="CF522" s="587"/>
      <c r="CG522" s="587"/>
      <c r="CH522" s="587"/>
      <c r="CI522" s="587"/>
      <c r="CJ522" s="587"/>
      <c r="CK522" s="587"/>
      <c r="CL522" s="587"/>
      <c r="CM522" s="587"/>
      <c r="CN522" s="587"/>
      <c r="CO522" s="587"/>
      <c r="CP522" s="587"/>
      <c r="CQ522" s="587"/>
      <c r="CR522" s="587"/>
      <c r="CS522" s="587"/>
      <c r="CT522" s="587"/>
      <c r="CU522" s="587"/>
      <c r="CV522" s="587"/>
      <c r="CW522" s="587"/>
      <c r="CX522" s="587"/>
      <c r="CY522" s="587"/>
      <c r="CZ522" s="587"/>
      <c r="DA522" s="587"/>
      <c r="DB522" s="587"/>
      <c r="DC522" s="587"/>
      <c r="DD522" s="587"/>
      <c r="DE522" s="587"/>
      <c r="DF522" s="587"/>
      <c r="DG522" s="587"/>
      <c r="DH522" s="587"/>
      <c r="DI522" s="587"/>
      <c r="DJ522" s="587"/>
      <c r="DK522" s="587"/>
    </row>
    <row r="523" spans="1:250" x14ac:dyDescent="0.3">
      <c r="A523" s="622"/>
      <c r="B523" s="622"/>
      <c r="C523" s="622"/>
      <c r="D523" s="622"/>
      <c r="E523" s="622"/>
      <c r="F523" s="730"/>
      <c r="G523" s="729"/>
      <c r="H523" s="729"/>
      <c r="I523" s="726"/>
      <c r="J523" s="731"/>
      <c r="K523" s="734"/>
      <c r="L523" s="734"/>
      <c r="M523" s="520"/>
      <c r="N523" s="734"/>
      <c r="O523" s="734"/>
      <c r="P523" s="734"/>
      <c r="Q523" s="520"/>
      <c r="R523" s="520"/>
      <c r="S523" s="520"/>
      <c r="T523" s="520"/>
      <c r="U523" s="734"/>
      <c r="V523" s="520"/>
      <c r="W523" s="520"/>
      <c r="X523" s="520"/>
      <c r="Y523" s="735"/>
      <c r="Z523" s="520"/>
      <c r="AA523" s="520"/>
      <c r="AB523" s="520"/>
      <c r="AC523" s="520"/>
      <c r="AD523" s="520"/>
      <c r="AE523" s="520"/>
      <c r="AF523" s="543"/>
      <c r="AG523" s="386"/>
      <c r="AJ523" s="587"/>
      <c r="AK523" s="587"/>
      <c r="AL523" s="587"/>
      <c r="AM523" s="587"/>
      <c r="AN523" s="587"/>
      <c r="AO523" s="587"/>
      <c r="AP523" s="587"/>
      <c r="AQ523" s="587"/>
      <c r="AR523" s="587"/>
      <c r="AS523" s="587"/>
      <c r="AT523" s="587"/>
      <c r="AU523" s="587"/>
      <c r="AV523" s="587"/>
      <c r="AW523" s="587"/>
      <c r="AX523" s="587"/>
      <c r="AY523" s="587"/>
      <c r="AZ523" s="587"/>
      <c r="BA523" s="587"/>
      <c r="BB523" s="587"/>
      <c r="BC523" s="587"/>
      <c r="BD523" s="587"/>
      <c r="BE523" s="587"/>
      <c r="BF523" s="587"/>
      <c r="BG523" s="587"/>
      <c r="BH523" s="587"/>
      <c r="BI523" s="587"/>
      <c r="BJ523" s="587"/>
      <c r="BK523" s="587"/>
      <c r="BL523" s="587"/>
      <c r="BM523" s="587"/>
      <c r="BN523" s="587"/>
      <c r="BO523" s="587"/>
      <c r="BP523" s="587"/>
      <c r="BQ523" s="587"/>
      <c r="BR523" s="587"/>
      <c r="BS523" s="587"/>
      <c r="BT523" s="587"/>
      <c r="BU523" s="587"/>
      <c r="BV523" s="587"/>
      <c r="BW523" s="587"/>
      <c r="BX523" s="587"/>
      <c r="BY523" s="587"/>
      <c r="BZ523" s="587"/>
      <c r="CA523" s="587"/>
      <c r="CB523" s="587"/>
      <c r="CC523" s="587"/>
      <c r="CD523" s="587"/>
      <c r="CE523" s="587"/>
      <c r="CF523" s="587"/>
      <c r="CG523" s="587"/>
      <c r="CH523" s="587"/>
      <c r="CI523" s="587"/>
      <c r="CJ523" s="587"/>
      <c r="CK523" s="587"/>
      <c r="CL523" s="587"/>
      <c r="CM523" s="587"/>
      <c r="CN523" s="587"/>
      <c r="CO523" s="587"/>
      <c r="CP523" s="587"/>
      <c r="CQ523" s="587"/>
      <c r="CR523" s="587"/>
      <c r="CS523" s="587"/>
      <c r="CT523" s="587"/>
      <c r="CU523" s="587"/>
      <c r="CV523" s="587"/>
      <c r="CW523" s="587"/>
      <c r="CX523" s="587"/>
      <c r="CY523" s="587"/>
      <c r="CZ523" s="587"/>
      <c r="DA523" s="587"/>
      <c r="DB523" s="587"/>
      <c r="DC523" s="587"/>
      <c r="DD523" s="587"/>
      <c r="DE523" s="587"/>
      <c r="DF523" s="587"/>
      <c r="DG523" s="587"/>
      <c r="DH523" s="587"/>
      <c r="DI523" s="587"/>
      <c r="DJ523" s="587"/>
      <c r="DK523" s="587"/>
    </row>
    <row r="524" spans="1:250" x14ac:dyDescent="0.3">
      <c r="A524" s="622"/>
      <c r="B524" s="622"/>
      <c r="C524" s="622"/>
      <c r="D524" s="622"/>
      <c r="E524" s="736"/>
      <c r="F524" s="737"/>
      <c r="G524" s="733"/>
      <c r="H524" s="733"/>
      <c r="I524" s="723"/>
      <c r="J524" s="738"/>
      <c r="K524" s="739"/>
      <c r="L524" s="739"/>
      <c r="M524" s="561"/>
      <c r="N524" s="739"/>
      <c r="O524" s="739"/>
      <c r="P524" s="739"/>
      <c r="Q524" s="561"/>
      <c r="R524" s="561"/>
      <c r="S524" s="561"/>
      <c r="T524" s="561"/>
      <c r="U524" s="739"/>
      <c r="V524" s="561"/>
      <c r="W524" s="561"/>
      <c r="X524" s="561"/>
      <c r="Y524" s="740"/>
      <c r="Z524" s="561"/>
      <c r="AA524" s="561"/>
      <c r="AB524" s="561"/>
      <c r="AC524" s="561"/>
      <c r="AD524" s="561"/>
      <c r="AE524" s="561"/>
      <c r="AF524" s="543"/>
      <c r="AG524" s="386"/>
      <c r="AJ524" s="587"/>
      <c r="AK524" s="587"/>
      <c r="AL524" s="587"/>
      <c r="AM524" s="587"/>
      <c r="AN524" s="587"/>
      <c r="AO524" s="587"/>
      <c r="AP524" s="587"/>
      <c r="AQ524" s="587"/>
      <c r="AR524" s="587"/>
      <c r="AS524" s="587"/>
      <c r="AT524" s="587"/>
      <c r="AU524" s="587"/>
      <c r="AV524" s="587"/>
      <c r="AW524" s="587"/>
      <c r="AX524" s="587"/>
      <c r="AY524" s="587"/>
      <c r="AZ524" s="587"/>
      <c r="BA524" s="587"/>
      <c r="BB524" s="587"/>
      <c r="BC524" s="587"/>
      <c r="BD524" s="587"/>
      <c r="BE524" s="587"/>
      <c r="BF524" s="587"/>
      <c r="BG524" s="587"/>
      <c r="BH524" s="587"/>
      <c r="BI524" s="587"/>
      <c r="BJ524" s="587"/>
      <c r="BK524" s="587"/>
      <c r="BL524" s="587"/>
      <c r="BM524" s="587"/>
      <c r="BN524" s="587"/>
      <c r="BO524" s="587"/>
      <c r="BP524" s="587"/>
      <c r="BQ524" s="587"/>
      <c r="BR524" s="587"/>
      <c r="BS524" s="587"/>
      <c r="BT524" s="587"/>
      <c r="BU524" s="587"/>
      <c r="BV524" s="587"/>
      <c r="BW524" s="587"/>
      <c r="BX524" s="587"/>
      <c r="BY524" s="587"/>
      <c r="BZ524" s="587"/>
      <c r="CA524" s="587"/>
      <c r="CB524" s="587"/>
      <c r="CC524" s="587"/>
      <c r="CD524" s="587"/>
      <c r="CE524" s="587"/>
      <c r="CF524" s="587"/>
      <c r="CG524" s="587"/>
      <c r="CH524" s="587"/>
      <c r="CI524" s="587"/>
      <c r="CJ524" s="587"/>
      <c r="CK524" s="587"/>
      <c r="CL524" s="587"/>
      <c r="CM524" s="587"/>
      <c r="CN524" s="587"/>
      <c r="CO524" s="587"/>
      <c r="CP524" s="587"/>
      <c r="CQ524" s="587"/>
      <c r="CR524" s="587"/>
      <c r="CS524" s="587"/>
      <c r="CT524" s="587"/>
      <c r="CU524" s="587"/>
      <c r="CV524" s="587"/>
      <c r="CW524" s="587"/>
      <c r="CX524" s="587"/>
      <c r="CY524" s="587"/>
      <c r="CZ524" s="587"/>
      <c r="DA524" s="587"/>
      <c r="DB524" s="587"/>
      <c r="DC524" s="587"/>
      <c r="DD524" s="587"/>
      <c r="DE524" s="587"/>
      <c r="DF524" s="587"/>
      <c r="DG524" s="587"/>
      <c r="DH524" s="587"/>
      <c r="DI524" s="587"/>
      <c r="DJ524" s="587"/>
      <c r="DK524" s="587"/>
    </row>
    <row r="525" spans="1:250" x14ac:dyDescent="0.3">
      <c r="A525" s="622"/>
      <c r="B525" s="622"/>
      <c r="C525" s="622"/>
      <c r="D525" s="622"/>
      <c r="E525" s="736"/>
      <c r="F525" s="737"/>
      <c r="G525" s="733"/>
      <c r="H525" s="733"/>
      <c r="I525" s="723"/>
      <c r="J525" s="738"/>
      <c r="K525" s="739"/>
      <c r="L525" s="739"/>
      <c r="M525" s="561"/>
      <c r="N525" s="739"/>
      <c r="O525" s="739"/>
      <c r="P525" s="739"/>
      <c r="Q525" s="561"/>
      <c r="R525" s="561"/>
      <c r="S525" s="561"/>
      <c r="T525" s="561"/>
      <c r="U525" s="739"/>
      <c r="V525" s="561"/>
      <c r="W525" s="561"/>
      <c r="X525" s="561"/>
      <c r="Y525" s="740"/>
      <c r="Z525" s="561"/>
      <c r="AA525" s="561"/>
      <c r="AB525" s="561"/>
      <c r="AC525" s="561"/>
      <c r="AD525" s="561"/>
      <c r="AE525" s="561"/>
      <c r="AF525" s="543"/>
      <c r="AG525" s="386"/>
      <c r="AJ525" s="587"/>
      <c r="AK525" s="587"/>
      <c r="AL525" s="587"/>
      <c r="AM525" s="587"/>
      <c r="AN525" s="587"/>
      <c r="AO525" s="587"/>
      <c r="AP525" s="587"/>
      <c r="AQ525" s="587"/>
      <c r="AR525" s="587"/>
      <c r="AS525" s="587"/>
      <c r="AT525" s="587"/>
      <c r="AU525" s="587"/>
      <c r="AV525" s="587"/>
      <c r="AW525" s="587"/>
      <c r="AX525" s="587"/>
      <c r="AY525" s="587"/>
      <c r="AZ525" s="587"/>
      <c r="BA525" s="587"/>
      <c r="BB525" s="587"/>
      <c r="BC525" s="587"/>
      <c r="BD525" s="587"/>
      <c r="BE525" s="587"/>
      <c r="BF525" s="587"/>
      <c r="BG525" s="587"/>
      <c r="BH525" s="587"/>
      <c r="BI525" s="587"/>
      <c r="BJ525" s="587"/>
      <c r="BK525" s="587"/>
      <c r="BL525" s="587"/>
      <c r="BM525" s="587"/>
      <c r="BN525" s="587"/>
      <c r="BO525" s="587"/>
      <c r="BP525" s="587"/>
      <c r="BQ525" s="587"/>
      <c r="BR525" s="587"/>
      <c r="BS525" s="587"/>
      <c r="BT525" s="587"/>
      <c r="BU525" s="587"/>
      <c r="BV525" s="587"/>
      <c r="BW525" s="587"/>
      <c r="BX525" s="587"/>
      <c r="BY525" s="587"/>
      <c r="BZ525" s="587"/>
      <c r="CA525" s="587"/>
      <c r="CB525" s="587"/>
      <c r="CC525" s="587"/>
      <c r="CD525" s="587"/>
      <c r="CE525" s="587"/>
      <c r="CF525" s="587"/>
      <c r="CG525" s="587"/>
      <c r="CH525" s="587"/>
      <c r="CI525" s="587"/>
      <c r="CJ525" s="587"/>
      <c r="CK525" s="587"/>
      <c r="CL525" s="587"/>
      <c r="CM525" s="587"/>
      <c r="CN525" s="587"/>
      <c r="CO525" s="587"/>
      <c r="CP525" s="587"/>
      <c r="CQ525" s="587"/>
      <c r="CR525" s="587"/>
      <c r="CS525" s="587"/>
      <c r="CT525" s="587"/>
      <c r="CU525" s="587"/>
      <c r="CV525" s="587"/>
      <c r="CW525" s="587"/>
      <c r="CX525" s="587"/>
      <c r="CY525" s="587"/>
      <c r="CZ525" s="587"/>
      <c r="DA525" s="587"/>
      <c r="DB525" s="587"/>
      <c r="DC525" s="587"/>
      <c r="DD525" s="587"/>
      <c r="DE525" s="587"/>
      <c r="DF525" s="587"/>
      <c r="DG525" s="587"/>
      <c r="DH525" s="587"/>
      <c r="DI525" s="587"/>
      <c r="DJ525" s="587"/>
      <c r="DK525" s="587"/>
    </row>
    <row r="526" spans="1:250" x14ac:dyDescent="0.3">
      <c r="A526" s="622"/>
      <c r="B526" s="622"/>
      <c r="C526" s="622"/>
      <c r="D526" s="622"/>
      <c r="E526" s="736"/>
      <c r="F526" s="737"/>
      <c r="G526" s="733"/>
      <c r="H526" s="723"/>
      <c r="I526" s="723"/>
      <c r="J526" s="738"/>
      <c r="K526" s="739"/>
      <c r="L526" s="739"/>
      <c r="M526" s="561"/>
      <c r="N526" s="739"/>
      <c r="O526" s="739"/>
      <c r="P526" s="739"/>
      <c r="Q526" s="561"/>
      <c r="R526" s="561"/>
      <c r="S526" s="561"/>
      <c r="T526" s="561"/>
      <c r="U526" s="739"/>
      <c r="V526" s="561"/>
      <c r="W526" s="561"/>
      <c r="X526" s="561"/>
      <c r="Y526" s="740"/>
      <c r="Z526" s="561"/>
      <c r="AA526" s="561"/>
      <c r="AB526" s="561"/>
      <c r="AC526" s="561"/>
      <c r="AD526" s="561"/>
      <c r="AE526" s="561"/>
      <c r="AF526" s="543"/>
      <c r="AG526" s="386"/>
      <c r="AJ526" s="587"/>
      <c r="AK526" s="587"/>
      <c r="AL526" s="587"/>
      <c r="AM526" s="587"/>
      <c r="AN526" s="587"/>
      <c r="AO526" s="587"/>
      <c r="AP526" s="587"/>
      <c r="AQ526" s="587"/>
      <c r="AR526" s="587"/>
      <c r="AS526" s="587"/>
      <c r="AT526" s="587"/>
      <c r="AU526" s="587"/>
      <c r="AV526" s="587"/>
      <c r="AW526" s="587"/>
      <c r="AX526" s="587"/>
      <c r="AY526" s="587"/>
      <c r="AZ526" s="587"/>
      <c r="BA526" s="587"/>
      <c r="BB526" s="587"/>
      <c r="BC526" s="587"/>
      <c r="BD526" s="587"/>
      <c r="BE526" s="587"/>
      <c r="BF526" s="587"/>
      <c r="BG526" s="587"/>
      <c r="BH526" s="587"/>
      <c r="BI526" s="587"/>
      <c r="BJ526" s="587"/>
      <c r="BK526" s="587"/>
      <c r="BL526" s="587"/>
      <c r="BM526" s="587"/>
      <c r="BN526" s="587"/>
      <c r="BO526" s="587"/>
      <c r="BP526" s="587"/>
      <c r="BQ526" s="587"/>
      <c r="BR526" s="587"/>
      <c r="BS526" s="587"/>
      <c r="BT526" s="587"/>
      <c r="BU526" s="587"/>
      <c r="BV526" s="587"/>
      <c r="BW526" s="587"/>
      <c r="BX526" s="587"/>
      <c r="BY526" s="587"/>
      <c r="BZ526" s="587"/>
      <c r="CA526" s="587"/>
      <c r="CB526" s="587"/>
      <c r="CC526" s="587"/>
      <c r="CD526" s="587"/>
      <c r="CE526" s="587"/>
      <c r="CF526" s="587"/>
      <c r="CG526" s="587"/>
      <c r="CH526" s="587"/>
      <c r="CI526" s="587"/>
      <c r="CJ526" s="587"/>
      <c r="CK526" s="587"/>
      <c r="CL526" s="587"/>
      <c r="CM526" s="587"/>
      <c r="CN526" s="587"/>
      <c r="CO526" s="587"/>
      <c r="CP526" s="587"/>
      <c r="CQ526" s="587"/>
      <c r="CR526" s="587"/>
      <c r="CS526" s="587"/>
      <c r="CT526" s="587"/>
      <c r="CU526" s="587"/>
      <c r="CV526" s="587"/>
      <c r="CW526" s="587"/>
      <c r="CX526" s="587"/>
      <c r="CY526" s="587"/>
      <c r="CZ526" s="587"/>
      <c r="DA526" s="587"/>
      <c r="DB526" s="587"/>
      <c r="DC526" s="587"/>
      <c r="DD526" s="587"/>
      <c r="DE526" s="587"/>
      <c r="DF526" s="587"/>
      <c r="DG526" s="587"/>
      <c r="DH526" s="587"/>
      <c r="DI526" s="587"/>
      <c r="DJ526" s="587"/>
      <c r="DK526" s="587"/>
    </row>
    <row r="527" spans="1:250" x14ac:dyDescent="0.3">
      <c r="E527" s="562"/>
      <c r="F527" s="741"/>
      <c r="G527" s="738"/>
      <c r="H527" s="723"/>
      <c r="I527" s="561"/>
      <c r="J527" s="742"/>
      <c r="K527" s="739"/>
      <c r="L527" s="739"/>
      <c r="M527" s="561"/>
      <c r="N527" s="739"/>
      <c r="O527" s="739"/>
      <c r="P527" s="739"/>
      <c r="Q527" s="561"/>
      <c r="R527" s="561"/>
      <c r="S527" s="561"/>
      <c r="T527" s="561"/>
      <c r="U527" s="739"/>
      <c r="V527" s="561"/>
      <c r="W527" s="561"/>
      <c r="X527" s="561"/>
      <c r="Y527" s="740"/>
      <c r="Z527" s="561"/>
      <c r="AA527" s="561"/>
      <c r="AB527" s="561"/>
      <c r="AC527" s="561"/>
      <c r="AD527" s="561"/>
      <c r="AE527" s="561"/>
      <c r="AF527" s="543"/>
      <c r="AG527" s="386"/>
      <c r="AJ527" s="587"/>
      <c r="AK527" s="587"/>
      <c r="AL527" s="587"/>
      <c r="AM527" s="587"/>
      <c r="AN527" s="587"/>
      <c r="AO527" s="587"/>
      <c r="AP527" s="587"/>
      <c r="AQ527" s="587"/>
      <c r="AR527" s="587"/>
      <c r="AS527" s="587"/>
      <c r="AT527" s="587"/>
      <c r="AU527" s="587"/>
      <c r="AV527" s="587"/>
      <c r="AW527" s="587"/>
      <c r="AX527" s="587"/>
      <c r="AY527" s="587"/>
      <c r="AZ527" s="587"/>
      <c r="BA527" s="587"/>
      <c r="BB527" s="587"/>
      <c r="BC527" s="587"/>
      <c r="BD527" s="587"/>
      <c r="BE527" s="587"/>
      <c r="BF527" s="587"/>
      <c r="BG527" s="587"/>
      <c r="BH527" s="587"/>
      <c r="BI527" s="587"/>
      <c r="BJ527" s="587"/>
      <c r="BK527" s="587"/>
      <c r="BL527" s="587"/>
      <c r="BM527" s="587"/>
      <c r="BN527" s="587"/>
      <c r="BO527" s="587"/>
      <c r="BP527" s="587"/>
      <c r="BQ527" s="587"/>
      <c r="BR527" s="587"/>
      <c r="BS527" s="587"/>
      <c r="BT527" s="587"/>
      <c r="BU527" s="587"/>
      <c r="BV527" s="587"/>
      <c r="BW527" s="587"/>
      <c r="BX527" s="587"/>
      <c r="BY527" s="587"/>
      <c r="BZ527" s="587"/>
      <c r="CA527" s="587"/>
      <c r="CB527" s="587"/>
      <c r="CC527" s="587"/>
      <c r="CD527" s="587"/>
      <c r="CE527" s="587"/>
      <c r="CF527" s="587"/>
      <c r="CG527" s="587"/>
      <c r="CH527" s="587"/>
      <c r="CI527" s="587"/>
      <c r="CJ527" s="587"/>
      <c r="CK527" s="587"/>
      <c r="CL527" s="587"/>
      <c r="CM527" s="587"/>
      <c r="CN527" s="587"/>
      <c r="CO527" s="587"/>
      <c r="CP527" s="587"/>
      <c r="CQ527" s="587"/>
      <c r="CR527" s="587"/>
      <c r="CS527" s="587"/>
      <c r="CT527" s="587"/>
      <c r="CU527" s="587"/>
      <c r="CV527" s="587"/>
      <c r="CW527" s="587"/>
      <c r="CX527" s="587"/>
      <c r="CY527" s="587"/>
      <c r="CZ527" s="587"/>
      <c r="DA527" s="587"/>
      <c r="DB527" s="587"/>
      <c r="DC527" s="587"/>
      <c r="DD527" s="587"/>
      <c r="DE527" s="587"/>
      <c r="DF527" s="587"/>
      <c r="DG527" s="587"/>
      <c r="DH527" s="587"/>
      <c r="DI527" s="587"/>
      <c r="DJ527" s="587"/>
      <c r="DK527" s="587"/>
    </row>
    <row r="528" spans="1:250" x14ac:dyDescent="0.3">
      <c r="E528" s="562"/>
      <c r="F528" s="741"/>
      <c r="G528" s="743"/>
      <c r="H528" s="744"/>
      <c r="I528" s="561"/>
      <c r="J528" s="742"/>
      <c r="K528" s="739"/>
      <c r="L528" s="739"/>
      <c r="M528" s="561"/>
      <c r="N528" s="739"/>
      <c r="O528" s="739"/>
      <c r="P528" s="739"/>
      <c r="Q528" s="561"/>
      <c r="R528" s="561"/>
      <c r="S528" s="561"/>
      <c r="T528" s="561"/>
      <c r="U528" s="739"/>
      <c r="V528" s="561"/>
      <c r="W528" s="561"/>
      <c r="X528" s="561"/>
      <c r="Y528" s="740"/>
      <c r="Z528" s="561"/>
      <c r="AA528" s="561"/>
      <c r="AB528" s="561"/>
      <c r="AC528" s="561"/>
      <c r="AD528" s="561"/>
      <c r="AE528" s="561"/>
      <c r="AF528" s="543"/>
      <c r="AG528" s="386"/>
      <c r="AJ528" s="587"/>
      <c r="AK528" s="587"/>
      <c r="AL528" s="587"/>
      <c r="AM528" s="587"/>
      <c r="AN528" s="587"/>
      <c r="AO528" s="587"/>
      <c r="AP528" s="587"/>
      <c r="AQ528" s="587"/>
      <c r="AR528" s="587"/>
      <c r="AS528" s="587"/>
      <c r="AT528" s="587"/>
      <c r="AU528" s="587"/>
      <c r="AV528" s="587"/>
      <c r="AW528" s="587"/>
      <c r="AX528" s="587"/>
      <c r="AY528" s="587"/>
      <c r="AZ528" s="587"/>
      <c r="BA528" s="587"/>
      <c r="BB528" s="587"/>
      <c r="BC528" s="587"/>
      <c r="BD528" s="587"/>
      <c r="BE528" s="587"/>
      <c r="BF528" s="587"/>
      <c r="BG528" s="587"/>
      <c r="BH528" s="587"/>
      <c r="BI528" s="587"/>
      <c r="BJ528" s="587"/>
      <c r="BK528" s="587"/>
      <c r="BL528" s="587"/>
      <c r="BM528" s="587"/>
      <c r="BN528" s="587"/>
      <c r="BO528" s="587"/>
      <c r="BP528" s="587"/>
      <c r="BQ528" s="587"/>
      <c r="BR528" s="587"/>
      <c r="BS528" s="587"/>
      <c r="BT528" s="587"/>
      <c r="BU528" s="587"/>
      <c r="BV528" s="587"/>
      <c r="BW528" s="587"/>
      <c r="BX528" s="587"/>
      <c r="BY528" s="587"/>
      <c r="BZ528" s="587"/>
      <c r="CA528" s="587"/>
      <c r="CB528" s="587"/>
      <c r="CC528" s="587"/>
      <c r="CD528" s="587"/>
      <c r="CE528" s="587"/>
      <c r="CF528" s="587"/>
      <c r="CG528" s="587"/>
      <c r="CH528" s="587"/>
      <c r="CI528" s="587"/>
      <c r="CJ528" s="587"/>
      <c r="CK528" s="587"/>
      <c r="CL528" s="587"/>
      <c r="CM528" s="587"/>
      <c r="CN528" s="587"/>
      <c r="CO528" s="587"/>
      <c r="CP528" s="587"/>
      <c r="CQ528" s="587"/>
      <c r="CR528" s="587"/>
      <c r="CS528" s="587"/>
      <c r="CT528" s="587"/>
      <c r="CU528" s="587"/>
      <c r="CV528" s="587"/>
      <c r="CW528" s="587"/>
      <c r="CX528" s="587"/>
      <c r="CY528" s="587"/>
      <c r="CZ528" s="587"/>
      <c r="DA528" s="587"/>
      <c r="DB528" s="587"/>
      <c r="DC528" s="587"/>
      <c r="DD528" s="587"/>
      <c r="DE528" s="587"/>
      <c r="DF528" s="587"/>
      <c r="DG528" s="587"/>
      <c r="DH528" s="587"/>
      <c r="DI528" s="587"/>
      <c r="DJ528" s="587"/>
      <c r="DK528" s="587"/>
      <c r="DL528" s="725" t="e">
        <f>#REF!+#REF!</f>
        <v>#REF!</v>
      </c>
    </row>
    <row r="529" spans="1:115" x14ac:dyDescent="0.3">
      <c r="E529" s="562"/>
      <c r="F529" s="741"/>
      <c r="G529" s="743"/>
      <c r="H529" s="744"/>
      <c r="I529" s="561"/>
      <c r="J529" s="742"/>
      <c r="K529" s="739"/>
      <c r="L529" s="739"/>
      <c r="M529" s="561"/>
      <c r="N529" s="739"/>
      <c r="O529" s="739"/>
      <c r="P529" s="739"/>
      <c r="Q529" s="561"/>
      <c r="R529" s="561"/>
      <c r="S529" s="561"/>
      <c r="T529" s="561"/>
      <c r="U529" s="739"/>
      <c r="V529" s="561"/>
      <c r="W529" s="561"/>
      <c r="X529" s="561"/>
      <c r="Y529" s="740"/>
      <c r="Z529" s="561"/>
      <c r="AA529" s="561"/>
      <c r="AB529" s="561"/>
      <c r="AC529" s="561"/>
      <c r="AD529" s="561"/>
      <c r="AE529" s="561"/>
      <c r="AF529" s="543"/>
      <c r="AG529" s="386"/>
      <c r="AJ529" s="587"/>
      <c r="AK529" s="587"/>
      <c r="AL529" s="587"/>
      <c r="AM529" s="587"/>
      <c r="AN529" s="587"/>
      <c r="AO529" s="587"/>
      <c r="AP529" s="587"/>
      <c r="AQ529" s="587"/>
      <c r="AR529" s="587"/>
      <c r="AS529" s="587"/>
      <c r="AT529" s="587"/>
      <c r="AU529" s="587"/>
      <c r="AV529" s="587"/>
      <c r="AW529" s="587"/>
      <c r="AX529" s="587"/>
      <c r="AY529" s="587"/>
      <c r="AZ529" s="587"/>
      <c r="BA529" s="587"/>
      <c r="BB529" s="587"/>
      <c r="BC529" s="587"/>
      <c r="BD529" s="587"/>
      <c r="BE529" s="587"/>
      <c r="BF529" s="587"/>
      <c r="BG529" s="587"/>
      <c r="BH529" s="587"/>
      <c r="BI529" s="587"/>
      <c r="BJ529" s="587"/>
      <c r="BK529" s="587"/>
      <c r="BL529" s="587"/>
      <c r="BM529" s="587"/>
      <c r="BN529" s="587"/>
      <c r="BO529" s="587"/>
      <c r="BP529" s="587"/>
      <c r="BQ529" s="587"/>
      <c r="BR529" s="587"/>
      <c r="BS529" s="587"/>
      <c r="BT529" s="587"/>
      <c r="BU529" s="587"/>
      <c r="BV529" s="587"/>
      <c r="BW529" s="587"/>
      <c r="BX529" s="587"/>
      <c r="BY529" s="587"/>
      <c r="BZ529" s="587"/>
      <c r="CA529" s="587"/>
      <c r="CB529" s="587"/>
      <c r="CC529" s="587"/>
      <c r="CD529" s="587"/>
      <c r="CE529" s="587"/>
      <c r="CF529" s="587"/>
      <c r="CG529" s="587"/>
      <c r="CH529" s="587"/>
      <c r="CI529" s="587"/>
      <c r="CJ529" s="587"/>
      <c r="CK529" s="587"/>
      <c r="CL529" s="587"/>
      <c r="CM529" s="587"/>
      <c r="CN529" s="587"/>
      <c r="CO529" s="587"/>
      <c r="CP529" s="587"/>
      <c r="CQ529" s="587"/>
      <c r="CR529" s="587"/>
      <c r="CS529" s="587"/>
      <c r="CT529" s="587"/>
      <c r="CU529" s="587"/>
      <c r="CV529" s="587"/>
      <c r="CW529" s="587"/>
      <c r="CX529" s="587"/>
      <c r="CY529" s="587"/>
      <c r="CZ529" s="587"/>
      <c r="DA529" s="587"/>
      <c r="DB529" s="587"/>
      <c r="DC529" s="587"/>
      <c r="DD529" s="587"/>
      <c r="DE529" s="587"/>
      <c r="DF529" s="587"/>
      <c r="DG529" s="587"/>
      <c r="DH529" s="587"/>
      <c r="DI529" s="587"/>
      <c r="DJ529" s="587"/>
      <c r="DK529" s="587"/>
    </row>
    <row r="530" spans="1:115" x14ac:dyDescent="0.3">
      <c r="E530" s="562"/>
      <c r="F530" s="741"/>
      <c r="G530" s="745"/>
      <c r="H530" s="744"/>
      <c r="I530" s="561"/>
      <c r="J530" s="742"/>
      <c r="K530" s="739"/>
      <c r="L530" s="739"/>
      <c r="M530" s="561"/>
      <c r="N530" s="739"/>
      <c r="O530" s="739"/>
      <c r="P530" s="739"/>
      <c r="Q530" s="561"/>
      <c r="R530" s="561"/>
      <c r="S530" s="561"/>
      <c r="T530" s="561"/>
      <c r="U530" s="739"/>
      <c r="V530" s="561"/>
      <c r="W530" s="561"/>
      <c r="X530" s="561"/>
      <c r="Y530" s="740"/>
      <c r="Z530" s="561"/>
      <c r="AA530" s="561"/>
      <c r="AB530" s="561"/>
      <c r="AC530" s="561"/>
      <c r="AD530" s="561"/>
      <c r="AE530" s="561"/>
      <c r="AF530" s="543"/>
      <c r="AG530" s="386"/>
      <c r="AJ530" s="587"/>
      <c r="AK530" s="587"/>
      <c r="AL530" s="587"/>
      <c r="AM530" s="587"/>
      <c r="AN530" s="587"/>
      <c r="AO530" s="587"/>
      <c r="AP530" s="587"/>
      <c r="AQ530" s="587"/>
      <c r="AR530" s="587"/>
      <c r="AS530" s="587"/>
      <c r="AT530" s="587"/>
      <c r="AU530" s="587"/>
      <c r="AV530" s="587"/>
      <c r="AW530" s="587"/>
      <c r="AX530" s="587"/>
      <c r="AY530" s="587"/>
      <c r="AZ530" s="587"/>
      <c r="BA530" s="587"/>
      <c r="BB530" s="587"/>
      <c r="BC530" s="587"/>
      <c r="BD530" s="587"/>
      <c r="BE530" s="587"/>
      <c r="BF530" s="587"/>
      <c r="BG530" s="587"/>
      <c r="BH530" s="587"/>
      <c r="BI530" s="587"/>
      <c r="BJ530" s="587"/>
      <c r="BK530" s="587"/>
      <c r="BL530" s="587"/>
      <c r="BM530" s="587"/>
      <c r="BN530" s="587"/>
      <c r="BO530" s="587"/>
      <c r="BP530" s="587"/>
      <c r="BQ530" s="587"/>
      <c r="BR530" s="587"/>
      <c r="BS530" s="587"/>
      <c r="BT530" s="587"/>
      <c r="BU530" s="587"/>
      <c r="BV530" s="587"/>
      <c r="BW530" s="587"/>
      <c r="BX530" s="587"/>
      <c r="BY530" s="587"/>
      <c r="BZ530" s="587"/>
      <c r="CA530" s="587"/>
      <c r="CB530" s="587"/>
      <c r="CC530" s="587"/>
      <c r="CD530" s="587"/>
      <c r="CE530" s="587"/>
      <c r="CF530" s="587"/>
      <c r="CG530" s="587"/>
      <c r="CH530" s="587"/>
      <c r="CI530" s="587"/>
      <c r="CJ530" s="587"/>
      <c r="CK530" s="587"/>
      <c r="CL530" s="587"/>
      <c r="CM530" s="587"/>
      <c r="CN530" s="587"/>
      <c r="CO530" s="587"/>
      <c r="CP530" s="587"/>
      <c r="CQ530" s="587"/>
      <c r="CR530" s="587"/>
      <c r="CS530" s="587"/>
      <c r="CT530" s="587"/>
      <c r="CU530" s="587"/>
      <c r="CV530" s="587"/>
      <c r="CW530" s="587"/>
      <c r="CX530" s="587"/>
      <c r="CY530" s="587"/>
      <c r="CZ530" s="587"/>
      <c r="DA530" s="587"/>
      <c r="DB530" s="587"/>
      <c r="DC530" s="587"/>
      <c r="DD530" s="587"/>
      <c r="DE530" s="587"/>
      <c r="DF530" s="587"/>
      <c r="DG530" s="587"/>
      <c r="DH530" s="587"/>
      <c r="DI530" s="587"/>
      <c r="DJ530" s="587"/>
      <c r="DK530" s="587"/>
    </row>
    <row r="531" spans="1:115" x14ac:dyDescent="0.3">
      <c r="E531" s="562"/>
      <c r="F531" s="737"/>
      <c r="G531" s="561"/>
      <c r="H531" s="561"/>
      <c r="I531" s="561"/>
      <c r="J531" s="742"/>
      <c r="K531" s="739"/>
      <c r="L531" s="739"/>
      <c r="M531" s="561"/>
      <c r="N531" s="739"/>
      <c r="O531" s="739"/>
      <c r="P531" s="739"/>
      <c r="Q531" s="561"/>
      <c r="R531" s="561"/>
      <c r="S531" s="561"/>
      <c r="T531" s="561"/>
      <c r="U531" s="739"/>
      <c r="V531" s="561"/>
      <c r="W531" s="561"/>
      <c r="X531" s="561"/>
      <c r="Y531" s="740"/>
      <c r="Z531" s="561"/>
      <c r="AA531" s="561"/>
      <c r="AB531" s="561"/>
      <c r="AC531" s="561"/>
      <c r="AD531" s="561"/>
      <c r="AE531" s="561"/>
      <c r="AF531" s="543"/>
      <c r="AG531" s="386"/>
      <c r="AJ531" s="587"/>
      <c r="AK531" s="587"/>
      <c r="AL531" s="587"/>
      <c r="AM531" s="587"/>
      <c r="AN531" s="587"/>
      <c r="AO531" s="587"/>
      <c r="AP531" s="587"/>
      <c r="AQ531" s="587"/>
      <c r="AR531" s="587"/>
      <c r="AS531" s="587"/>
      <c r="AT531" s="587"/>
      <c r="AU531" s="587"/>
      <c r="AV531" s="587"/>
      <c r="AW531" s="587"/>
      <c r="AX531" s="587"/>
      <c r="AY531" s="587"/>
      <c r="AZ531" s="587"/>
      <c r="BA531" s="587"/>
      <c r="BB531" s="587"/>
      <c r="BC531" s="587"/>
      <c r="BD531" s="587"/>
      <c r="BE531" s="587"/>
      <c r="BF531" s="587"/>
      <c r="BG531" s="587"/>
      <c r="BH531" s="587"/>
      <c r="BI531" s="587"/>
      <c r="BJ531" s="587"/>
      <c r="BK531" s="587"/>
      <c r="BL531" s="587"/>
      <c r="BM531" s="587"/>
      <c r="BN531" s="587"/>
      <c r="BO531" s="587"/>
      <c r="BP531" s="587"/>
      <c r="BQ531" s="587"/>
      <c r="BR531" s="587"/>
      <c r="BS531" s="587"/>
      <c r="BT531" s="587"/>
      <c r="BU531" s="587"/>
      <c r="BV531" s="587"/>
      <c r="BW531" s="587"/>
      <c r="BX531" s="587"/>
      <c r="BY531" s="587"/>
      <c r="BZ531" s="587"/>
      <c r="CA531" s="587"/>
      <c r="CB531" s="587"/>
      <c r="CC531" s="587"/>
      <c r="CD531" s="587"/>
      <c r="CE531" s="587"/>
      <c r="CF531" s="587"/>
      <c r="CG531" s="587"/>
      <c r="CH531" s="587"/>
      <c r="CI531" s="587"/>
      <c r="CJ531" s="587"/>
      <c r="CK531" s="587"/>
      <c r="CL531" s="587"/>
      <c r="CM531" s="587"/>
      <c r="CN531" s="587"/>
      <c r="CO531" s="587"/>
      <c r="CP531" s="587"/>
      <c r="CQ531" s="587"/>
      <c r="CR531" s="587"/>
      <c r="CS531" s="587"/>
      <c r="CT531" s="587"/>
      <c r="CU531" s="587"/>
      <c r="CV531" s="587"/>
      <c r="CW531" s="587"/>
      <c r="CX531" s="587"/>
      <c r="CY531" s="587"/>
      <c r="CZ531" s="587"/>
      <c r="DA531" s="587"/>
      <c r="DB531" s="587"/>
      <c r="DC531" s="587"/>
      <c r="DD531" s="587"/>
      <c r="DE531" s="587"/>
      <c r="DF531" s="587"/>
      <c r="DG531" s="587"/>
      <c r="DH531" s="587"/>
      <c r="DI531" s="587"/>
      <c r="DJ531" s="587"/>
      <c r="DK531" s="587"/>
    </row>
    <row r="532" spans="1:115" x14ac:dyDescent="0.3">
      <c r="A532" s="622"/>
      <c r="B532" s="622"/>
      <c r="C532" s="622"/>
      <c r="D532" s="622"/>
      <c r="E532" s="736"/>
      <c r="F532" s="737"/>
      <c r="G532" s="723"/>
      <c r="H532" s="723"/>
      <c r="I532" s="723"/>
      <c r="J532" s="738"/>
      <c r="K532" s="739"/>
      <c r="L532" s="739"/>
      <c r="M532" s="561"/>
      <c r="N532" s="739"/>
      <c r="O532" s="739"/>
      <c r="P532" s="739"/>
      <c r="Q532" s="561"/>
      <c r="R532" s="561"/>
      <c r="S532" s="561"/>
      <c r="T532" s="561"/>
      <c r="U532" s="739"/>
      <c r="V532" s="561"/>
      <c r="W532" s="561"/>
      <c r="X532" s="561"/>
      <c r="Y532" s="740"/>
      <c r="Z532" s="561"/>
      <c r="AA532" s="561"/>
      <c r="AB532" s="561"/>
      <c r="AC532" s="561"/>
      <c r="AD532" s="561"/>
      <c r="AE532" s="561"/>
      <c r="AF532" s="543"/>
      <c r="AG532" s="386"/>
      <c r="AJ532" s="587"/>
      <c r="AK532" s="587"/>
      <c r="AL532" s="587"/>
      <c r="AM532" s="587"/>
      <c r="AN532" s="587"/>
      <c r="AO532" s="587"/>
      <c r="AP532" s="587"/>
      <c r="AQ532" s="587"/>
      <c r="AR532" s="587"/>
      <c r="AS532" s="587"/>
      <c r="AT532" s="587"/>
      <c r="AU532" s="587"/>
      <c r="AV532" s="587"/>
      <c r="AW532" s="587"/>
      <c r="AX532" s="587"/>
      <c r="AY532" s="587"/>
      <c r="AZ532" s="587"/>
      <c r="BA532" s="587"/>
      <c r="BB532" s="587"/>
      <c r="BC532" s="587"/>
      <c r="BD532" s="587"/>
      <c r="BE532" s="587"/>
      <c r="BF532" s="587"/>
      <c r="BG532" s="587"/>
      <c r="BH532" s="587"/>
      <c r="BI532" s="587"/>
      <c r="BJ532" s="587"/>
      <c r="BK532" s="587"/>
      <c r="BL532" s="587"/>
      <c r="BM532" s="587"/>
      <c r="BN532" s="587"/>
      <c r="BO532" s="587"/>
      <c r="BP532" s="587"/>
      <c r="BQ532" s="587"/>
      <c r="BR532" s="587"/>
      <c r="BS532" s="587"/>
      <c r="BT532" s="587"/>
      <c r="BU532" s="587"/>
      <c r="BV532" s="587"/>
      <c r="BW532" s="587"/>
      <c r="BX532" s="587"/>
      <c r="BY532" s="587"/>
      <c r="BZ532" s="587"/>
      <c r="CA532" s="587"/>
      <c r="CB532" s="587"/>
      <c r="CC532" s="587"/>
      <c r="CD532" s="587"/>
      <c r="CE532" s="587"/>
      <c r="CF532" s="587"/>
      <c r="CG532" s="587"/>
      <c r="CH532" s="587"/>
      <c r="CI532" s="587"/>
      <c r="CJ532" s="587"/>
      <c r="CK532" s="587"/>
      <c r="CL532" s="587"/>
      <c r="CM532" s="587"/>
      <c r="CN532" s="587"/>
      <c r="CO532" s="587"/>
      <c r="CP532" s="587"/>
      <c r="CQ532" s="587"/>
      <c r="CR532" s="587"/>
      <c r="CS532" s="587"/>
      <c r="CT532" s="587"/>
      <c r="CU532" s="587"/>
      <c r="CV532" s="587"/>
      <c r="CW532" s="587"/>
      <c r="CX532" s="587"/>
      <c r="CY532" s="587"/>
      <c r="CZ532" s="587"/>
      <c r="DA532" s="587"/>
      <c r="DB532" s="587"/>
      <c r="DC532" s="587"/>
      <c r="DD532" s="587"/>
      <c r="DE532" s="587"/>
      <c r="DF532" s="587"/>
      <c r="DG532" s="587"/>
      <c r="DH532" s="587"/>
      <c r="DI532" s="587"/>
      <c r="DJ532" s="587"/>
      <c r="DK532" s="587"/>
    </row>
    <row r="533" spans="1:115" x14ac:dyDescent="0.3">
      <c r="E533" s="562"/>
      <c r="F533" s="737"/>
      <c r="G533" s="561"/>
      <c r="H533" s="561"/>
      <c r="I533" s="561"/>
      <c r="J533" s="742"/>
      <c r="K533" s="739"/>
      <c r="L533" s="739"/>
      <c r="M533" s="561"/>
      <c r="N533" s="739"/>
      <c r="O533" s="739"/>
      <c r="P533" s="739"/>
      <c r="Q533" s="561"/>
      <c r="R533" s="561"/>
      <c r="S533" s="561"/>
      <c r="T533" s="561"/>
      <c r="U533" s="739"/>
      <c r="V533" s="561"/>
      <c r="W533" s="561"/>
      <c r="X533" s="561"/>
      <c r="Y533" s="740"/>
      <c r="Z533" s="561"/>
      <c r="AA533" s="561"/>
      <c r="AB533" s="561"/>
      <c r="AC533" s="561"/>
      <c r="AD533" s="561"/>
      <c r="AE533" s="561"/>
      <c r="AJ533" s="587"/>
      <c r="AK533" s="587"/>
      <c r="AL533" s="587"/>
      <c r="AM533" s="587"/>
      <c r="AN533" s="587"/>
      <c r="AO533" s="587"/>
      <c r="AP533" s="587"/>
      <c r="AQ533" s="587"/>
      <c r="AR533" s="587"/>
      <c r="AS533" s="587"/>
      <c r="AT533" s="587"/>
      <c r="AU533" s="587"/>
      <c r="AV533" s="587"/>
      <c r="AW533" s="587"/>
      <c r="AX533" s="587"/>
      <c r="AY533" s="587"/>
      <c r="AZ533" s="587"/>
      <c r="BA533" s="587"/>
      <c r="BB533" s="587"/>
      <c r="BC533" s="587"/>
      <c r="BD533" s="587"/>
      <c r="BE533" s="587"/>
      <c r="BF533" s="587"/>
      <c r="BG533" s="587"/>
      <c r="BH533" s="587"/>
      <c r="BI533" s="587"/>
      <c r="BJ533" s="587"/>
      <c r="BK533" s="587"/>
      <c r="BL533" s="587"/>
      <c r="BM533" s="587"/>
      <c r="BN533" s="587"/>
      <c r="BO533" s="587"/>
      <c r="BP533" s="587"/>
      <c r="BQ533" s="587"/>
      <c r="BR533" s="587"/>
      <c r="BS533" s="587"/>
      <c r="BT533" s="587"/>
      <c r="BU533" s="587"/>
      <c r="BV533" s="587"/>
      <c r="BW533" s="587"/>
      <c r="BX533" s="587"/>
      <c r="BY533" s="587"/>
      <c r="BZ533" s="587"/>
      <c r="CA533" s="587"/>
      <c r="CB533" s="587"/>
      <c r="CC533" s="587"/>
      <c r="CD533" s="587"/>
      <c r="CE533" s="587"/>
      <c r="CF533" s="587"/>
      <c r="CG533" s="587"/>
      <c r="CH533" s="587"/>
      <c r="CI533" s="587"/>
      <c r="CJ533" s="587"/>
      <c r="CK533" s="587"/>
      <c r="CL533" s="587"/>
      <c r="CM533" s="587"/>
      <c r="CN533" s="587"/>
      <c r="CO533" s="587"/>
      <c r="CP533" s="587"/>
      <c r="CQ533" s="587"/>
      <c r="CR533" s="587"/>
      <c r="CS533" s="587"/>
      <c r="CT533" s="587"/>
      <c r="CU533" s="587"/>
      <c r="CV533" s="587"/>
      <c r="CW533" s="587"/>
      <c r="CX533" s="587"/>
      <c r="CY533" s="587"/>
      <c r="CZ533" s="587"/>
      <c r="DA533" s="587"/>
      <c r="DB533" s="587"/>
      <c r="DC533" s="587"/>
      <c r="DD533" s="587"/>
      <c r="DE533" s="587"/>
      <c r="DF533" s="587"/>
      <c r="DG533" s="587"/>
      <c r="DH533" s="587"/>
      <c r="DI533" s="587"/>
      <c r="DJ533" s="587"/>
      <c r="DK533" s="587"/>
    </row>
    <row r="534" spans="1:115" x14ac:dyDescent="0.3">
      <c r="E534" s="562"/>
      <c r="F534" s="741"/>
      <c r="G534" s="738"/>
      <c r="H534" s="723"/>
      <c r="I534" s="780"/>
      <c r="J534" s="780"/>
      <c r="K534" s="746"/>
      <c r="L534" s="746"/>
      <c r="M534" s="747"/>
      <c r="N534" s="746"/>
      <c r="O534" s="746"/>
      <c r="P534" s="746"/>
      <c r="Q534" s="747"/>
      <c r="R534" s="747"/>
      <c r="S534" s="747"/>
      <c r="T534" s="747"/>
      <c r="U534" s="746"/>
      <c r="V534" s="747"/>
      <c r="W534" s="747"/>
      <c r="X534" s="747"/>
      <c r="Y534" s="740"/>
      <c r="Z534" s="747"/>
      <c r="AA534" s="747"/>
      <c r="AB534" s="747"/>
      <c r="AC534" s="747"/>
      <c r="AD534" s="747"/>
      <c r="AE534" s="561"/>
      <c r="AJ534" s="587"/>
      <c r="AK534" s="587"/>
      <c r="AL534" s="587"/>
      <c r="AM534" s="587"/>
      <c r="AN534" s="587"/>
      <c r="AO534" s="587"/>
      <c r="AP534" s="587"/>
      <c r="AQ534" s="587"/>
      <c r="AR534" s="587"/>
      <c r="AS534" s="587"/>
      <c r="AT534" s="587"/>
      <c r="AU534" s="587"/>
      <c r="AV534" s="587"/>
      <c r="AW534" s="587"/>
      <c r="AX534" s="587"/>
      <c r="AY534" s="587"/>
      <c r="AZ534" s="587"/>
      <c r="BA534" s="587"/>
      <c r="BB534" s="587"/>
      <c r="BC534" s="587"/>
      <c r="BD534" s="587"/>
      <c r="BE534" s="587"/>
      <c r="BF534" s="587"/>
      <c r="BG534" s="587"/>
      <c r="BH534" s="587"/>
      <c r="BI534" s="587"/>
      <c r="BJ534" s="587"/>
      <c r="BK534" s="587"/>
      <c r="BL534" s="587"/>
      <c r="BM534" s="587"/>
      <c r="BN534" s="587"/>
      <c r="BO534" s="587"/>
      <c r="BP534" s="587"/>
      <c r="BQ534" s="587"/>
      <c r="BR534" s="587"/>
      <c r="BS534" s="587"/>
      <c r="BT534" s="587"/>
      <c r="BU534" s="587"/>
      <c r="BV534" s="587"/>
      <c r="BW534" s="587"/>
      <c r="BX534" s="587"/>
      <c r="BY534" s="587"/>
      <c r="BZ534" s="587"/>
      <c r="CA534" s="587"/>
      <c r="CB534" s="587"/>
      <c r="CC534" s="587"/>
      <c r="CD534" s="587"/>
      <c r="CE534" s="587"/>
      <c r="CF534" s="587"/>
      <c r="CG534" s="587"/>
      <c r="CH534" s="587"/>
      <c r="CI534" s="587"/>
      <c r="CJ534" s="587"/>
      <c r="CK534" s="587"/>
      <c r="CL534" s="587"/>
      <c r="CM534" s="587"/>
      <c r="CN534" s="587"/>
      <c r="CO534" s="587"/>
      <c r="CP534" s="587"/>
      <c r="CQ534" s="587"/>
      <c r="CR534" s="587"/>
      <c r="CS534" s="587"/>
      <c r="CT534" s="587"/>
      <c r="CU534" s="587"/>
      <c r="CV534" s="587"/>
      <c r="CW534" s="587"/>
      <c r="CX534" s="587"/>
      <c r="CY534" s="587"/>
      <c r="CZ534" s="587"/>
      <c r="DA534" s="587"/>
      <c r="DB534" s="587"/>
      <c r="DC534" s="587"/>
      <c r="DD534" s="587"/>
      <c r="DE534" s="587"/>
      <c r="DF534" s="587"/>
      <c r="DG534" s="587"/>
      <c r="DH534" s="587"/>
      <c r="DI534" s="587"/>
      <c r="DJ534" s="587"/>
      <c r="DK534" s="587"/>
    </row>
    <row r="535" spans="1:115" x14ac:dyDescent="0.3">
      <c r="E535" s="562"/>
      <c r="F535" s="741"/>
      <c r="G535" s="743"/>
      <c r="H535" s="744"/>
      <c r="I535" s="743"/>
      <c r="J535" s="748"/>
      <c r="K535" s="746"/>
      <c r="L535" s="746"/>
      <c r="M535" s="747"/>
      <c r="N535" s="746"/>
      <c r="O535" s="746"/>
      <c r="P535" s="746"/>
      <c r="Q535" s="747"/>
      <c r="R535" s="747"/>
      <c r="S535" s="747"/>
      <c r="T535" s="747"/>
      <c r="U535" s="746"/>
      <c r="V535" s="747"/>
      <c r="W535" s="747"/>
      <c r="X535" s="747"/>
      <c r="Y535" s="740"/>
      <c r="Z535" s="747"/>
      <c r="AA535" s="747"/>
      <c r="AB535" s="747"/>
      <c r="AC535" s="747"/>
      <c r="AD535" s="747"/>
      <c r="AE535" s="749"/>
      <c r="AJ535" s="587"/>
      <c r="AK535" s="587"/>
      <c r="AL535" s="587"/>
      <c r="AM535" s="587"/>
      <c r="AN535" s="587"/>
      <c r="AO535" s="587"/>
      <c r="AP535" s="587"/>
      <c r="AQ535" s="587"/>
      <c r="AR535" s="587"/>
      <c r="AS535" s="587"/>
      <c r="AT535" s="587"/>
      <c r="AU535" s="587"/>
      <c r="AV535" s="587"/>
      <c r="AW535" s="587"/>
      <c r="AX535" s="587"/>
      <c r="AY535" s="587"/>
      <c r="AZ535" s="587"/>
      <c r="BA535" s="587"/>
      <c r="BB535" s="587"/>
      <c r="BC535" s="587"/>
      <c r="BD535" s="587"/>
      <c r="BE535" s="587"/>
      <c r="BF535" s="587"/>
      <c r="BG535" s="587"/>
      <c r="BH535" s="587"/>
      <c r="BI535" s="587"/>
      <c r="BJ535" s="587"/>
      <c r="BK535" s="587"/>
      <c r="BL535" s="587"/>
      <c r="BM535" s="587"/>
      <c r="BN535" s="587"/>
      <c r="BO535" s="587"/>
      <c r="BP535" s="587"/>
      <c r="BQ535" s="587"/>
      <c r="BR535" s="587"/>
      <c r="BS535" s="587"/>
      <c r="BT535" s="587"/>
      <c r="BU535" s="587"/>
      <c r="BV535" s="587"/>
      <c r="BW535" s="587"/>
      <c r="BX535" s="587"/>
      <c r="BY535" s="587"/>
      <c r="BZ535" s="587"/>
      <c r="CA535" s="587"/>
      <c r="CB535" s="587"/>
      <c r="CC535" s="587"/>
      <c r="CD535" s="587"/>
      <c r="CE535" s="587"/>
      <c r="CF535" s="587"/>
      <c r="CG535" s="587"/>
      <c r="CH535" s="587"/>
      <c r="CI535" s="587"/>
      <c r="CJ535" s="587"/>
      <c r="CK535" s="587"/>
      <c r="CL535" s="587"/>
      <c r="CM535" s="587"/>
      <c r="CN535" s="587"/>
      <c r="CO535" s="587"/>
      <c r="CP535" s="587"/>
      <c r="CQ535" s="587"/>
      <c r="CR535" s="587"/>
      <c r="CS535" s="587"/>
      <c r="CT535" s="587"/>
      <c r="CU535" s="587"/>
      <c r="CV535" s="587"/>
      <c r="CW535" s="587"/>
      <c r="CX535" s="587"/>
      <c r="CY535" s="587"/>
      <c r="CZ535" s="587"/>
      <c r="DA535" s="587"/>
      <c r="DB535" s="587"/>
      <c r="DC535" s="587"/>
      <c r="DD535" s="587"/>
      <c r="DE535" s="587"/>
      <c r="DF535" s="587"/>
      <c r="DG535" s="587"/>
      <c r="DH535" s="587"/>
      <c r="DI535" s="587"/>
      <c r="DJ535" s="587"/>
      <c r="DK535" s="587"/>
    </row>
    <row r="536" spans="1:115" x14ac:dyDescent="0.3">
      <c r="E536" s="562"/>
      <c r="F536" s="741"/>
      <c r="G536" s="743"/>
      <c r="H536" s="744"/>
      <c r="I536" s="743"/>
      <c r="J536" s="748"/>
      <c r="K536" s="750"/>
      <c r="L536" s="750"/>
      <c r="M536" s="751"/>
      <c r="N536" s="750"/>
      <c r="O536" s="750"/>
      <c r="P536" s="750"/>
      <c r="Q536" s="751"/>
      <c r="R536" s="751"/>
      <c r="S536" s="751"/>
      <c r="T536" s="751"/>
      <c r="U536" s="750"/>
      <c r="V536" s="751"/>
      <c r="W536" s="751"/>
      <c r="X536" s="751"/>
      <c r="Y536" s="740"/>
      <c r="Z536" s="751"/>
      <c r="AA536" s="751"/>
      <c r="AB536" s="751"/>
      <c r="AC536" s="751"/>
      <c r="AD536" s="751"/>
      <c r="AE536" s="752"/>
      <c r="AJ536" s="587"/>
      <c r="AK536" s="587"/>
      <c r="AL536" s="587"/>
      <c r="AM536" s="587"/>
      <c r="AN536" s="587"/>
      <c r="AO536" s="587"/>
      <c r="AP536" s="587"/>
      <c r="AQ536" s="587"/>
      <c r="AR536" s="587"/>
      <c r="AS536" s="587"/>
      <c r="AT536" s="587"/>
      <c r="AU536" s="587"/>
      <c r="AV536" s="587"/>
      <c r="AW536" s="587"/>
      <c r="AX536" s="587"/>
      <c r="AY536" s="587"/>
      <c r="AZ536" s="587"/>
      <c r="BA536" s="587"/>
      <c r="BB536" s="587"/>
      <c r="BC536" s="587"/>
      <c r="BD536" s="587"/>
      <c r="BE536" s="587"/>
      <c r="BF536" s="587"/>
      <c r="BG536" s="587"/>
      <c r="BH536" s="587"/>
      <c r="BI536" s="587"/>
      <c r="BJ536" s="587"/>
      <c r="BK536" s="587"/>
      <c r="BL536" s="587"/>
      <c r="BM536" s="587"/>
      <c r="BN536" s="587"/>
      <c r="BO536" s="587"/>
      <c r="BP536" s="587"/>
      <c r="BQ536" s="587"/>
      <c r="BR536" s="587"/>
      <c r="BS536" s="587"/>
      <c r="BT536" s="587"/>
      <c r="BU536" s="587"/>
      <c r="BV536" s="587"/>
      <c r="BW536" s="587"/>
      <c r="BX536" s="587"/>
      <c r="BY536" s="587"/>
      <c r="BZ536" s="587"/>
      <c r="CA536" s="587"/>
      <c r="CB536" s="587"/>
      <c r="CC536" s="587"/>
      <c r="CD536" s="587"/>
      <c r="CE536" s="587"/>
      <c r="CF536" s="587"/>
      <c r="CG536" s="587"/>
      <c r="CH536" s="587"/>
      <c r="CI536" s="587"/>
      <c r="CJ536" s="587"/>
      <c r="CK536" s="587"/>
      <c r="CL536" s="587"/>
      <c r="CM536" s="587"/>
      <c r="CN536" s="587"/>
      <c r="CO536" s="587"/>
      <c r="CP536" s="587"/>
      <c r="CQ536" s="587"/>
      <c r="CR536" s="587"/>
      <c r="CS536" s="587"/>
      <c r="CT536" s="587"/>
      <c r="CU536" s="587"/>
      <c r="CV536" s="587"/>
      <c r="CW536" s="587"/>
      <c r="CX536" s="587"/>
      <c r="CY536" s="587"/>
      <c r="CZ536" s="587"/>
      <c r="DA536" s="587"/>
      <c r="DB536" s="587"/>
      <c r="DC536" s="587"/>
      <c r="DD536" s="587"/>
      <c r="DE536" s="587"/>
      <c r="DF536" s="587"/>
      <c r="DG536" s="587"/>
      <c r="DH536" s="587"/>
      <c r="DI536" s="587"/>
      <c r="DJ536" s="587"/>
      <c r="DK536" s="587"/>
    </row>
    <row r="537" spans="1:115" x14ac:dyDescent="0.3">
      <c r="E537" s="562"/>
      <c r="F537" s="741"/>
      <c r="G537" s="745"/>
      <c r="H537" s="744"/>
      <c r="I537" s="743"/>
      <c r="J537" s="748"/>
      <c r="K537" s="739"/>
      <c r="L537" s="739"/>
      <c r="M537" s="561"/>
      <c r="N537" s="739"/>
      <c r="O537" s="739"/>
      <c r="P537" s="739"/>
      <c r="Q537" s="561"/>
      <c r="R537" s="561"/>
      <c r="S537" s="561"/>
      <c r="T537" s="561"/>
      <c r="U537" s="739"/>
      <c r="V537" s="561"/>
      <c r="W537" s="561"/>
      <c r="X537" s="561"/>
      <c r="Y537" s="740"/>
      <c r="Z537" s="561"/>
      <c r="AA537" s="561"/>
      <c r="AB537" s="561"/>
      <c r="AC537" s="561"/>
      <c r="AD537" s="561"/>
      <c r="AE537" s="561"/>
      <c r="AJ537" s="587"/>
      <c r="AK537" s="587"/>
      <c r="AL537" s="587"/>
      <c r="AM537" s="587"/>
      <c r="AN537" s="587"/>
      <c r="AO537" s="587"/>
      <c r="AP537" s="587"/>
      <c r="AQ537" s="587"/>
      <c r="AR537" s="587"/>
      <c r="AS537" s="587"/>
      <c r="AT537" s="587"/>
      <c r="AU537" s="587"/>
      <c r="AV537" s="587"/>
      <c r="AW537" s="587"/>
      <c r="AX537" s="587"/>
      <c r="AY537" s="587"/>
      <c r="AZ537" s="587"/>
      <c r="BA537" s="587"/>
      <c r="BB537" s="587"/>
      <c r="BC537" s="587"/>
      <c r="BD537" s="587"/>
      <c r="BE537" s="587"/>
      <c r="BF537" s="587"/>
      <c r="BG537" s="587"/>
      <c r="BH537" s="587"/>
      <c r="BI537" s="587"/>
      <c r="BJ537" s="587"/>
      <c r="BK537" s="587"/>
      <c r="BL537" s="587"/>
      <c r="BM537" s="587"/>
      <c r="BN537" s="587"/>
      <c r="BO537" s="587"/>
      <c r="BP537" s="587"/>
      <c r="BQ537" s="587"/>
      <c r="BR537" s="587"/>
      <c r="BS537" s="587"/>
      <c r="BT537" s="587"/>
      <c r="BU537" s="587"/>
      <c r="BV537" s="587"/>
      <c r="BW537" s="587"/>
      <c r="BX537" s="587"/>
      <c r="BY537" s="587"/>
      <c r="BZ537" s="587"/>
      <c r="CA537" s="587"/>
      <c r="CB537" s="587"/>
      <c r="CC537" s="587"/>
      <c r="CD537" s="587"/>
      <c r="CE537" s="587"/>
      <c r="CF537" s="587"/>
      <c r="CG537" s="587"/>
      <c r="CH537" s="587"/>
      <c r="CI537" s="587"/>
      <c r="CJ537" s="587"/>
      <c r="CK537" s="587"/>
      <c r="CL537" s="587"/>
      <c r="CM537" s="587"/>
      <c r="CN537" s="587"/>
      <c r="CO537" s="587"/>
      <c r="CP537" s="587"/>
      <c r="CQ537" s="587"/>
      <c r="CR537" s="587"/>
      <c r="CS537" s="587"/>
      <c r="CT537" s="587"/>
      <c r="CU537" s="587"/>
      <c r="CV537" s="587"/>
      <c r="CW537" s="587"/>
      <c r="CX537" s="587"/>
      <c r="CY537" s="587"/>
      <c r="CZ537" s="587"/>
      <c r="DA537" s="587"/>
      <c r="DB537" s="587"/>
      <c r="DC537" s="587"/>
      <c r="DD537" s="587"/>
      <c r="DE537" s="587"/>
      <c r="DF537" s="587"/>
      <c r="DG537" s="587"/>
      <c r="DH537" s="587"/>
      <c r="DI537" s="587"/>
      <c r="DJ537" s="587"/>
      <c r="DK537" s="587"/>
    </row>
    <row r="538" spans="1:115" x14ac:dyDescent="0.3">
      <c r="E538" s="562"/>
      <c r="F538" s="737"/>
      <c r="G538" s="743"/>
      <c r="H538" s="561"/>
      <c r="I538" s="561"/>
      <c r="J538" s="742"/>
      <c r="K538" s="750"/>
      <c r="L538" s="750"/>
      <c r="M538" s="751"/>
      <c r="N538" s="750"/>
      <c r="O538" s="750"/>
      <c r="P538" s="750"/>
      <c r="Q538" s="751"/>
      <c r="R538" s="751"/>
      <c r="S538" s="751"/>
      <c r="T538" s="751"/>
      <c r="U538" s="750"/>
      <c r="V538" s="751"/>
      <c r="W538" s="751"/>
      <c r="X538" s="751"/>
      <c r="Y538" s="740"/>
      <c r="Z538" s="751"/>
      <c r="AA538" s="751"/>
      <c r="AB538" s="751"/>
      <c r="AC538" s="751"/>
      <c r="AD538" s="751"/>
      <c r="AE538" s="561"/>
      <c r="AJ538" s="587"/>
      <c r="AK538" s="587"/>
      <c r="AL538" s="587"/>
      <c r="AM538" s="587"/>
      <c r="AN538" s="587"/>
      <c r="AO538" s="587"/>
      <c r="AP538" s="587"/>
      <c r="AQ538" s="587"/>
      <c r="AR538" s="587"/>
      <c r="AS538" s="587"/>
      <c r="AT538" s="587"/>
      <c r="AU538" s="587"/>
      <c r="AV538" s="587"/>
      <c r="AW538" s="587"/>
      <c r="AX538" s="587"/>
      <c r="AY538" s="587"/>
      <c r="AZ538" s="587"/>
      <c r="BA538" s="587"/>
      <c r="BB538" s="587"/>
      <c r="BC538" s="587"/>
      <c r="BD538" s="587"/>
      <c r="BE538" s="587"/>
      <c r="BF538" s="587"/>
      <c r="BG538" s="587"/>
      <c r="BH538" s="587"/>
      <c r="BI538" s="587"/>
      <c r="BJ538" s="587"/>
      <c r="BK538" s="587"/>
      <c r="BL538" s="587"/>
      <c r="BM538" s="587"/>
      <c r="BN538" s="587"/>
      <c r="BO538" s="587"/>
      <c r="BP538" s="587"/>
      <c r="BQ538" s="587"/>
      <c r="BR538" s="587"/>
      <c r="BS538" s="587"/>
      <c r="BT538" s="587"/>
      <c r="BU538" s="587"/>
      <c r="BV538" s="587"/>
      <c r="BW538" s="587"/>
      <c r="BX538" s="587"/>
      <c r="BY538" s="587"/>
      <c r="BZ538" s="587"/>
      <c r="CA538" s="587"/>
      <c r="CB538" s="587"/>
      <c r="CC538" s="587"/>
      <c r="CD538" s="587"/>
      <c r="CE538" s="587"/>
      <c r="CF538" s="587"/>
      <c r="CG538" s="587"/>
      <c r="CH538" s="587"/>
      <c r="CI538" s="587"/>
      <c r="CJ538" s="587"/>
      <c r="CK538" s="587"/>
      <c r="CL538" s="587"/>
      <c r="CM538" s="587"/>
      <c r="CN538" s="587"/>
      <c r="CO538" s="587"/>
      <c r="CP538" s="587"/>
      <c r="CQ538" s="587"/>
      <c r="CR538" s="587"/>
      <c r="CS538" s="587"/>
      <c r="CT538" s="587"/>
      <c r="CU538" s="587"/>
      <c r="CV538" s="587"/>
      <c r="CW538" s="587"/>
      <c r="CX538" s="587"/>
      <c r="CY538" s="587"/>
      <c r="CZ538" s="587"/>
      <c r="DA538" s="587"/>
      <c r="DB538" s="587"/>
      <c r="DC538" s="587"/>
      <c r="DD538" s="587"/>
      <c r="DE538" s="587"/>
      <c r="DF538" s="587"/>
      <c r="DG538" s="587"/>
      <c r="DH538" s="587"/>
      <c r="DI538" s="587"/>
      <c r="DJ538" s="587"/>
      <c r="DK538" s="587"/>
    </row>
    <row r="539" spans="1:115" x14ac:dyDescent="0.3">
      <c r="E539" s="562"/>
      <c r="F539" s="737"/>
      <c r="G539" s="743"/>
      <c r="H539" s="744"/>
      <c r="I539" s="561"/>
      <c r="J539" s="742"/>
      <c r="K539" s="750"/>
      <c r="L539" s="750"/>
      <c r="M539" s="751"/>
      <c r="N539" s="750"/>
      <c r="O539" s="750"/>
      <c r="P539" s="750"/>
      <c r="Q539" s="751"/>
      <c r="R539" s="751"/>
      <c r="S539" s="751"/>
      <c r="T539" s="751"/>
      <c r="U539" s="750"/>
      <c r="V539" s="751"/>
      <c r="W539" s="751"/>
      <c r="X539" s="751"/>
      <c r="Y539" s="740"/>
      <c r="Z539" s="751"/>
      <c r="AA539" s="751"/>
      <c r="AB539" s="751"/>
      <c r="AC539" s="751"/>
      <c r="AD539" s="751"/>
      <c r="AE539" s="561"/>
      <c r="AJ539" s="587"/>
      <c r="AK539" s="587"/>
      <c r="AL539" s="587"/>
      <c r="AM539" s="587"/>
      <c r="AN539" s="587"/>
      <c r="AO539" s="587"/>
      <c r="AP539" s="587"/>
      <c r="AQ539" s="587"/>
      <c r="AR539" s="587"/>
      <c r="AS539" s="587"/>
      <c r="AT539" s="587"/>
      <c r="AU539" s="587"/>
      <c r="AV539" s="587"/>
      <c r="AW539" s="587"/>
      <c r="AX539" s="587"/>
      <c r="AY539" s="587"/>
      <c r="AZ539" s="587"/>
      <c r="BA539" s="587"/>
      <c r="BB539" s="587"/>
      <c r="BC539" s="587"/>
      <c r="BD539" s="587"/>
      <c r="BE539" s="587"/>
      <c r="BF539" s="587"/>
      <c r="BG539" s="587"/>
      <c r="BH539" s="587"/>
      <c r="BI539" s="587"/>
      <c r="BJ539" s="587"/>
      <c r="BK539" s="587"/>
      <c r="BL539" s="587"/>
      <c r="BM539" s="587"/>
      <c r="BN539" s="587"/>
      <c r="BO539" s="587"/>
      <c r="BP539" s="587"/>
      <c r="BQ539" s="587"/>
      <c r="BR539" s="587"/>
      <c r="BS539" s="587"/>
      <c r="BT539" s="587"/>
      <c r="BU539" s="587"/>
      <c r="BV539" s="587"/>
      <c r="BW539" s="587"/>
      <c r="BX539" s="587"/>
      <c r="BY539" s="587"/>
      <c r="BZ539" s="587"/>
      <c r="CA539" s="587"/>
      <c r="CB539" s="587"/>
      <c r="CC539" s="587"/>
      <c r="CD539" s="587"/>
      <c r="CE539" s="587"/>
      <c r="CF539" s="587"/>
      <c r="CG539" s="587"/>
      <c r="CH539" s="587"/>
      <c r="CI539" s="587"/>
      <c r="CJ539" s="587"/>
      <c r="CK539" s="587"/>
      <c r="CL539" s="587"/>
      <c r="CM539" s="587"/>
      <c r="CN539" s="587"/>
      <c r="CO539" s="587"/>
      <c r="CP539" s="587"/>
      <c r="CQ539" s="587"/>
      <c r="CR539" s="587"/>
      <c r="CS539" s="587"/>
      <c r="CT539" s="587"/>
      <c r="CU539" s="587"/>
      <c r="CV539" s="587"/>
      <c r="CW539" s="587"/>
      <c r="CX539" s="587"/>
      <c r="CY539" s="587"/>
      <c r="CZ539" s="587"/>
      <c r="DA539" s="587"/>
      <c r="DB539" s="587"/>
      <c r="DC539" s="587"/>
      <c r="DD539" s="587"/>
      <c r="DE539" s="587"/>
      <c r="DF539" s="587"/>
      <c r="DG539" s="587"/>
      <c r="DH539" s="587"/>
      <c r="DI539" s="587"/>
      <c r="DJ539" s="587"/>
      <c r="DK539" s="587"/>
    </row>
    <row r="540" spans="1:115" x14ac:dyDescent="0.3">
      <c r="E540" s="562"/>
      <c r="F540" s="737"/>
      <c r="G540" s="561"/>
      <c r="H540" s="561"/>
      <c r="I540" s="561"/>
      <c r="J540" s="742"/>
      <c r="K540" s="739"/>
      <c r="L540" s="739"/>
      <c r="M540" s="561"/>
      <c r="N540" s="739"/>
      <c r="O540" s="739"/>
      <c r="P540" s="739"/>
      <c r="Q540" s="561"/>
      <c r="R540" s="561"/>
      <c r="S540" s="561"/>
      <c r="T540" s="561"/>
      <c r="U540" s="739"/>
      <c r="V540" s="561"/>
      <c r="W540" s="561"/>
      <c r="X540" s="561"/>
      <c r="Y540" s="740"/>
      <c r="Z540" s="561"/>
      <c r="AA540" s="561"/>
      <c r="AB540" s="561"/>
      <c r="AC540" s="561"/>
      <c r="AD540" s="561"/>
      <c r="AE540" s="561"/>
      <c r="AJ540" s="587"/>
      <c r="AK540" s="587"/>
      <c r="AL540" s="587"/>
      <c r="AM540" s="587"/>
      <c r="AN540" s="587"/>
      <c r="AO540" s="587"/>
      <c r="AP540" s="587"/>
      <c r="AQ540" s="587"/>
      <c r="AR540" s="587"/>
      <c r="AS540" s="587"/>
      <c r="AT540" s="587"/>
      <c r="AU540" s="587"/>
      <c r="AV540" s="587"/>
      <c r="AW540" s="587"/>
      <c r="AX540" s="587"/>
      <c r="AY540" s="587"/>
      <c r="AZ540" s="587"/>
      <c r="BA540" s="587"/>
      <c r="BB540" s="587"/>
      <c r="BC540" s="587"/>
      <c r="BD540" s="587"/>
      <c r="BE540" s="587"/>
      <c r="BF540" s="587"/>
      <c r="BG540" s="587"/>
      <c r="BH540" s="587"/>
      <c r="BI540" s="587"/>
      <c r="BJ540" s="587"/>
      <c r="BK540" s="587"/>
      <c r="BL540" s="587"/>
      <c r="BM540" s="587"/>
      <c r="BN540" s="587"/>
      <c r="BO540" s="587"/>
      <c r="BP540" s="587"/>
      <c r="BQ540" s="587"/>
      <c r="BR540" s="587"/>
      <c r="BS540" s="587"/>
      <c r="BT540" s="587"/>
      <c r="BU540" s="587"/>
      <c r="BV540" s="587"/>
      <c r="BW540" s="587"/>
      <c r="BX540" s="587"/>
      <c r="BY540" s="587"/>
      <c r="BZ540" s="587"/>
      <c r="CA540" s="587"/>
      <c r="CB540" s="587"/>
      <c r="CC540" s="587"/>
      <c r="CD540" s="587"/>
      <c r="CE540" s="587"/>
      <c r="CF540" s="587"/>
      <c r="CG540" s="587"/>
      <c r="CH540" s="587"/>
      <c r="CI540" s="587"/>
      <c r="CJ540" s="587"/>
      <c r="CK540" s="587"/>
      <c r="CL540" s="587"/>
      <c r="CM540" s="587"/>
      <c r="CN540" s="587"/>
      <c r="CO540" s="587"/>
      <c r="CP540" s="587"/>
      <c r="CQ540" s="587"/>
      <c r="CR540" s="587"/>
      <c r="CS540" s="587"/>
      <c r="CT540" s="587"/>
      <c r="CU540" s="587"/>
      <c r="CV540" s="587"/>
      <c r="CW540" s="587"/>
      <c r="CX540" s="587"/>
      <c r="CY540" s="587"/>
      <c r="CZ540" s="587"/>
      <c r="DA540" s="587"/>
      <c r="DB540" s="587"/>
      <c r="DC540" s="587"/>
      <c r="DD540" s="587"/>
      <c r="DE540" s="587"/>
      <c r="DF540" s="587"/>
      <c r="DG540" s="587"/>
      <c r="DH540" s="587"/>
      <c r="DI540" s="587"/>
      <c r="DJ540" s="587"/>
      <c r="DK540" s="587"/>
    </row>
    <row r="541" spans="1:115" x14ac:dyDescent="0.3">
      <c r="E541" s="562"/>
      <c r="F541" s="741"/>
      <c r="G541" s="738"/>
      <c r="H541" s="723"/>
      <c r="I541" s="780"/>
      <c r="J541" s="780"/>
      <c r="K541" s="780"/>
      <c r="L541" s="780"/>
      <c r="M541" s="780"/>
      <c r="N541" s="780"/>
      <c r="O541" s="780"/>
      <c r="P541" s="780"/>
      <c r="Q541" s="780"/>
      <c r="R541" s="780"/>
      <c r="S541" s="780"/>
      <c r="T541" s="780"/>
      <c r="U541" s="780"/>
      <c r="V541" s="780"/>
      <c r="W541" s="780"/>
      <c r="X541" s="780"/>
      <c r="Y541" s="784"/>
      <c r="Z541" s="780"/>
      <c r="AA541" s="780"/>
      <c r="AB541" s="780"/>
      <c r="AC541" s="780"/>
      <c r="AD541" s="780"/>
      <c r="AE541" s="785"/>
      <c r="AJ541" s="587"/>
      <c r="AK541" s="587"/>
      <c r="AL541" s="587"/>
      <c r="AM541" s="587"/>
      <c r="AN541" s="587"/>
      <c r="AO541" s="587"/>
      <c r="AP541" s="587"/>
      <c r="AQ541" s="587"/>
      <c r="AR541" s="587"/>
      <c r="AS541" s="587"/>
      <c r="AT541" s="587"/>
      <c r="AU541" s="587"/>
      <c r="AV541" s="587"/>
      <c r="AW541" s="587"/>
      <c r="AX541" s="587"/>
      <c r="AY541" s="587"/>
      <c r="AZ541" s="587"/>
      <c r="BA541" s="587"/>
      <c r="BB541" s="587"/>
      <c r="BC541" s="587"/>
      <c r="BD541" s="587"/>
      <c r="BE541" s="587"/>
      <c r="BF541" s="587"/>
      <c r="BG541" s="587"/>
      <c r="BH541" s="587"/>
      <c r="BI541" s="587"/>
      <c r="BJ541" s="587"/>
      <c r="BK541" s="587"/>
      <c r="BL541" s="587"/>
      <c r="BM541" s="587"/>
      <c r="BN541" s="587"/>
      <c r="BO541" s="587"/>
      <c r="BP541" s="587"/>
      <c r="BQ541" s="587"/>
      <c r="BR541" s="587"/>
      <c r="BS541" s="587"/>
      <c r="BT541" s="587"/>
      <c r="BU541" s="587"/>
      <c r="BV541" s="587"/>
      <c r="BW541" s="587"/>
      <c r="BX541" s="587"/>
      <c r="BY541" s="587"/>
      <c r="BZ541" s="587"/>
      <c r="CA541" s="587"/>
      <c r="CB541" s="587"/>
      <c r="CC541" s="587"/>
      <c r="CD541" s="587"/>
      <c r="CE541" s="587"/>
      <c r="CF541" s="587"/>
      <c r="CG541" s="587"/>
      <c r="CH541" s="587"/>
      <c r="CI541" s="587"/>
      <c r="CJ541" s="587"/>
      <c r="CK541" s="587"/>
      <c r="CL541" s="587"/>
      <c r="CM541" s="587"/>
      <c r="CN541" s="587"/>
      <c r="CO541" s="587"/>
      <c r="CP541" s="587"/>
      <c r="CQ541" s="587"/>
      <c r="CR541" s="587"/>
      <c r="CS541" s="587"/>
      <c r="CT541" s="587"/>
      <c r="CU541" s="587"/>
      <c r="CV541" s="587"/>
      <c r="CW541" s="587"/>
      <c r="CX541" s="587"/>
      <c r="CY541" s="587"/>
      <c r="CZ541" s="587"/>
      <c r="DA541" s="587"/>
      <c r="DB541" s="587"/>
      <c r="DC541" s="587"/>
      <c r="DD541" s="587"/>
      <c r="DE541" s="587"/>
      <c r="DF541" s="587"/>
      <c r="DG541" s="587"/>
      <c r="DH541" s="587"/>
      <c r="DI541" s="587"/>
      <c r="DJ541" s="587"/>
      <c r="DK541" s="587"/>
    </row>
    <row r="542" spans="1:115" x14ac:dyDescent="0.3">
      <c r="E542" s="562"/>
      <c r="F542" s="741"/>
      <c r="G542" s="743"/>
      <c r="H542" s="744"/>
      <c r="I542" s="743"/>
      <c r="J542" s="748"/>
      <c r="K542" s="753"/>
      <c r="L542" s="753"/>
      <c r="M542" s="743"/>
      <c r="N542" s="753"/>
      <c r="O542" s="753"/>
      <c r="P542" s="753"/>
      <c r="Q542" s="743"/>
      <c r="R542" s="743"/>
      <c r="S542" s="743"/>
      <c r="T542" s="743"/>
      <c r="U542" s="753"/>
      <c r="V542" s="743"/>
      <c r="W542" s="743"/>
      <c r="X542" s="743"/>
      <c r="Y542" s="740"/>
      <c r="Z542" s="743"/>
      <c r="AA542" s="743"/>
      <c r="AB542" s="743"/>
      <c r="AC542" s="743"/>
      <c r="AD542" s="743"/>
      <c r="AE542" s="754"/>
      <c r="AJ542" s="587"/>
      <c r="AK542" s="587"/>
      <c r="AL542" s="587"/>
      <c r="AM542" s="587"/>
      <c r="AN542" s="587"/>
      <c r="AO542" s="587"/>
      <c r="AP542" s="587"/>
      <c r="AQ542" s="587"/>
      <c r="AR542" s="587"/>
      <c r="AS542" s="587"/>
      <c r="AT542" s="587"/>
      <c r="AU542" s="587"/>
      <c r="AV542" s="587"/>
      <c r="AW542" s="587"/>
      <c r="AX542" s="587"/>
      <c r="AY542" s="587"/>
      <c r="AZ542" s="587"/>
      <c r="BA542" s="587"/>
      <c r="BB542" s="587"/>
      <c r="BC542" s="587"/>
      <c r="BD542" s="587"/>
      <c r="BE542" s="587"/>
      <c r="BF542" s="587"/>
      <c r="BG542" s="587"/>
      <c r="BH542" s="587"/>
      <c r="BI542" s="587"/>
      <c r="BJ542" s="587"/>
      <c r="BK542" s="587"/>
      <c r="BL542" s="587"/>
      <c r="BM542" s="587"/>
      <c r="BN542" s="587"/>
      <c r="BO542" s="587"/>
      <c r="BP542" s="587"/>
      <c r="BQ542" s="587"/>
      <c r="BR542" s="587"/>
      <c r="BS542" s="587"/>
      <c r="BT542" s="587"/>
      <c r="BU542" s="587"/>
      <c r="BV542" s="587"/>
      <c r="BW542" s="587"/>
      <c r="BX542" s="587"/>
      <c r="BY542" s="587"/>
      <c r="BZ542" s="587"/>
      <c r="CA542" s="587"/>
      <c r="CB542" s="587"/>
      <c r="CC542" s="587"/>
      <c r="CD542" s="587"/>
      <c r="CE542" s="587"/>
      <c r="CF542" s="587"/>
      <c r="CG542" s="587"/>
      <c r="CH542" s="587"/>
      <c r="CI542" s="587"/>
      <c r="CJ542" s="587"/>
      <c r="CK542" s="587"/>
      <c r="CL542" s="587"/>
      <c r="CM542" s="587"/>
      <c r="CN542" s="587"/>
      <c r="CO542" s="587"/>
      <c r="CP542" s="587"/>
      <c r="CQ542" s="587"/>
      <c r="CR542" s="587"/>
      <c r="CS542" s="587"/>
      <c r="CT542" s="587"/>
      <c r="CU542" s="587"/>
      <c r="CV542" s="587"/>
      <c r="CW542" s="587"/>
      <c r="CX542" s="587"/>
      <c r="CY542" s="587"/>
      <c r="CZ542" s="587"/>
      <c r="DA542" s="587"/>
      <c r="DB542" s="587"/>
      <c r="DC542" s="587"/>
      <c r="DD542" s="587"/>
      <c r="DE542" s="587"/>
      <c r="DF542" s="587"/>
      <c r="DG542" s="587"/>
      <c r="DH542" s="587"/>
      <c r="DI542" s="587"/>
      <c r="DJ542" s="587"/>
      <c r="DK542" s="587"/>
    </row>
    <row r="543" spans="1:115" x14ac:dyDescent="0.3">
      <c r="E543" s="562"/>
      <c r="F543" s="741"/>
      <c r="G543" s="743"/>
      <c r="H543" s="755"/>
      <c r="I543" s="743"/>
      <c r="J543" s="748"/>
      <c r="K543" s="753"/>
      <c r="L543" s="753"/>
      <c r="M543" s="743"/>
      <c r="N543" s="753"/>
      <c r="O543" s="753"/>
      <c r="P543" s="753"/>
      <c r="Q543" s="743"/>
      <c r="R543" s="743"/>
      <c r="S543" s="743"/>
      <c r="T543" s="743"/>
      <c r="U543" s="753"/>
      <c r="V543" s="743"/>
      <c r="W543" s="743"/>
      <c r="X543" s="743"/>
      <c r="Y543" s="740"/>
      <c r="Z543" s="743"/>
      <c r="AA543" s="743"/>
      <c r="AB543" s="743"/>
      <c r="AC543" s="743"/>
      <c r="AD543" s="743"/>
      <c r="AE543" s="754"/>
      <c r="AJ543" s="587"/>
      <c r="AK543" s="587"/>
      <c r="AL543" s="587"/>
      <c r="AM543" s="587"/>
      <c r="AN543" s="587"/>
      <c r="AO543" s="587"/>
      <c r="AP543" s="587"/>
      <c r="AQ543" s="587"/>
      <c r="AR543" s="587"/>
      <c r="AS543" s="587"/>
      <c r="AT543" s="587"/>
      <c r="AU543" s="587"/>
      <c r="AV543" s="587"/>
      <c r="AW543" s="587"/>
      <c r="AX543" s="587"/>
      <c r="AY543" s="587"/>
      <c r="AZ543" s="587"/>
      <c r="BA543" s="587"/>
      <c r="BB543" s="587"/>
      <c r="BC543" s="587"/>
      <c r="BD543" s="587"/>
      <c r="BE543" s="587"/>
      <c r="BF543" s="587"/>
      <c r="BG543" s="587"/>
      <c r="BH543" s="587"/>
      <c r="BI543" s="587"/>
      <c r="BJ543" s="587"/>
      <c r="BK543" s="587"/>
      <c r="BL543" s="587"/>
      <c r="BM543" s="587"/>
      <c r="BN543" s="587"/>
      <c r="BO543" s="587"/>
      <c r="BP543" s="587"/>
      <c r="BQ543" s="587"/>
      <c r="BR543" s="587"/>
      <c r="BS543" s="587"/>
      <c r="BT543" s="587"/>
      <c r="BU543" s="587"/>
      <c r="BV543" s="587"/>
      <c r="BW543" s="587"/>
      <c r="BX543" s="587"/>
      <c r="BY543" s="587"/>
      <c r="BZ543" s="587"/>
      <c r="CA543" s="587"/>
      <c r="CB543" s="587"/>
      <c r="CC543" s="587"/>
      <c r="CD543" s="587"/>
      <c r="CE543" s="587"/>
      <c r="CF543" s="587"/>
      <c r="CG543" s="587"/>
      <c r="CH543" s="587"/>
      <c r="CI543" s="587"/>
      <c r="CJ543" s="587"/>
      <c r="CK543" s="587"/>
      <c r="CL543" s="587"/>
      <c r="CM543" s="587"/>
      <c r="CN543" s="587"/>
      <c r="CO543" s="587"/>
      <c r="CP543" s="587"/>
      <c r="CQ543" s="587"/>
      <c r="CR543" s="587"/>
      <c r="CS543" s="587"/>
      <c r="CT543" s="587"/>
      <c r="CU543" s="587"/>
      <c r="CV543" s="587"/>
      <c r="CW543" s="587"/>
      <c r="CX543" s="587"/>
      <c r="CY543" s="587"/>
      <c r="CZ543" s="587"/>
      <c r="DA543" s="587"/>
      <c r="DB543" s="587"/>
      <c r="DC543" s="587"/>
      <c r="DD543" s="587"/>
      <c r="DE543" s="587"/>
      <c r="DF543" s="587"/>
      <c r="DG543" s="587"/>
      <c r="DH543" s="587"/>
      <c r="DI543" s="587"/>
      <c r="DJ543" s="587"/>
      <c r="DK543" s="587"/>
    </row>
    <row r="544" spans="1:115" x14ac:dyDescent="0.3">
      <c r="E544" s="562"/>
      <c r="F544" s="741"/>
      <c r="G544" s="745"/>
      <c r="H544" s="744"/>
      <c r="I544" s="743"/>
      <c r="J544" s="756"/>
      <c r="K544" s="753"/>
      <c r="L544" s="753"/>
      <c r="M544" s="743"/>
      <c r="N544" s="753"/>
      <c r="O544" s="753"/>
      <c r="P544" s="753"/>
      <c r="Q544" s="743"/>
      <c r="R544" s="743"/>
      <c r="S544" s="743"/>
      <c r="T544" s="743"/>
      <c r="U544" s="753"/>
      <c r="V544" s="743"/>
      <c r="W544" s="743"/>
      <c r="X544" s="743"/>
      <c r="Y544" s="740"/>
      <c r="Z544" s="743"/>
      <c r="AA544" s="743"/>
      <c r="AB544" s="743"/>
      <c r="AC544" s="743"/>
      <c r="AD544" s="743"/>
      <c r="AE544" s="754"/>
      <c r="AJ544" s="587"/>
      <c r="AK544" s="587"/>
      <c r="AL544" s="587"/>
      <c r="AM544" s="587"/>
      <c r="AN544" s="587"/>
      <c r="AO544" s="587"/>
      <c r="AP544" s="587"/>
      <c r="AQ544" s="587"/>
      <c r="AR544" s="587"/>
      <c r="AS544" s="587"/>
      <c r="AT544" s="587"/>
      <c r="AU544" s="587"/>
      <c r="AV544" s="587"/>
      <c r="AW544" s="587"/>
      <c r="AX544" s="587"/>
      <c r="AY544" s="587"/>
      <c r="AZ544" s="587"/>
      <c r="BA544" s="587"/>
      <c r="BB544" s="587"/>
      <c r="BC544" s="587"/>
      <c r="BD544" s="587"/>
      <c r="BE544" s="587"/>
      <c r="BF544" s="587"/>
      <c r="BG544" s="587"/>
      <c r="BH544" s="587"/>
      <c r="BI544" s="587"/>
      <c r="BJ544" s="587"/>
      <c r="BK544" s="587"/>
      <c r="BL544" s="587"/>
      <c r="BM544" s="587"/>
      <c r="BN544" s="587"/>
      <c r="BO544" s="587"/>
      <c r="BP544" s="587"/>
      <c r="BQ544" s="587"/>
      <c r="BR544" s="587"/>
      <c r="BS544" s="587"/>
      <c r="BT544" s="587"/>
      <c r="BU544" s="587"/>
      <c r="BV544" s="587"/>
      <c r="BW544" s="587"/>
      <c r="BX544" s="587"/>
      <c r="BY544" s="587"/>
      <c r="BZ544" s="587"/>
      <c r="CA544" s="587"/>
      <c r="CB544" s="587"/>
      <c r="CC544" s="587"/>
      <c r="CD544" s="587"/>
      <c r="CE544" s="587"/>
      <c r="CF544" s="587"/>
      <c r="CG544" s="587"/>
      <c r="CH544" s="587"/>
      <c r="CI544" s="587"/>
      <c r="CJ544" s="587"/>
      <c r="CK544" s="587"/>
      <c r="CL544" s="587"/>
      <c r="CM544" s="587"/>
      <c r="CN544" s="587"/>
      <c r="CO544" s="587"/>
      <c r="CP544" s="587"/>
      <c r="CQ544" s="587"/>
      <c r="CR544" s="587"/>
      <c r="CS544" s="587"/>
      <c r="CT544" s="587"/>
      <c r="CU544" s="587"/>
      <c r="CV544" s="587"/>
      <c r="CW544" s="587"/>
      <c r="CX544" s="587"/>
      <c r="CY544" s="587"/>
      <c r="CZ544" s="587"/>
      <c r="DA544" s="587"/>
      <c r="DB544" s="587"/>
      <c r="DC544" s="587"/>
      <c r="DD544" s="587"/>
      <c r="DE544" s="587"/>
      <c r="DF544" s="587"/>
      <c r="DG544" s="587"/>
      <c r="DH544" s="587"/>
      <c r="DI544" s="587"/>
      <c r="DJ544" s="587"/>
      <c r="DK544" s="587"/>
    </row>
    <row r="545" spans="5:115" x14ac:dyDescent="0.3">
      <c r="E545" s="562"/>
      <c r="F545" s="737"/>
      <c r="G545" s="561"/>
      <c r="H545" s="561"/>
      <c r="I545" s="561"/>
      <c r="J545" s="742"/>
      <c r="K545" s="739"/>
      <c r="L545" s="739"/>
      <c r="M545" s="561"/>
      <c r="N545" s="739"/>
      <c r="O545" s="739"/>
      <c r="P545" s="739"/>
      <c r="Q545" s="561"/>
      <c r="R545" s="561"/>
      <c r="S545" s="561"/>
      <c r="T545" s="561"/>
      <c r="U545" s="739"/>
      <c r="V545" s="561"/>
      <c r="W545" s="561"/>
      <c r="X545" s="561"/>
      <c r="Y545" s="740"/>
      <c r="Z545" s="561"/>
      <c r="AA545" s="561"/>
      <c r="AB545" s="561"/>
      <c r="AC545" s="561"/>
      <c r="AD545" s="561"/>
      <c r="AE545" s="561"/>
      <c r="AJ545" s="587"/>
      <c r="AK545" s="587"/>
      <c r="AL545" s="587"/>
      <c r="AM545" s="587"/>
      <c r="AN545" s="587"/>
      <c r="AO545" s="587"/>
      <c r="AP545" s="587"/>
      <c r="AQ545" s="587"/>
      <c r="AR545" s="587"/>
      <c r="AS545" s="587"/>
      <c r="AT545" s="587"/>
      <c r="AU545" s="587"/>
      <c r="AV545" s="587"/>
      <c r="AW545" s="587"/>
      <c r="AX545" s="587"/>
      <c r="AY545" s="587"/>
      <c r="AZ545" s="587"/>
      <c r="BA545" s="587"/>
      <c r="BB545" s="587"/>
      <c r="BC545" s="587"/>
      <c r="BD545" s="587"/>
      <c r="BE545" s="587"/>
      <c r="BF545" s="587"/>
      <c r="BG545" s="587"/>
      <c r="BH545" s="587"/>
      <c r="BI545" s="587"/>
      <c r="BJ545" s="587"/>
      <c r="BK545" s="587"/>
      <c r="BL545" s="587"/>
      <c r="BM545" s="587"/>
      <c r="BN545" s="587"/>
      <c r="BO545" s="587"/>
      <c r="BP545" s="587"/>
      <c r="BQ545" s="587"/>
      <c r="BR545" s="587"/>
      <c r="BS545" s="587"/>
      <c r="BT545" s="587"/>
      <c r="BU545" s="587"/>
      <c r="BV545" s="587"/>
      <c r="BW545" s="587"/>
      <c r="BX545" s="587"/>
      <c r="BY545" s="587"/>
      <c r="BZ545" s="587"/>
      <c r="CA545" s="587"/>
      <c r="CB545" s="587"/>
      <c r="CC545" s="587"/>
      <c r="CD545" s="587"/>
      <c r="CE545" s="587"/>
      <c r="CF545" s="587"/>
      <c r="CG545" s="587"/>
      <c r="CH545" s="587"/>
      <c r="CI545" s="587"/>
      <c r="CJ545" s="587"/>
      <c r="CK545" s="587"/>
      <c r="CL545" s="587"/>
      <c r="CM545" s="587"/>
      <c r="CN545" s="587"/>
      <c r="CO545" s="587"/>
      <c r="CP545" s="587"/>
      <c r="CQ545" s="587"/>
      <c r="CR545" s="587"/>
      <c r="CS545" s="587"/>
      <c r="CT545" s="587"/>
      <c r="CU545" s="587"/>
      <c r="CV545" s="587"/>
      <c r="CW545" s="587"/>
      <c r="CX545" s="587"/>
      <c r="CY545" s="587"/>
      <c r="CZ545" s="587"/>
      <c r="DA545" s="587"/>
      <c r="DB545" s="587"/>
      <c r="DC545" s="587"/>
      <c r="DD545" s="587"/>
      <c r="DE545" s="587"/>
      <c r="DF545" s="587"/>
      <c r="DG545" s="587"/>
      <c r="DH545" s="587"/>
      <c r="DI545" s="587"/>
      <c r="DJ545" s="587"/>
      <c r="DK545" s="587"/>
    </row>
    <row r="546" spans="5:115" x14ac:dyDescent="0.3">
      <c r="E546" s="562"/>
      <c r="F546" s="757"/>
      <c r="G546" s="562"/>
      <c r="H546" s="562"/>
      <c r="I546" s="562"/>
      <c r="J546" s="758"/>
      <c r="K546" s="759"/>
      <c r="L546" s="759"/>
      <c r="M546" s="562"/>
      <c r="N546" s="759"/>
      <c r="O546" s="759"/>
      <c r="P546" s="759"/>
      <c r="Q546" s="562"/>
      <c r="R546" s="562"/>
      <c r="S546" s="562"/>
      <c r="T546" s="562"/>
      <c r="U546" s="759"/>
      <c r="V546" s="562"/>
      <c r="W546" s="562"/>
      <c r="X546" s="562"/>
      <c r="Y546" s="760"/>
      <c r="Z546" s="562"/>
      <c r="AA546" s="562"/>
      <c r="AB546" s="562"/>
      <c r="AC546" s="562"/>
      <c r="AD546" s="562"/>
      <c r="AE546" s="562"/>
      <c r="AJ546" s="587"/>
      <c r="AK546" s="587"/>
      <c r="AL546" s="587"/>
      <c r="AM546" s="587"/>
      <c r="AN546" s="587"/>
      <c r="AO546" s="587"/>
      <c r="AP546" s="587"/>
      <c r="AQ546" s="587"/>
      <c r="AR546" s="587"/>
      <c r="AS546" s="587"/>
      <c r="AT546" s="587"/>
      <c r="AU546" s="587"/>
      <c r="AV546" s="587"/>
      <c r="AW546" s="587"/>
      <c r="AX546" s="587"/>
      <c r="AY546" s="587"/>
      <c r="AZ546" s="587"/>
      <c r="BA546" s="587"/>
      <c r="BB546" s="587"/>
      <c r="BC546" s="587"/>
      <c r="BD546" s="587"/>
      <c r="BE546" s="587"/>
      <c r="BF546" s="587"/>
      <c r="BG546" s="587"/>
      <c r="BH546" s="587"/>
      <c r="BI546" s="587"/>
      <c r="BJ546" s="587"/>
      <c r="BK546" s="587"/>
      <c r="BL546" s="587"/>
      <c r="BM546" s="587"/>
      <c r="BN546" s="587"/>
      <c r="BO546" s="587"/>
      <c r="BP546" s="587"/>
      <c r="BQ546" s="587"/>
      <c r="BR546" s="587"/>
      <c r="BS546" s="587"/>
      <c r="BT546" s="587"/>
      <c r="BU546" s="587"/>
      <c r="BV546" s="587"/>
      <c r="BW546" s="587"/>
      <c r="BX546" s="587"/>
      <c r="BY546" s="587"/>
      <c r="BZ546" s="587"/>
      <c r="CA546" s="587"/>
      <c r="CB546" s="587"/>
      <c r="CC546" s="587"/>
      <c r="CD546" s="587"/>
      <c r="CE546" s="587"/>
      <c r="CF546" s="587"/>
      <c r="CG546" s="587"/>
      <c r="CH546" s="587"/>
      <c r="CI546" s="587"/>
      <c r="CJ546" s="587"/>
      <c r="CK546" s="587"/>
      <c r="CL546" s="587"/>
      <c r="CM546" s="587"/>
      <c r="CN546" s="587"/>
      <c r="CO546" s="587"/>
      <c r="CP546" s="587"/>
      <c r="CQ546" s="587"/>
      <c r="CR546" s="587"/>
      <c r="CS546" s="587"/>
      <c r="CT546" s="587"/>
      <c r="CU546" s="587"/>
      <c r="CV546" s="587"/>
      <c r="CW546" s="587"/>
      <c r="CX546" s="587"/>
      <c r="CY546" s="587"/>
      <c r="CZ546" s="587"/>
      <c r="DA546" s="587"/>
      <c r="DB546" s="587"/>
      <c r="DC546" s="587"/>
      <c r="DD546" s="587"/>
      <c r="DE546" s="587"/>
      <c r="DF546" s="587"/>
      <c r="DG546" s="587"/>
      <c r="DH546" s="587"/>
      <c r="DI546" s="587"/>
      <c r="DJ546" s="587"/>
      <c r="DK546" s="587"/>
    </row>
    <row r="547" spans="5:115" x14ac:dyDescent="0.3">
      <c r="E547" s="562"/>
      <c r="F547" s="757"/>
      <c r="G547" s="562"/>
      <c r="H547" s="562"/>
      <c r="I547" s="562"/>
      <c r="J547" s="758"/>
      <c r="K547" s="759"/>
      <c r="L547" s="759"/>
      <c r="M547" s="562"/>
      <c r="N547" s="759"/>
      <c r="O547" s="759"/>
      <c r="P547" s="759"/>
      <c r="Q547" s="562"/>
      <c r="R547" s="562"/>
      <c r="S547" s="562"/>
      <c r="T547" s="562"/>
      <c r="U547" s="759"/>
      <c r="V547" s="562"/>
      <c r="W547" s="562"/>
      <c r="X547" s="562"/>
      <c r="Y547" s="760"/>
      <c r="Z547" s="562"/>
      <c r="AA547" s="562"/>
      <c r="AB547" s="562"/>
      <c r="AC547" s="562"/>
      <c r="AD547" s="562"/>
      <c r="AE547" s="562"/>
      <c r="AJ547" s="587"/>
      <c r="AK547" s="587"/>
      <c r="AL547" s="587"/>
      <c r="AM547" s="587"/>
      <c r="AN547" s="587"/>
      <c r="AO547" s="587"/>
      <c r="AP547" s="587"/>
      <c r="AQ547" s="587"/>
      <c r="AR547" s="587"/>
      <c r="AS547" s="587"/>
      <c r="AT547" s="587"/>
      <c r="AU547" s="587"/>
      <c r="AV547" s="587"/>
      <c r="AW547" s="587"/>
      <c r="AX547" s="587"/>
      <c r="AY547" s="587"/>
      <c r="AZ547" s="587"/>
      <c r="BA547" s="587"/>
      <c r="BB547" s="587"/>
      <c r="BC547" s="587"/>
      <c r="BD547" s="587"/>
      <c r="BE547" s="587"/>
      <c r="BF547" s="587"/>
      <c r="BG547" s="587"/>
      <c r="BH547" s="587"/>
      <c r="BI547" s="587"/>
      <c r="BJ547" s="587"/>
      <c r="BK547" s="587"/>
      <c r="BL547" s="587"/>
      <c r="BM547" s="587"/>
      <c r="BN547" s="587"/>
      <c r="BO547" s="587"/>
      <c r="BP547" s="587"/>
      <c r="BQ547" s="587"/>
      <c r="BR547" s="587"/>
      <c r="BS547" s="587"/>
      <c r="BT547" s="587"/>
      <c r="BU547" s="587"/>
      <c r="BV547" s="587"/>
      <c r="BW547" s="587"/>
      <c r="BX547" s="587"/>
      <c r="BY547" s="587"/>
      <c r="BZ547" s="587"/>
      <c r="CA547" s="587"/>
      <c r="CB547" s="587"/>
      <c r="CC547" s="587"/>
      <c r="CD547" s="587"/>
      <c r="CE547" s="587"/>
      <c r="CF547" s="587"/>
      <c r="CG547" s="587"/>
      <c r="CH547" s="587"/>
      <c r="CI547" s="587"/>
      <c r="CJ547" s="587"/>
      <c r="CK547" s="587"/>
      <c r="CL547" s="587"/>
      <c r="CM547" s="587"/>
      <c r="CN547" s="587"/>
      <c r="CO547" s="587"/>
      <c r="CP547" s="587"/>
      <c r="CQ547" s="587"/>
      <c r="CR547" s="587"/>
      <c r="CS547" s="587"/>
      <c r="CT547" s="587"/>
      <c r="CU547" s="587"/>
      <c r="CV547" s="587"/>
      <c r="CW547" s="587"/>
      <c r="CX547" s="587"/>
      <c r="CY547" s="587"/>
      <c r="CZ547" s="587"/>
      <c r="DA547" s="587"/>
      <c r="DB547" s="587"/>
      <c r="DC547" s="587"/>
      <c r="DD547" s="587"/>
      <c r="DE547" s="587"/>
      <c r="DF547" s="587"/>
      <c r="DG547" s="587"/>
      <c r="DH547" s="587"/>
      <c r="DI547" s="587"/>
      <c r="DJ547" s="587"/>
      <c r="DK547" s="587"/>
    </row>
    <row r="548" spans="5:115" x14ac:dyDescent="0.3">
      <c r="E548" s="562"/>
      <c r="F548" s="757"/>
      <c r="G548" s="562"/>
      <c r="H548" s="562"/>
      <c r="I548" s="562"/>
      <c r="J548" s="758"/>
      <c r="K548" s="759"/>
      <c r="L548" s="759"/>
      <c r="M548" s="562"/>
      <c r="N548" s="759"/>
      <c r="O548" s="759"/>
      <c r="P548" s="759"/>
      <c r="Q548" s="562"/>
      <c r="R548" s="562"/>
      <c r="S548" s="562"/>
      <c r="T548" s="562"/>
      <c r="U548" s="759"/>
      <c r="V548" s="562"/>
      <c r="W548" s="562"/>
      <c r="X548" s="562"/>
      <c r="Y548" s="760"/>
      <c r="Z548" s="562"/>
      <c r="AA548" s="562"/>
      <c r="AB548" s="562"/>
      <c r="AC548" s="562"/>
      <c r="AD548" s="562"/>
      <c r="AE548" s="562"/>
      <c r="AJ548" s="587"/>
      <c r="AK548" s="587"/>
      <c r="AL548" s="587"/>
      <c r="AM548" s="587"/>
      <c r="AN548" s="587"/>
      <c r="AO548" s="587"/>
      <c r="AP548" s="587"/>
      <c r="AQ548" s="587"/>
      <c r="AR548" s="587"/>
      <c r="AS548" s="587"/>
      <c r="AT548" s="587"/>
      <c r="AU548" s="587"/>
      <c r="AV548" s="587"/>
      <c r="AW548" s="587"/>
      <c r="AX548" s="587"/>
      <c r="AY548" s="587"/>
      <c r="AZ548" s="587"/>
      <c r="BA548" s="587"/>
      <c r="BB548" s="587"/>
      <c r="BC548" s="587"/>
      <c r="BD548" s="587"/>
      <c r="BE548" s="587"/>
      <c r="BF548" s="587"/>
      <c r="BG548" s="587"/>
      <c r="BH548" s="587"/>
      <c r="BI548" s="587"/>
      <c r="BJ548" s="587"/>
      <c r="BK548" s="587"/>
      <c r="BL548" s="587"/>
      <c r="BM548" s="587"/>
      <c r="BN548" s="587"/>
      <c r="BO548" s="587"/>
      <c r="BP548" s="587"/>
      <c r="BQ548" s="587"/>
      <c r="BR548" s="587"/>
      <c r="BS548" s="587"/>
      <c r="BT548" s="587"/>
      <c r="BU548" s="587"/>
      <c r="BV548" s="587"/>
      <c r="BW548" s="587"/>
      <c r="BX548" s="587"/>
      <c r="BY548" s="587"/>
      <c r="BZ548" s="587"/>
      <c r="CA548" s="587"/>
      <c r="CB548" s="587"/>
      <c r="CC548" s="587"/>
      <c r="CD548" s="587"/>
      <c r="CE548" s="587"/>
      <c r="CF548" s="587"/>
      <c r="CG548" s="587"/>
      <c r="CH548" s="587"/>
      <c r="CI548" s="587"/>
      <c r="CJ548" s="587"/>
      <c r="CK548" s="587"/>
      <c r="CL548" s="587"/>
      <c r="CM548" s="587"/>
      <c r="CN548" s="587"/>
      <c r="CO548" s="587"/>
      <c r="CP548" s="587"/>
      <c r="CQ548" s="587"/>
      <c r="CR548" s="587"/>
      <c r="CS548" s="587"/>
      <c r="CT548" s="587"/>
      <c r="CU548" s="587"/>
      <c r="CV548" s="587"/>
      <c r="CW548" s="587"/>
      <c r="CX548" s="587"/>
      <c r="CY548" s="587"/>
      <c r="CZ548" s="587"/>
      <c r="DA548" s="587"/>
      <c r="DB548" s="587"/>
      <c r="DC548" s="587"/>
      <c r="DD548" s="587"/>
      <c r="DE548" s="587"/>
      <c r="DF548" s="587"/>
      <c r="DG548" s="587"/>
      <c r="DH548" s="587"/>
      <c r="DI548" s="587"/>
      <c r="DJ548" s="587"/>
      <c r="DK548" s="587"/>
    </row>
    <row r="549" spans="5:115" x14ac:dyDescent="0.3">
      <c r="E549" s="562"/>
      <c r="F549" s="757"/>
      <c r="G549" s="742"/>
      <c r="H549" s="562"/>
      <c r="I549" s="562"/>
      <c r="J549" s="758"/>
      <c r="K549" s="759"/>
      <c r="L549" s="759"/>
      <c r="M549" s="562"/>
      <c r="N549" s="759"/>
      <c r="O549" s="759"/>
      <c r="P549" s="759"/>
      <c r="Q549" s="562"/>
      <c r="R549" s="562"/>
      <c r="S549" s="562"/>
      <c r="T549" s="562"/>
      <c r="U549" s="759"/>
      <c r="V549" s="562"/>
      <c r="W549" s="562"/>
      <c r="X549" s="562"/>
      <c r="Y549" s="760"/>
      <c r="Z549" s="562"/>
      <c r="AA549" s="562"/>
      <c r="AB549" s="562"/>
      <c r="AC549" s="562"/>
      <c r="AD549" s="562"/>
      <c r="AE549" s="562"/>
      <c r="AJ549" s="587"/>
      <c r="AK549" s="587"/>
      <c r="AL549" s="587"/>
      <c r="AM549" s="587"/>
      <c r="AN549" s="587"/>
      <c r="AO549" s="587"/>
      <c r="AP549" s="587"/>
      <c r="AQ549" s="587"/>
      <c r="AR549" s="587"/>
      <c r="AS549" s="587"/>
      <c r="AT549" s="587"/>
      <c r="AU549" s="587"/>
      <c r="AV549" s="587"/>
      <c r="AW549" s="587"/>
      <c r="AX549" s="587"/>
      <c r="AY549" s="587"/>
      <c r="AZ549" s="587"/>
      <c r="BA549" s="587"/>
      <c r="BB549" s="587"/>
      <c r="BC549" s="587"/>
      <c r="BD549" s="587"/>
      <c r="BE549" s="587"/>
      <c r="BF549" s="587"/>
      <c r="BG549" s="587"/>
      <c r="BH549" s="587"/>
      <c r="BI549" s="587"/>
      <c r="BJ549" s="587"/>
      <c r="BK549" s="587"/>
      <c r="BL549" s="587"/>
      <c r="BM549" s="587"/>
      <c r="BN549" s="587"/>
      <c r="BO549" s="587"/>
      <c r="BP549" s="587"/>
      <c r="BQ549" s="587"/>
      <c r="BR549" s="587"/>
      <c r="BS549" s="587"/>
      <c r="BT549" s="587"/>
      <c r="BU549" s="587"/>
      <c r="BV549" s="587"/>
      <c r="BW549" s="587"/>
      <c r="BX549" s="587"/>
      <c r="BY549" s="587"/>
      <c r="BZ549" s="587"/>
      <c r="CA549" s="587"/>
      <c r="CB549" s="587"/>
      <c r="CC549" s="587"/>
      <c r="CD549" s="587"/>
      <c r="CE549" s="587"/>
      <c r="CF549" s="587"/>
      <c r="CG549" s="587"/>
      <c r="CH549" s="587"/>
      <c r="CI549" s="587"/>
      <c r="CJ549" s="587"/>
      <c r="CK549" s="587"/>
      <c r="CL549" s="587"/>
      <c r="CM549" s="587"/>
      <c r="CN549" s="587"/>
      <c r="CO549" s="587"/>
      <c r="CP549" s="587"/>
      <c r="CQ549" s="587"/>
      <c r="CR549" s="587"/>
      <c r="CS549" s="587"/>
      <c r="CT549" s="587"/>
      <c r="CU549" s="587"/>
      <c r="CV549" s="587"/>
      <c r="CW549" s="587"/>
      <c r="CX549" s="587"/>
      <c r="CY549" s="587"/>
      <c r="CZ549" s="587"/>
      <c r="DA549" s="587"/>
      <c r="DB549" s="587"/>
      <c r="DC549" s="587"/>
      <c r="DD549" s="587"/>
      <c r="DE549" s="587"/>
      <c r="DF549" s="587"/>
      <c r="DG549" s="587"/>
      <c r="DH549" s="587"/>
      <c r="DI549" s="587"/>
      <c r="DJ549" s="587"/>
      <c r="DK549" s="587"/>
    </row>
  </sheetData>
  <autoFilter ref="A2:IP509"/>
  <mergeCells count="11">
    <mergeCell ref="BQ1:CE1"/>
    <mergeCell ref="CF1:DK1"/>
    <mergeCell ref="I534:J534"/>
    <mergeCell ref="A509:H509"/>
    <mergeCell ref="I541:J541"/>
    <mergeCell ref="K541:AE541"/>
    <mergeCell ref="AH1:AS1"/>
    <mergeCell ref="A1:AE1"/>
    <mergeCell ref="AT1:BP1"/>
    <mergeCell ref="H513:K513"/>
    <mergeCell ref="H514:K514"/>
  </mergeCells>
  <phoneticPr fontId="24" type="noConversion"/>
  <printOptions horizontalCentered="1"/>
  <pageMargins left="0.47244094488188981" right="0.15748031496062992" top="0.6692913385826772" bottom="0.15748031496062992" header="0.74803149606299213" footer="0.35433070866141736"/>
  <pageSetup paperSize="5" scale="98" orientation="landscape" r:id="rId1"/>
  <rowBreaks count="3" manualBreakCount="3">
    <brk id="471" min="2" max="235" man="1"/>
    <brk id="492" max="16383" man="1"/>
    <brk id="514" max="16383" man="1"/>
  </rowBreaks>
  <colBreaks count="1" manualBreakCount="1">
    <brk id="3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IE61"/>
  <sheetViews>
    <sheetView workbookViewId="0">
      <selection activeCell="N11" sqref="N11"/>
    </sheetView>
  </sheetViews>
  <sheetFormatPr baseColWidth="10" defaultRowHeight="15.6" x14ac:dyDescent="0.3"/>
  <cols>
    <col min="1" max="1" width="2.3984375" bestFit="1" customWidth="1"/>
    <col min="2" max="2" width="2.8984375" bestFit="1" customWidth="1"/>
    <col min="3" max="3" width="2.296875" bestFit="1" customWidth="1"/>
    <col min="4" max="4" width="3.796875" bestFit="1" customWidth="1"/>
    <col min="5" max="5" width="3.5" bestFit="1" customWidth="1"/>
    <col min="8" max="8" width="6.5" bestFit="1" customWidth="1"/>
    <col min="9" max="9" width="6.69921875" customWidth="1"/>
    <col min="10" max="10" width="7.69921875" bestFit="1" customWidth="1"/>
    <col min="11" max="12" width="22.3984375" customWidth="1"/>
    <col min="13" max="13" width="9.19921875" customWidth="1"/>
    <col min="14" max="16" width="22.19921875" customWidth="1"/>
    <col min="17" max="17" width="8.5" customWidth="1"/>
    <col min="18" max="18" width="8.296875" customWidth="1"/>
    <col min="19" max="19" width="9.19921875" customWidth="1"/>
    <col min="20" max="20" width="8.5" customWidth="1"/>
    <col min="21" max="22" width="22.296875" customWidth="1"/>
    <col min="25" max="25" width="13.3984375" customWidth="1"/>
    <col min="31" max="32" width="12.296875" bestFit="1" customWidth="1"/>
    <col min="33" max="33" width="13.09765625" bestFit="1" customWidth="1"/>
    <col min="34" max="34" width="13" bestFit="1" customWidth="1"/>
    <col min="35" max="36" width="11.59765625" bestFit="1" customWidth="1"/>
  </cols>
  <sheetData>
    <row r="1" spans="1:239" s="387" customFormat="1" ht="46.2" customHeight="1" x14ac:dyDescent="0.3">
      <c r="A1" s="787" t="s">
        <v>3073</v>
      </c>
      <c r="B1" s="788"/>
      <c r="C1" s="788"/>
      <c r="D1" s="788"/>
      <c r="E1" s="788"/>
      <c r="F1" s="788"/>
      <c r="G1" s="788"/>
      <c r="H1" s="788"/>
      <c r="I1" s="788"/>
      <c r="J1" s="788"/>
      <c r="K1" s="788"/>
      <c r="L1" s="788"/>
      <c r="M1" s="788"/>
      <c r="N1" s="788"/>
      <c r="O1" s="788"/>
      <c r="P1" s="788"/>
      <c r="Q1" s="788"/>
      <c r="R1" s="788"/>
      <c r="S1" s="788"/>
      <c r="T1" s="788"/>
      <c r="U1" s="788"/>
      <c r="V1" s="788"/>
      <c r="W1" s="788"/>
      <c r="X1" s="788"/>
      <c r="Y1" s="789"/>
      <c r="Z1" s="788"/>
      <c r="AA1" s="788"/>
      <c r="AB1" s="788"/>
      <c r="AC1" s="788"/>
      <c r="AD1" s="788"/>
      <c r="AE1" s="788"/>
      <c r="AF1" s="385"/>
      <c r="AG1" s="386"/>
      <c r="AH1" s="786" t="s">
        <v>3</v>
      </c>
      <c r="AI1" s="777"/>
      <c r="AJ1" s="777"/>
      <c r="AK1" s="777"/>
      <c r="AL1" s="777"/>
      <c r="AM1" s="777"/>
      <c r="AN1" s="777"/>
      <c r="AO1" s="778"/>
      <c r="AP1" s="778"/>
      <c r="AQ1" s="790" t="s">
        <v>4</v>
      </c>
      <c r="AR1" s="777"/>
      <c r="AS1" s="777"/>
      <c r="AT1" s="777"/>
      <c r="AU1" s="777"/>
      <c r="AV1" s="777"/>
      <c r="AW1" s="777"/>
      <c r="AX1" s="777"/>
      <c r="AY1" s="777"/>
      <c r="AZ1" s="777"/>
      <c r="BA1" s="777"/>
      <c r="BB1" s="777"/>
      <c r="BC1" s="777"/>
      <c r="BD1" s="777"/>
      <c r="BE1" s="777"/>
      <c r="BF1" s="778"/>
      <c r="BG1" s="776" t="s">
        <v>6</v>
      </c>
      <c r="BH1" s="777"/>
      <c r="BI1" s="777"/>
      <c r="BJ1" s="777"/>
      <c r="BK1" s="777"/>
      <c r="BL1" s="777"/>
      <c r="BM1" s="777"/>
      <c r="BN1" s="777"/>
      <c r="BO1" s="777"/>
      <c r="BP1" s="777"/>
      <c r="BQ1" s="777"/>
      <c r="BR1" s="778"/>
      <c r="BS1" s="779" t="s">
        <v>7</v>
      </c>
      <c r="BT1" s="777"/>
      <c r="BU1" s="777"/>
      <c r="BV1" s="777"/>
      <c r="BW1" s="777"/>
      <c r="BX1" s="777"/>
      <c r="BY1" s="777"/>
      <c r="BZ1" s="777"/>
      <c r="CA1" s="777"/>
      <c r="CB1" s="778"/>
      <c r="CC1" s="778"/>
      <c r="CD1" s="778"/>
      <c r="CE1" s="777"/>
      <c r="CF1" s="777"/>
      <c r="CG1" s="777"/>
      <c r="CH1" s="777"/>
      <c r="CI1" s="777"/>
      <c r="CJ1" s="777"/>
      <c r="CK1" s="777"/>
      <c r="CL1" s="777"/>
      <c r="CM1" s="777"/>
      <c r="CN1" s="777"/>
      <c r="CO1" s="777"/>
      <c r="CP1" s="777"/>
      <c r="CQ1" s="777"/>
      <c r="CR1" s="777"/>
      <c r="CS1" s="778"/>
    </row>
    <row r="2" spans="1:239" s="387" customFormat="1" ht="122.4" x14ac:dyDescent="0.3">
      <c r="A2" s="388" t="s">
        <v>10</v>
      </c>
      <c r="B2" s="388" t="s">
        <v>11</v>
      </c>
      <c r="C2" s="388" t="s">
        <v>12</v>
      </c>
      <c r="D2" s="388" t="s">
        <v>13</v>
      </c>
      <c r="E2" s="388" t="s">
        <v>14</v>
      </c>
      <c r="F2" s="389" t="s">
        <v>15</v>
      </c>
      <c r="G2" s="388" t="s">
        <v>16</v>
      </c>
      <c r="H2" s="388" t="s">
        <v>18</v>
      </c>
      <c r="I2" s="388" t="s">
        <v>19</v>
      </c>
      <c r="J2" s="388" t="s">
        <v>20</v>
      </c>
      <c r="K2" s="391" t="s">
        <v>21</v>
      </c>
      <c r="L2" s="391" t="s">
        <v>1462</v>
      </c>
      <c r="M2" s="391" t="s">
        <v>1463</v>
      </c>
      <c r="N2" s="391" t="s">
        <v>1453</v>
      </c>
      <c r="O2" s="391" t="s">
        <v>1464</v>
      </c>
      <c r="P2" s="391" t="s">
        <v>1465</v>
      </c>
      <c r="Q2" s="391" t="s">
        <v>1466</v>
      </c>
      <c r="R2" s="391" t="s">
        <v>1467</v>
      </c>
      <c r="S2" s="391" t="s">
        <v>1468</v>
      </c>
      <c r="T2" s="391" t="s">
        <v>1461</v>
      </c>
      <c r="U2" s="391" t="s">
        <v>1454</v>
      </c>
      <c r="V2" s="391" t="s">
        <v>1455</v>
      </c>
      <c r="W2" s="391" t="s">
        <v>1456</v>
      </c>
      <c r="X2" s="391" t="s">
        <v>2888</v>
      </c>
      <c r="Y2" s="391" t="s">
        <v>1460</v>
      </c>
      <c r="Z2" s="391" t="s">
        <v>1469</v>
      </c>
      <c r="AA2" s="391" t="s">
        <v>1470</v>
      </c>
      <c r="AB2" s="391" t="s">
        <v>1457</v>
      </c>
      <c r="AC2" s="391" t="s">
        <v>1458</v>
      </c>
      <c r="AD2" s="391" t="s">
        <v>1459</v>
      </c>
      <c r="AE2" s="391" t="s">
        <v>1451</v>
      </c>
      <c r="AF2" s="392" t="s">
        <v>24</v>
      </c>
      <c r="AG2" s="393" t="s">
        <v>26</v>
      </c>
      <c r="AH2" s="394" t="s">
        <v>27</v>
      </c>
      <c r="AI2" s="394" t="s">
        <v>42</v>
      </c>
      <c r="AJ2" s="394" t="s">
        <v>32</v>
      </c>
      <c r="AK2" s="394" t="s">
        <v>44</v>
      </c>
      <c r="AL2" s="394" t="s">
        <v>46</v>
      </c>
      <c r="AM2" s="394" t="s">
        <v>48</v>
      </c>
      <c r="AN2" s="394" t="s">
        <v>50</v>
      </c>
      <c r="AO2" s="394" t="s">
        <v>643</v>
      </c>
      <c r="AP2" s="394" t="s">
        <v>52</v>
      </c>
      <c r="AQ2" s="395" t="s">
        <v>54</v>
      </c>
      <c r="AR2" s="395" t="s">
        <v>62</v>
      </c>
      <c r="AS2" s="395" t="s">
        <v>63</v>
      </c>
      <c r="AT2" s="395" t="s">
        <v>64</v>
      </c>
      <c r="AU2" s="395" t="s">
        <v>65</v>
      </c>
      <c r="AV2" s="395" t="s">
        <v>66</v>
      </c>
      <c r="AW2" s="395" t="s">
        <v>67</v>
      </c>
      <c r="AX2" s="395" t="s">
        <v>68</v>
      </c>
      <c r="AY2" s="395" t="s">
        <v>69</v>
      </c>
      <c r="AZ2" s="395" t="s">
        <v>70</v>
      </c>
      <c r="BA2" s="395" t="s">
        <v>71</v>
      </c>
      <c r="BB2" s="395" t="s">
        <v>72</v>
      </c>
      <c r="BC2" s="395" t="s">
        <v>73</v>
      </c>
      <c r="BD2" s="395" t="s">
        <v>74</v>
      </c>
      <c r="BE2" s="395" t="s">
        <v>75</v>
      </c>
      <c r="BF2" s="395" t="s">
        <v>76</v>
      </c>
      <c r="BG2" s="396" t="s">
        <v>77</v>
      </c>
      <c r="BH2" s="396" t="s">
        <v>86</v>
      </c>
      <c r="BI2" s="396" t="s">
        <v>87</v>
      </c>
      <c r="BJ2" s="396" t="s">
        <v>89</v>
      </c>
      <c r="BK2" s="396" t="s">
        <v>90</v>
      </c>
      <c r="BL2" s="396" t="s">
        <v>98</v>
      </c>
      <c r="BM2" s="396" t="s">
        <v>100</v>
      </c>
      <c r="BN2" s="396" t="s">
        <v>101</v>
      </c>
      <c r="BO2" s="396" t="s">
        <v>102</v>
      </c>
      <c r="BP2" s="396" t="s">
        <v>103</v>
      </c>
      <c r="BQ2" s="396" t="s">
        <v>104</v>
      </c>
      <c r="BR2" s="396" t="s">
        <v>105</v>
      </c>
      <c r="BS2" s="397" t="s">
        <v>106</v>
      </c>
      <c r="BT2" s="397" t="s">
        <v>108</v>
      </c>
      <c r="BU2" s="398" t="s">
        <v>109</v>
      </c>
      <c r="BV2" s="398" t="s">
        <v>115</v>
      </c>
      <c r="BW2" s="398" t="s">
        <v>116</v>
      </c>
      <c r="BX2" s="397" t="s">
        <v>117</v>
      </c>
      <c r="BY2" s="398" t="s">
        <v>118</v>
      </c>
      <c r="BZ2" s="398" t="s">
        <v>119</v>
      </c>
      <c r="CA2" s="397" t="s">
        <v>120</v>
      </c>
      <c r="CB2" s="761" t="s">
        <v>3028</v>
      </c>
      <c r="CC2" s="761" t="s">
        <v>3029</v>
      </c>
      <c r="CD2" s="761" t="s">
        <v>3030</v>
      </c>
      <c r="CE2" s="398" t="s">
        <v>122</v>
      </c>
      <c r="CF2" s="397" t="s">
        <v>126</v>
      </c>
      <c r="CG2" s="397" t="s">
        <v>53</v>
      </c>
      <c r="CH2" s="397" t="s">
        <v>137</v>
      </c>
      <c r="CI2" s="397" t="s">
        <v>138</v>
      </c>
      <c r="CJ2" s="397" t="s">
        <v>139</v>
      </c>
      <c r="CK2" s="397" t="s">
        <v>140</v>
      </c>
      <c r="CL2" s="397" t="s">
        <v>141</v>
      </c>
      <c r="CM2" s="397" t="s">
        <v>142</v>
      </c>
      <c r="CN2" s="397" t="s">
        <v>144</v>
      </c>
      <c r="CO2" s="397" t="s">
        <v>145</v>
      </c>
      <c r="CP2" s="397" t="s">
        <v>148</v>
      </c>
      <c r="CQ2" s="397" t="s">
        <v>150</v>
      </c>
      <c r="CR2" s="397" t="s">
        <v>153</v>
      </c>
      <c r="CS2" s="397" t="s">
        <v>154</v>
      </c>
      <c r="CT2" s="399"/>
      <c r="CU2" s="399"/>
      <c r="CV2" s="399"/>
      <c r="CW2" s="399"/>
      <c r="CX2" s="399"/>
      <c r="CY2" s="399"/>
      <c r="CZ2" s="399"/>
      <c r="DA2" s="399"/>
      <c r="DB2" s="399"/>
      <c r="DC2" s="399"/>
      <c r="DD2" s="399"/>
      <c r="DE2" s="399"/>
      <c r="DF2" s="399"/>
      <c r="DG2" s="399"/>
      <c r="DH2" s="399"/>
      <c r="DI2" s="399"/>
      <c r="DJ2" s="399"/>
      <c r="DK2" s="399"/>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399"/>
      <c r="FD2" s="399"/>
      <c r="FE2" s="399"/>
      <c r="FF2" s="399"/>
      <c r="FG2" s="399"/>
      <c r="FH2" s="399"/>
      <c r="FI2" s="399"/>
      <c r="FJ2" s="399"/>
      <c r="FK2" s="399"/>
      <c r="FL2" s="399"/>
      <c r="FM2" s="399"/>
      <c r="FN2" s="399"/>
      <c r="FO2" s="399"/>
      <c r="FP2" s="399"/>
      <c r="FQ2" s="399"/>
      <c r="FR2" s="399"/>
      <c r="FS2" s="399"/>
      <c r="FT2" s="399"/>
      <c r="FU2" s="399"/>
      <c r="FV2" s="399"/>
      <c r="FW2" s="399"/>
      <c r="FX2" s="399"/>
      <c r="FY2" s="399"/>
      <c r="FZ2" s="399"/>
      <c r="GA2" s="399"/>
      <c r="GB2" s="399"/>
      <c r="GC2" s="399"/>
      <c r="GD2" s="399"/>
      <c r="GE2" s="399"/>
      <c r="GF2" s="399"/>
      <c r="GG2" s="399"/>
      <c r="GH2" s="399"/>
      <c r="GI2" s="399"/>
      <c r="GJ2" s="399"/>
      <c r="GK2" s="399"/>
      <c r="GL2" s="399"/>
      <c r="GM2" s="399"/>
      <c r="GN2" s="399"/>
      <c r="GO2" s="399"/>
      <c r="GP2" s="399"/>
      <c r="GQ2" s="399"/>
      <c r="GR2" s="399"/>
      <c r="GS2" s="399"/>
      <c r="GT2" s="399"/>
      <c r="GU2" s="399"/>
      <c r="GV2" s="399"/>
      <c r="GW2" s="399"/>
      <c r="GX2" s="399"/>
      <c r="GY2" s="399"/>
      <c r="GZ2" s="399"/>
      <c r="HA2" s="399"/>
      <c r="HB2" s="399"/>
      <c r="HC2" s="399"/>
      <c r="HD2" s="399"/>
      <c r="HE2" s="399"/>
      <c r="HF2" s="399"/>
      <c r="HG2" s="399"/>
      <c r="HH2" s="399"/>
      <c r="HI2" s="399"/>
      <c r="HJ2" s="399"/>
      <c r="HK2" s="399"/>
      <c r="HL2" s="399"/>
      <c r="HM2" s="399"/>
      <c r="HN2" s="399"/>
      <c r="HO2" s="399"/>
      <c r="HP2" s="399"/>
      <c r="HQ2" s="399"/>
      <c r="HR2" s="399"/>
      <c r="HS2" s="399"/>
      <c r="HT2" s="399"/>
      <c r="HU2" s="399"/>
      <c r="HV2" s="399"/>
      <c r="HW2" s="399"/>
      <c r="HX2" s="399"/>
      <c r="HY2" s="399"/>
      <c r="HZ2" s="399"/>
      <c r="IA2" s="399"/>
      <c r="IB2" s="399"/>
      <c r="IC2" s="399"/>
      <c r="ID2" s="399"/>
      <c r="IE2" s="399"/>
    </row>
    <row r="3" spans="1:239" s="387" customFormat="1" ht="10.199999999999999" x14ac:dyDescent="0.3">
      <c r="A3" s="388"/>
      <c r="B3" s="388"/>
      <c r="C3" s="388"/>
      <c r="D3" s="388"/>
      <c r="E3" s="388"/>
      <c r="F3" s="389"/>
      <c r="G3" s="388"/>
      <c r="H3" s="400"/>
      <c r="I3" s="400"/>
      <c r="J3" s="388"/>
      <c r="K3" s="390"/>
      <c r="L3" s="390"/>
      <c r="M3" s="401"/>
      <c r="N3" s="390"/>
      <c r="O3" s="390"/>
      <c r="P3" s="390"/>
      <c r="Q3" s="401"/>
      <c r="R3" s="401"/>
      <c r="S3" s="401"/>
      <c r="T3" s="401"/>
      <c r="U3" s="390"/>
      <c r="V3" s="401"/>
      <c r="W3" s="401"/>
      <c r="X3" s="401"/>
      <c r="Y3" s="402"/>
      <c r="Z3" s="401"/>
      <c r="AA3" s="401"/>
      <c r="AB3" s="401"/>
      <c r="AC3" s="401"/>
      <c r="AD3" s="401"/>
      <c r="AE3" s="403"/>
      <c r="AF3" s="404"/>
      <c r="AG3" s="405" t="s">
        <v>186</v>
      </c>
      <c r="AH3" s="406">
        <f>'SALDOS DISPONIBLES 2018'!C32</f>
        <v>135717240483</v>
      </c>
      <c r="AI3" s="406">
        <f>'SALDOS DISPONIBLES 2018'!C33</f>
        <v>1500000000</v>
      </c>
      <c r="AJ3" s="406">
        <f>'SALDOS DISPONIBLES 2018'!C34</f>
        <v>2500000000</v>
      </c>
      <c r="AK3" s="406">
        <f>'SALDOS DISPONIBLES 2018'!C40</f>
        <v>5000000</v>
      </c>
      <c r="AL3" s="406">
        <f>'SALDOS DISPONIBLES 2018'!C35</f>
        <v>20000000</v>
      </c>
      <c r="AM3" s="406">
        <f>'SALDOS DISPONIBLES 2018'!C36</f>
        <v>500000</v>
      </c>
      <c r="AN3" s="406">
        <f>'SALDOS DISPONIBLES 2018'!C38</f>
        <v>200000</v>
      </c>
      <c r="AO3" s="406">
        <f>'SALDOS DISPONIBLES 2018'!C39</f>
        <v>500000</v>
      </c>
      <c r="AP3" s="406">
        <f>'SALDOS DISPONIBLES 2018'!C37</f>
        <v>5000000</v>
      </c>
      <c r="AQ3" s="406">
        <f>'SALDOS DISPONIBLES 2018'!B44</f>
        <v>446586000</v>
      </c>
      <c r="AR3" s="406">
        <f>'SALDOS DISPONIBLES 2018'!B50</f>
        <v>537012000</v>
      </c>
      <c r="AS3" s="406">
        <f>'SALDOS DISPONIBLES 2018'!B51</f>
        <v>62334800</v>
      </c>
      <c r="AT3" s="406">
        <f>'SALDOS DISPONIBLES 2018'!B48</f>
        <v>2910128148</v>
      </c>
      <c r="AU3" s="406">
        <f>'SALDOS DISPONIBLES 2018'!B49</f>
        <v>6276000</v>
      </c>
      <c r="AV3" s="406">
        <f>'SALDOS DISPONIBLES 2018'!B46</f>
        <v>16927027</v>
      </c>
      <c r="AW3" s="406">
        <f>'SALDOS DISPONIBLES 2018'!C42</f>
        <v>250000000</v>
      </c>
      <c r="AX3" s="406">
        <f>'SALDOS DISPONIBLES 2018'!B47</f>
        <v>366328674.42000002</v>
      </c>
      <c r="AY3" s="406">
        <f>'SALDOS DISPONIBLES 2018'!B52</f>
        <v>12552000</v>
      </c>
      <c r="AZ3" s="406">
        <f>'SALDOS DISPONIBLES 2018'!B53</f>
        <v>9414000</v>
      </c>
      <c r="BA3" s="406">
        <f>'SALDOS DISPONIBLES 2018'!B58</f>
        <v>134460000</v>
      </c>
      <c r="BB3" s="406">
        <f>'SALDOS DISPONIBLES 2018'!B61</f>
        <v>15690000</v>
      </c>
      <c r="BC3" s="406">
        <f>'SALDOS DISPONIBLES 2018'!B57</f>
        <v>3138000</v>
      </c>
      <c r="BD3" s="406">
        <f>'SALDOS DISPONIBLES 2018'!B55</f>
        <v>43932000</v>
      </c>
      <c r="BE3" s="406">
        <f>'SALDOS DISPONIBLES 2018'!B59</f>
        <v>3156993168.5700002</v>
      </c>
      <c r="BF3" s="406">
        <f>'SALDOS DISPONIBLES 2018'!B62</f>
        <v>9414000</v>
      </c>
      <c r="BG3" s="406">
        <f>SUM('SALDOS DISPONIBLES 2018'!B7:B9)</f>
        <v>1600000000</v>
      </c>
      <c r="BH3" s="406">
        <f>'SALDOS DISPONIBLES 2018'!B10</f>
        <v>40000000</v>
      </c>
      <c r="BI3" s="406">
        <f>'SALDOS DISPONIBLES 2018'!B12</f>
        <v>240000000</v>
      </c>
      <c r="BJ3" s="406">
        <f>'SALDOS DISPONIBLES 2018'!B13</f>
        <v>5000000</v>
      </c>
      <c r="BK3" s="406">
        <f>SUM('SALDOS DISPONIBLES 2018'!B15:B18)</f>
        <v>1120000000</v>
      </c>
      <c r="BL3" s="406">
        <f>'SALDOS DISPONIBLES 2018'!B19</f>
        <v>25000000</v>
      </c>
      <c r="BM3" s="406">
        <f>SUM('SALDOS DISPONIBLES 2018'!B28:B29)</f>
        <v>2000000000</v>
      </c>
      <c r="BN3" s="406">
        <f>'SALDOS DISPONIBLES 2018'!B30</f>
        <v>5000000</v>
      </c>
      <c r="BO3" s="406">
        <f>SUM('SALDOS DISPONIBLES 2018'!B21:B22)</f>
        <v>4320000000</v>
      </c>
      <c r="BP3" s="406">
        <f>'SALDOS DISPONIBLES 2018'!B24</f>
        <v>70000000</v>
      </c>
      <c r="BQ3" s="406">
        <f>'SALDOS DISPONIBLES 2018'!B25</f>
        <v>15000000</v>
      </c>
      <c r="BR3" s="406">
        <f>'SALDOS DISPONIBLES 2018'!B26</f>
        <v>20000000</v>
      </c>
      <c r="BS3" s="406">
        <f>'SALDOS DISPONIBLES 2018'!C66</f>
        <v>250000000</v>
      </c>
      <c r="BT3" s="406">
        <f>'SALDOS DISPONIBLES 2018'!C67</f>
        <v>500000</v>
      </c>
      <c r="BU3" s="406">
        <f>'SALDOS DISPONIBLES 2018'!B97</f>
        <v>18740924592</v>
      </c>
      <c r="BV3" s="406">
        <f>'SALDOS DISPONIBLES 2018'!B98</f>
        <v>8128565662</v>
      </c>
      <c r="BW3" s="406">
        <f>'SALDOS DISPONIBLES 2018'!B96</f>
        <v>144834184622</v>
      </c>
      <c r="BX3" s="406">
        <f>'SALDOS DISPONIBLES 2018'!C71</f>
        <v>10000000</v>
      </c>
      <c r="BY3" s="406">
        <f>'SALDOS DISPONIBLES 2018'!B100</f>
        <v>539000000</v>
      </c>
      <c r="BZ3" s="406">
        <f>'SALDOS DISPONIBLES 2018'!B101</f>
        <v>130000000</v>
      </c>
      <c r="CA3" s="406">
        <f>'SALDOS DISPONIBLES 2018'!B104</f>
        <v>17065000000</v>
      </c>
      <c r="CB3" s="406"/>
      <c r="CC3" s="406"/>
      <c r="CD3" s="406"/>
      <c r="CE3" s="406">
        <v>1100000</v>
      </c>
      <c r="CF3" s="406">
        <f>'SALDOS DISPONIBLES 2018'!C72</f>
        <v>100000</v>
      </c>
      <c r="CG3" s="406">
        <f>'SALDOS DISPONIBLES 2018'!C68</f>
        <v>1000000</v>
      </c>
      <c r="CH3" s="406">
        <f>'SALDOS DISPONIBLES 2018'!C92</f>
        <v>2500000000</v>
      </c>
      <c r="CI3" s="406">
        <f>'SALDOS DISPONIBLES 2018'!C94</f>
        <v>280000000</v>
      </c>
      <c r="CJ3" s="406">
        <f>'SALDOS DISPONIBLES 2018'!C80</f>
        <v>25000000</v>
      </c>
      <c r="CK3" s="406">
        <f>'SALDOS DISPONIBLES 2018'!C78</f>
        <v>20000000</v>
      </c>
      <c r="CL3" s="406">
        <f>'SALDOS DISPONIBLES 2018'!C86</f>
        <v>20000000</v>
      </c>
      <c r="CM3" s="406">
        <f>'SALDOS DISPONIBLES 2018'!C89</f>
        <v>150000000</v>
      </c>
      <c r="CN3" s="406">
        <f>'SALDOS DISPONIBLES 2018'!C73</f>
        <v>650000000</v>
      </c>
      <c r="CO3" s="406">
        <f>'SALDOS DISPONIBLES 2018'!C64</f>
        <v>10000000</v>
      </c>
      <c r="CP3" s="406">
        <f>'SALDOS DISPONIBLES 2018'!C75</f>
        <v>350000000</v>
      </c>
      <c r="CQ3" s="406">
        <f>'SALDOS DISPONIBLES 2018'!C70</f>
        <v>500000</v>
      </c>
      <c r="CR3" s="406">
        <f>'SALDOS DISPONIBLES 2018'!C82</f>
        <v>5000000000</v>
      </c>
      <c r="CS3" s="406">
        <f>'SALDOS DISPONIBLES 2018'!C65</f>
        <v>200000000</v>
      </c>
      <c r="CT3" s="399"/>
      <c r="CU3" s="399"/>
      <c r="CV3" s="399"/>
      <c r="CW3" s="399"/>
      <c r="CX3" s="399"/>
      <c r="CY3" s="399"/>
      <c r="CZ3" s="399"/>
      <c r="DA3" s="399"/>
      <c r="DB3" s="399"/>
      <c r="DC3" s="399"/>
      <c r="DD3" s="399"/>
      <c r="DE3" s="399"/>
      <c r="DF3" s="399"/>
      <c r="DG3" s="399"/>
      <c r="DH3" s="399"/>
      <c r="DI3" s="399"/>
      <c r="DJ3" s="399"/>
      <c r="DK3" s="399"/>
      <c r="DL3" s="399"/>
      <c r="DM3" s="399"/>
      <c r="DN3" s="399"/>
      <c r="DO3" s="399"/>
      <c r="DP3" s="399"/>
      <c r="DQ3" s="399"/>
      <c r="DR3" s="399"/>
      <c r="DS3" s="399"/>
      <c r="DT3" s="399"/>
      <c r="DU3" s="399"/>
      <c r="DV3" s="399"/>
      <c r="DW3" s="399"/>
      <c r="DX3" s="399"/>
      <c r="DY3" s="399"/>
      <c r="DZ3" s="399"/>
      <c r="EA3" s="399"/>
      <c r="EB3" s="399"/>
      <c r="EC3" s="399"/>
      <c r="ED3" s="399"/>
      <c r="EE3" s="399"/>
      <c r="EF3" s="399"/>
      <c r="EG3" s="399"/>
      <c r="EH3" s="399"/>
      <c r="EI3" s="399"/>
      <c r="EJ3" s="399"/>
      <c r="EK3" s="399"/>
      <c r="EL3" s="399"/>
      <c r="EM3" s="399"/>
      <c r="EN3" s="399"/>
      <c r="EO3" s="399"/>
      <c r="EP3" s="399"/>
      <c r="EQ3" s="399"/>
      <c r="ER3" s="399"/>
      <c r="ES3" s="399"/>
      <c r="ET3" s="399"/>
      <c r="EU3" s="399"/>
      <c r="EV3" s="399"/>
      <c r="EW3" s="399"/>
      <c r="EX3" s="399"/>
      <c r="EY3" s="399"/>
      <c r="EZ3" s="399"/>
      <c r="FA3" s="399"/>
      <c r="FB3" s="399"/>
      <c r="FC3" s="399"/>
      <c r="FD3" s="399"/>
      <c r="FE3" s="399"/>
      <c r="FF3" s="399"/>
      <c r="FG3" s="399"/>
      <c r="FH3" s="399"/>
      <c r="FI3" s="399"/>
      <c r="FJ3" s="399"/>
      <c r="FK3" s="399"/>
      <c r="FL3" s="399"/>
      <c r="FM3" s="399"/>
      <c r="FN3" s="399"/>
      <c r="FO3" s="399"/>
      <c r="FP3" s="399"/>
      <c r="FQ3" s="399"/>
      <c r="FR3" s="399"/>
      <c r="FS3" s="399"/>
      <c r="FT3" s="399"/>
      <c r="FU3" s="399"/>
      <c r="FV3" s="399"/>
      <c r="FW3" s="399"/>
      <c r="FX3" s="399"/>
      <c r="FY3" s="399"/>
      <c r="FZ3" s="399"/>
      <c r="GA3" s="399"/>
      <c r="GB3" s="399"/>
      <c r="GC3" s="399"/>
      <c r="GD3" s="399"/>
      <c r="GE3" s="399"/>
      <c r="GF3" s="399"/>
      <c r="GG3" s="399"/>
      <c r="GH3" s="399"/>
      <c r="GI3" s="399"/>
      <c r="GJ3" s="399"/>
      <c r="GK3" s="399"/>
      <c r="GL3" s="399"/>
      <c r="GM3" s="399"/>
      <c r="GN3" s="399"/>
      <c r="GO3" s="399"/>
      <c r="GP3" s="399"/>
      <c r="GQ3" s="399"/>
      <c r="GR3" s="399"/>
      <c r="GS3" s="399"/>
      <c r="GT3" s="399"/>
      <c r="GU3" s="399"/>
      <c r="GV3" s="399"/>
      <c r="GW3" s="399"/>
      <c r="GX3" s="399"/>
      <c r="GY3" s="399"/>
      <c r="GZ3" s="399"/>
      <c r="HA3" s="399"/>
      <c r="HB3" s="399"/>
      <c r="HC3" s="399"/>
      <c r="HD3" s="399"/>
      <c r="HE3" s="399"/>
      <c r="HF3" s="399"/>
      <c r="HG3" s="399"/>
      <c r="HH3" s="399"/>
      <c r="HI3" s="399"/>
      <c r="HJ3" s="399"/>
      <c r="HK3" s="399"/>
      <c r="HL3" s="399"/>
      <c r="HM3" s="399"/>
      <c r="HN3" s="399"/>
      <c r="HO3" s="399"/>
      <c r="HP3" s="399"/>
      <c r="HQ3" s="399"/>
      <c r="HR3" s="399"/>
      <c r="HS3" s="399"/>
      <c r="HT3" s="399"/>
      <c r="HU3" s="399"/>
      <c r="HV3" s="399"/>
      <c r="HW3" s="399"/>
      <c r="HX3" s="399"/>
    </row>
    <row r="4" spans="1:239" s="387" customFormat="1" ht="10.199999999999999" x14ac:dyDescent="0.3">
      <c r="A4" s="415" t="s">
        <v>197</v>
      </c>
      <c r="B4" s="415"/>
      <c r="C4" s="415"/>
      <c r="D4" s="415"/>
      <c r="E4" s="415"/>
      <c r="F4" s="416"/>
      <c r="G4" s="415"/>
      <c r="H4" s="417"/>
      <c r="I4" s="417"/>
      <c r="J4" s="415"/>
      <c r="K4" s="418" t="s">
        <v>0</v>
      </c>
      <c r="L4" s="418"/>
      <c r="M4" s="419"/>
      <c r="N4" s="418"/>
      <c r="O4" s="418"/>
      <c r="P4" s="418"/>
      <c r="Q4" s="419"/>
      <c r="R4" s="419"/>
      <c r="S4" s="419"/>
      <c r="T4" s="419"/>
      <c r="U4" s="418"/>
      <c r="V4" s="419"/>
      <c r="W4" s="419"/>
      <c r="X4" s="419"/>
      <c r="Y4" s="420"/>
      <c r="Z4" s="419"/>
      <c r="AA4" s="419"/>
      <c r="AB4" s="419"/>
      <c r="AC4" s="419"/>
      <c r="AD4" s="419"/>
      <c r="AE4" s="430">
        <f t="shared" ref="AE4:AF60" si="0">AF4</f>
        <v>0</v>
      </c>
      <c r="AF4" s="411"/>
      <c r="AG4" s="411"/>
      <c r="AH4" s="405"/>
      <c r="AI4" s="405"/>
      <c r="AJ4" s="405"/>
      <c r="AK4" s="405"/>
      <c r="AL4" s="405"/>
      <c r="AM4" s="405"/>
      <c r="AN4" s="405"/>
      <c r="AO4" s="405"/>
      <c r="AP4" s="405"/>
      <c r="AQ4" s="405"/>
      <c r="AR4" s="405"/>
      <c r="AS4" s="405"/>
      <c r="AT4" s="405"/>
      <c r="AU4" s="405"/>
      <c r="AV4" s="405"/>
      <c r="AW4" s="405"/>
      <c r="AX4" s="405"/>
      <c r="AY4" s="405"/>
      <c r="AZ4" s="405"/>
      <c r="BA4" s="405"/>
      <c r="BB4" s="405"/>
      <c r="BC4" s="405"/>
      <c r="BD4" s="405"/>
      <c r="BE4" s="405"/>
      <c r="BF4" s="405"/>
      <c r="BG4" s="405"/>
      <c r="BH4" s="405"/>
      <c r="BI4" s="405"/>
      <c r="BJ4" s="405"/>
      <c r="BK4" s="405"/>
      <c r="BL4" s="405"/>
      <c r="BM4" s="405"/>
      <c r="BN4" s="405"/>
      <c r="BO4" s="405"/>
      <c r="BP4" s="405"/>
      <c r="BQ4" s="405"/>
      <c r="BR4" s="405"/>
      <c r="BS4" s="405"/>
      <c r="BT4" s="405"/>
      <c r="BU4" s="405"/>
      <c r="BV4" s="405"/>
      <c r="BW4" s="405"/>
      <c r="BX4" s="405"/>
      <c r="BY4" s="405"/>
      <c r="BZ4" s="405"/>
      <c r="CA4" s="405"/>
      <c r="CB4" s="405"/>
      <c r="CC4" s="405"/>
      <c r="CD4" s="405"/>
      <c r="CE4" s="405"/>
      <c r="CF4" s="405"/>
      <c r="CG4" s="405"/>
      <c r="CH4" s="405"/>
      <c r="CI4" s="405"/>
      <c r="CJ4" s="405"/>
      <c r="CK4" s="405"/>
      <c r="CL4" s="405"/>
      <c r="CM4" s="405"/>
      <c r="CN4" s="405"/>
      <c r="CO4" s="405"/>
      <c r="CP4" s="405"/>
      <c r="CQ4" s="405"/>
      <c r="CR4" s="405"/>
      <c r="CS4" s="405"/>
      <c r="CT4" s="399"/>
      <c r="CU4" s="399"/>
      <c r="CV4" s="399"/>
      <c r="CW4" s="399"/>
      <c r="CX4" s="399"/>
      <c r="CY4" s="399"/>
      <c r="CZ4" s="399"/>
      <c r="DA4" s="399"/>
      <c r="DB4" s="399"/>
      <c r="DC4" s="399"/>
      <c r="DD4" s="399"/>
      <c r="DE4" s="399"/>
      <c r="DF4" s="399"/>
      <c r="DG4" s="399"/>
      <c r="DH4" s="399"/>
      <c r="DI4" s="399"/>
      <c r="DJ4" s="399"/>
      <c r="DK4" s="399"/>
      <c r="DL4" s="399"/>
      <c r="DM4" s="399"/>
      <c r="DN4" s="399"/>
      <c r="DO4" s="399"/>
      <c r="DP4" s="399"/>
      <c r="DQ4" s="399"/>
      <c r="DR4" s="399"/>
      <c r="DS4" s="399"/>
      <c r="DT4" s="399"/>
      <c r="DU4" s="399"/>
      <c r="DV4" s="399"/>
      <c r="DW4" s="399"/>
      <c r="DX4" s="399"/>
      <c r="DY4" s="399"/>
      <c r="DZ4" s="399"/>
      <c r="EA4" s="399"/>
      <c r="EB4" s="399"/>
      <c r="EC4" s="399"/>
      <c r="ED4" s="399"/>
      <c r="EE4" s="399"/>
      <c r="EF4" s="399"/>
      <c r="EG4" s="399"/>
      <c r="EH4" s="399"/>
      <c r="EI4" s="399"/>
      <c r="EJ4" s="399"/>
      <c r="EK4" s="399"/>
      <c r="EL4" s="399"/>
      <c r="EM4" s="399"/>
      <c r="EN4" s="399"/>
      <c r="EO4" s="399"/>
      <c r="EP4" s="399"/>
      <c r="EQ4" s="399"/>
      <c r="ER4" s="399"/>
      <c r="ES4" s="399"/>
      <c r="ET4" s="399"/>
      <c r="EU4" s="399"/>
      <c r="EV4" s="399"/>
      <c r="EW4" s="399"/>
      <c r="EX4" s="399"/>
      <c r="EY4" s="399"/>
      <c r="EZ4" s="399"/>
      <c r="FA4" s="399"/>
      <c r="FB4" s="399"/>
      <c r="FC4" s="399"/>
      <c r="FD4" s="399"/>
      <c r="FE4" s="399"/>
      <c r="FF4" s="399"/>
      <c r="FG4" s="399"/>
      <c r="FH4" s="399"/>
      <c r="FI4" s="399"/>
      <c r="FJ4" s="399"/>
      <c r="FK4" s="399"/>
      <c r="FL4" s="399"/>
      <c r="FM4" s="399"/>
      <c r="FN4" s="399"/>
      <c r="FO4" s="399"/>
      <c r="FP4" s="399"/>
      <c r="FQ4" s="399"/>
      <c r="FR4" s="399"/>
      <c r="FS4" s="399"/>
      <c r="FT4" s="399"/>
      <c r="FU4" s="399"/>
      <c r="FV4" s="399"/>
      <c r="FW4" s="399"/>
      <c r="FX4" s="399"/>
      <c r="FY4" s="399"/>
      <c r="FZ4" s="399"/>
      <c r="GA4" s="399"/>
      <c r="GB4" s="399"/>
      <c r="GC4" s="399"/>
      <c r="GD4" s="399"/>
      <c r="GE4" s="399"/>
      <c r="GF4" s="399"/>
      <c r="GG4" s="399"/>
      <c r="GH4" s="399"/>
      <c r="GI4" s="399"/>
      <c r="GJ4" s="399"/>
      <c r="GK4" s="399"/>
      <c r="GL4" s="399"/>
      <c r="GM4" s="399"/>
      <c r="GN4" s="399"/>
      <c r="GO4" s="399"/>
      <c r="GP4" s="399"/>
      <c r="GQ4" s="399"/>
      <c r="GR4" s="399"/>
      <c r="GS4" s="399"/>
      <c r="GT4" s="399"/>
      <c r="GU4" s="399"/>
      <c r="GV4" s="399"/>
      <c r="GW4" s="399"/>
      <c r="GX4" s="399"/>
      <c r="GY4" s="399"/>
      <c r="GZ4" s="399"/>
      <c r="HA4" s="399"/>
      <c r="HB4" s="399"/>
      <c r="HC4" s="399"/>
      <c r="HD4" s="399"/>
      <c r="HE4" s="399"/>
      <c r="HF4" s="399"/>
      <c r="HG4" s="399"/>
      <c r="HH4" s="399"/>
      <c r="HI4" s="399"/>
      <c r="HJ4" s="399"/>
      <c r="HK4" s="399"/>
      <c r="HL4" s="399"/>
      <c r="HM4" s="399"/>
      <c r="HN4" s="399"/>
      <c r="HO4" s="399"/>
      <c r="HP4" s="399"/>
      <c r="HQ4" s="399"/>
      <c r="HR4" s="399"/>
      <c r="HS4" s="399"/>
      <c r="HT4" s="399"/>
      <c r="HU4" s="399"/>
      <c r="HV4" s="399"/>
      <c r="HW4" s="399"/>
      <c r="HX4" s="399"/>
    </row>
    <row r="5" spans="1:239" s="387" customFormat="1" ht="10.199999999999999" x14ac:dyDescent="0.3">
      <c r="A5" s="424" t="s">
        <v>197</v>
      </c>
      <c r="B5" s="424" t="s">
        <v>266</v>
      </c>
      <c r="C5" s="424"/>
      <c r="D5" s="424"/>
      <c r="E5" s="424"/>
      <c r="F5" s="485"/>
      <c r="G5" s="424"/>
      <c r="H5" s="426"/>
      <c r="I5" s="426"/>
      <c r="J5" s="424" t="s">
        <v>313</v>
      </c>
      <c r="K5" s="427" t="s">
        <v>267</v>
      </c>
      <c r="L5" s="427"/>
      <c r="M5" s="428"/>
      <c r="N5" s="427"/>
      <c r="O5" s="427"/>
      <c r="P5" s="427"/>
      <c r="Q5" s="428"/>
      <c r="R5" s="428"/>
      <c r="S5" s="428"/>
      <c r="T5" s="428"/>
      <c r="U5" s="427"/>
      <c r="V5" s="428"/>
      <c r="W5" s="428"/>
      <c r="X5" s="428"/>
      <c r="Y5" s="429"/>
      <c r="Z5" s="428"/>
      <c r="AA5" s="428"/>
      <c r="AB5" s="428"/>
      <c r="AC5" s="428"/>
      <c r="AD5" s="428"/>
      <c r="AE5" s="430">
        <f t="shared" si="0"/>
        <v>0</v>
      </c>
      <c r="AF5" s="411"/>
      <c r="AG5" s="411"/>
      <c r="AH5" s="411"/>
      <c r="AI5" s="411"/>
      <c r="AJ5" s="411"/>
      <c r="AK5" s="411"/>
      <c r="AL5" s="411"/>
      <c r="AM5" s="411"/>
      <c r="AN5" s="411"/>
      <c r="AO5" s="411"/>
      <c r="AP5" s="411"/>
      <c r="AQ5" s="411"/>
      <c r="AR5" s="411"/>
      <c r="AS5" s="411"/>
      <c r="AT5" s="411"/>
      <c r="AU5" s="411"/>
      <c r="AV5" s="411"/>
      <c r="AW5" s="411"/>
      <c r="AX5" s="411"/>
      <c r="AY5" s="411"/>
      <c r="AZ5" s="411"/>
      <c r="BA5" s="411"/>
      <c r="BB5" s="411"/>
      <c r="BC5" s="411"/>
      <c r="BD5" s="411"/>
      <c r="BE5" s="411"/>
      <c r="BF5" s="411"/>
      <c r="BG5" s="411"/>
      <c r="BH5" s="411"/>
      <c r="BI5" s="411"/>
      <c r="BJ5" s="411"/>
      <c r="BK5" s="411"/>
      <c r="BL5" s="411"/>
      <c r="BM5" s="411"/>
      <c r="BN5" s="411"/>
      <c r="BO5" s="411"/>
      <c r="BP5" s="411"/>
      <c r="BQ5" s="411"/>
      <c r="BR5" s="411"/>
      <c r="BS5" s="411"/>
      <c r="BT5" s="411"/>
      <c r="BU5" s="411"/>
      <c r="BV5" s="411"/>
      <c r="BW5" s="411"/>
      <c r="BX5" s="411"/>
      <c r="BY5" s="411"/>
      <c r="BZ5" s="411"/>
      <c r="CA5" s="411"/>
      <c r="CB5" s="411"/>
      <c r="CC5" s="411"/>
      <c r="CD5" s="411"/>
      <c r="CE5" s="411"/>
      <c r="CF5" s="411"/>
      <c r="CG5" s="411"/>
      <c r="CH5" s="411"/>
      <c r="CI5" s="411"/>
      <c r="CJ5" s="411"/>
      <c r="CK5" s="411"/>
      <c r="CL5" s="411"/>
      <c r="CM5" s="411"/>
      <c r="CN5" s="411"/>
      <c r="CO5" s="411"/>
      <c r="CP5" s="411"/>
      <c r="CQ5" s="411"/>
      <c r="CR5" s="411"/>
      <c r="CS5" s="411"/>
      <c r="CT5" s="772"/>
      <c r="CU5" s="772"/>
      <c r="CV5" s="772"/>
      <c r="CW5" s="772"/>
      <c r="CX5" s="772"/>
      <c r="CY5" s="772"/>
      <c r="CZ5" s="772"/>
      <c r="DA5" s="772"/>
      <c r="DB5" s="772"/>
      <c r="DC5" s="772"/>
      <c r="DD5" s="772"/>
      <c r="DE5" s="772"/>
      <c r="DF5" s="772"/>
      <c r="DG5" s="772"/>
      <c r="DH5" s="772"/>
      <c r="DI5" s="772"/>
      <c r="DJ5" s="772"/>
      <c r="DK5" s="772"/>
      <c r="DL5" s="772"/>
      <c r="DM5" s="772"/>
      <c r="DN5" s="772"/>
      <c r="DO5" s="772"/>
      <c r="DP5" s="772"/>
      <c r="DQ5" s="772"/>
      <c r="DR5" s="772"/>
      <c r="DS5" s="772"/>
      <c r="DT5" s="772"/>
      <c r="DU5" s="772"/>
      <c r="DV5" s="772"/>
      <c r="DW5" s="772"/>
      <c r="DX5" s="772"/>
      <c r="DY5" s="772"/>
      <c r="DZ5" s="772"/>
      <c r="EA5" s="772"/>
      <c r="EB5" s="772"/>
      <c r="EC5" s="772"/>
      <c r="ED5" s="772"/>
      <c r="EE5" s="772"/>
      <c r="EF5" s="772"/>
      <c r="EG5" s="772"/>
      <c r="EH5" s="772"/>
      <c r="EI5" s="772"/>
      <c r="EJ5" s="772"/>
      <c r="EK5" s="772"/>
      <c r="EL5" s="772"/>
      <c r="EM5" s="772"/>
      <c r="EN5" s="772"/>
      <c r="EO5" s="772"/>
      <c r="EP5" s="772"/>
      <c r="EQ5" s="772"/>
      <c r="ER5" s="772"/>
      <c r="ES5" s="772"/>
      <c r="ET5" s="772"/>
      <c r="EU5" s="772"/>
      <c r="EV5" s="772"/>
      <c r="EW5" s="772"/>
      <c r="EX5" s="772"/>
      <c r="EY5" s="772"/>
      <c r="EZ5" s="772"/>
      <c r="FA5" s="772"/>
      <c r="FB5" s="772"/>
      <c r="FC5" s="772"/>
      <c r="FD5" s="772"/>
      <c r="FE5" s="772"/>
      <c r="FF5" s="772"/>
      <c r="FG5" s="772"/>
      <c r="FH5" s="772"/>
      <c r="FI5" s="772"/>
      <c r="FJ5" s="772"/>
      <c r="FK5" s="772"/>
      <c r="FL5" s="772"/>
      <c r="FM5" s="772"/>
      <c r="FN5" s="772"/>
      <c r="FO5" s="772"/>
      <c r="FP5" s="772"/>
      <c r="FQ5" s="772"/>
      <c r="FR5" s="772"/>
      <c r="FS5" s="772"/>
      <c r="FT5" s="772"/>
      <c r="FU5" s="772"/>
      <c r="FV5" s="772"/>
      <c r="FW5" s="772"/>
      <c r="FX5" s="772"/>
      <c r="FY5" s="772"/>
      <c r="FZ5" s="772"/>
      <c r="GA5" s="772"/>
      <c r="GB5" s="772"/>
      <c r="GC5" s="772"/>
      <c r="GD5" s="772"/>
      <c r="GE5" s="772"/>
      <c r="GF5" s="772"/>
      <c r="GG5" s="772"/>
      <c r="GH5" s="772"/>
      <c r="GI5" s="772"/>
      <c r="GJ5" s="772"/>
      <c r="GK5" s="772"/>
      <c r="GL5" s="772"/>
      <c r="GM5" s="772"/>
      <c r="GN5" s="772"/>
      <c r="GO5" s="772"/>
      <c r="GP5" s="772"/>
      <c r="GQ5" s="772"/>
      <c r="GR5" s="772"/>
      <c r="GS5" s="772"/>
      <c r="GT5" s="772"/>
      <c r="GU5" s="772"/>
      <c r="GV5" s="772"/>
      <c r="GW5" s="772"/>
      <c r="GX5" s="772"/>
      <c r="GY5" s="772"/>
      <c r="GZ5" s="772"/>
      <c r="HA5" s="772"/>
      <c r="HB5" s="772"/>
      <c r="HC5" s="772"/>
      <c r="HD5" s="772"/>
      <c r="HE5" s="772"/>
      <c r="HF5" s="772"/>
      <c r="HG5" s="772"/>
      <c r="HH5" s="772"/>
      <c r="HI5" s="772"/>
      <c r="HJ5" s="772"/>
      <c r="HK5" s="772"/>
      <c r="HL5" s="772"/>
      <c r="HM5" s="772"/>
      <c r="HN5" s="772"/>
      <c r="HO5" s="772"/>
      <c r="HP5" s="772"/>
      <c r="HQ5" s="772"/>
      <c r="HR5" s="772"/>
      <c r="HS5" s="772"/>
      <c r="HT5" s="772"/>
      <c r="HU5" s="772"/>
      <c r="HV5" s="772"/>
      <c r="HW5" s="772"/>
      <c r="HX5" s="772"/>
    </row>
    <row r="6" spans="1:239" s="387" customFormat="1" ht="20.399999999999999" x14ac:dyDescent="0.3">
      <c r="A6" s="431" t="s">
        <v>197</v>
      </c>
      <c r="B6" s="431" t="s">
        <v>266</v>
      </c>
      <c r="C6" s="431" t="s">
        <v>266</v>
      </c>
      <c r="D6" s="431"/>
      <c r="E6" s="431"/>
      <c r="F6" s="432"/>
      <c r="G6" s="431"/>
      <c r="H6" s="431"/>
      <c r="I6" s="433"/>
      <c r="J6" s="431"/>
      <c r="K6" s="434" t="s">
        <v>318</v>
      </c>
      <c r="L6" s="434"/>
      <c r="M6" s="431"/>
      <c r="N6" s="434"/>
      <c r="O6" s="434"/>
      <c r="P6" s="434"/>
      <c r="Q6" s="431"/>
      <c r="R6" s="431"/>
      <c r="S6" s="431"/>
      <c r="T6" s="431"/>
      <c r="U6" s="434"/>
      <c r="V6" s="431"/>
      <c r="W6" s="431"/>
      <c r="X6" s="431"/>
      <c r="Y6" s="435"/>
      <c r="Z6" s="431"/>
      <c r="AA6" s="431"/>
      <c r="AB6" s="431"/>
      <c r="AC6" s="431"/>
      <c r="AD6" s="431"/>
      <c r="AE6" s="430">
        <f t="shared" si="0"/>
        <v>0</v>
      </c>
      <c r="AF6" s="411"/>
      <c r="AG6" s="411"/>
      <c r="AH6" s="411"/>
      <c r="AI6" s="411"/>
      <c r="AJ6" s="411"/>
      <c r="AK6" s="411"/>
      <c r="AL6" s="411"/>
      <c r="AM6" s="411"/>
      <c r="AN6" s="411"/>
      <c r="AO6" s="411"/>
      <c r="AP6" s="411"/>
      <c r="AQ6" s="411"/>
      <c r="AR6" s="411"/>
      <c r="AS6" s="411"/>
      <c r="AT6" s="411"/>
      <c r="AU6" s="411"/>
      <c r="AV6" s="411"/>
      <c r="AW6" s="411"/>
      <c r="AX6" s="411"/>
      <c r="AY6" s="411"/>
      <c r="AZ6" s="411"/>
      <c r="BA6" s="411"/>
      <c r="BB6" s="411"/>
      <c r="BC6" s="411"/>
      <c r="BD6" s="411"/>
      <c r="BE6" s="411"/>
      <c r="BF6" s="411"/>
      <c r="BG6" s="411"/>
      <c r="BH6" s="411"/>
      <c r="BI6" s="411"/>
      <c r="BJ6" s="411"/>
      <c r="BK6" s="411"/>
      <c r="BL6" s="411"/>
      <c r="BM6" s="411"/>
      <c r="BN6" s="411"/>
      <c r="BO6" s="411"/>
      <c r="BP6" s="411"/>
      <c r="BQ6" s="411"/>
      <c r="BR6" s="411"/>
      <c r="BS6" s="411"/>
      <c r="BT6" s="411"/>
      <c r="BU6" s="411"/>
      <c r="BV6" s="411"/>
      <c r="BW6" s="411"/>
      <c r="BX6" s="411"/>
      <c r="BY6" s="411"/>
      <c r="BZ6" s="411"/>
      <c r="CA6" s="411"/>
      <c r="CB6" s="411"/>
      <c r="CC6" s="411"/>
      <c r="CD6" s="411"/>
      <c r="CE6" s="411"/>
      <c r="CF6" s="411"/>
      <c r="CG6" s="411"/>
      <c r="CH6" s="411"/>
      <c r="CI6" s="411"/>
      <c r="CJ6" s="411"/>
      <c r="CK6" s="411"/>
      <c r="CL6" s="411"/>
      <c r="CM6" s="411"/>
      <c r="CN6" s="411"/>
      <c r="CO6" s="411"/>
      <c r="CP6" s="411"/>
      <c r="CQ6" s="411"/>
      <c r="CR6" s="411"/>
      <c r="CS6" s="411"/>
      <c r="CT6" s="772"/>
      <c r="CU6" s="772"/>
      <c r="CV6" s="772"/>
      <c r="CW6" s="772"/>
      <c r="CX6" s="772"/>
      <c r="CY6" s="772"/>
      <c r="CZ6" s="772"/>
      <c r="DA6" s="772"/>
      <c r="DB6" s="772"/>
      <c r="DC6" s="772"/>
      <c r="DD6" s="772"/>
      <c r="DE6" s="772"/>
      <c r="DF6" s="772"/>
      <c r="DG6" s="772"/>
      <c r="DH6" s="772"/>
      <c r="DI6" s="772"/>
      <c r="DJ6" s="772"/>
      <c r="DK6" s="772"/>
      <c r="DL6" s="772"/>
      <c r="DM6" s="772"/>
      <c r="DN6" s="772"/>
      <c r="DO6" s="772"/>
      <c r="DP6" s="772"/>
      <c r="DQ6" s="772"/>
      <c r="DR6" s="772"/>
      <c r="DS6" s="772"/>
      <c r="DT6" s="772"/>
      <c r="DU6" s="772"/>
      <c r="DV6" s="772"/>
      <c r="DW6" s="772"/>
      <c r="DX6" s="772"/>
      <c r="DY6" s="772"/>
      <c r="DZ6" s="772"/>
      <c r="EA6" s="772"/>
      <c r="EB6" s="772"/>
      <c r="EC6" s="772"/>
      <c r="ED6" s="772"/>
      <c r="EE6" s="772"/>
      <c r="EF6" s="772"/>
      <c r="EG6" s="772"/>
      <c r="EH6" s="772"/>
      <c r="EI6" s="772"/>
      <c r="EJ6" s="772"/>
      <c r="EK6" s="772"/>
      <c r="EL6" s="772"/>
      <c r="EM6" s="772"/>
      <c r="EN6" s="772"/>
      <c r="EO6" s="772"/>
      <c r="EP6" s="772"/>
      <c r="EQ6" s="772"/>
      <c r="ER6" s="772"/>
      <c r="ES6" s="772"/>
      <c r="ET6" s="772"/>
      <c r="EU6" s="772"/>
      <c r="EV6" s="772"/>
      <c r="EW6" s="772"/>
      <c r="EX6" s="772"/>
      <c r="EY6" s="772"/>
      <c r="EZ6" s="772"/>
      <c r="FA6" s="772"/>
      <c r="FB6" s="772"/>
      <c r="FC6" s="772"/>
      <c r="FD6" s="772"/>
      <c r="FE6" s="772"/>
      <c r="FF6" s="772"/>
      <c r="FG6" s="772"/>
      <c r="FH6" s="772"/>
      <c r="FI6" s="772"/>
      <c r="FJ6" s="772"/>
      <c r="FK6" s="772"/>
      <c r="FL6" s="772"/>
      <c r="FM6" s="772"/>
      <c r="FN6" s="772"/>
      <c r="FO6" s="772"/>
      <c r="FP6" s="772"/>
      <c r="FQ6" s="772"/>
      <c r="FR6" s="772"/>
      <c r="FS6" s="772"/>
      <c r="FT6" s="772"/>
      <c r="FU6" s="772"/>
      <c r="FV6" s="772"/>
      <c r="FW6" s="772"/>
      <c r="FX6" s="772"/>
      <c r="FY6" s="772"/>
      <c r="FZ6" s="772"/>
      <c r="GA6" s="772"/>
      <c r="GB6" s="772"/>
      <c r="GC6" s="772"/>
      <c r="GD6" s="772"/>
      <c r="GE6" s="772"/>
      <c r="GF6" s="772"/>
      <c r="GG6" s="772"/>
      <c r="GH6" s="772"/>
      <c r="GI6" s="772"/>
      <c r="GJ6" s="772"/>
      <c r="GK6" s="772"/>
      <c r="GL6" s="772"/>
      <c r="GM6" s="772"/>
      <c r="GN6" s="772"/>
      <c r="GO6" s="772"/>
      <c r="GP6" s="772"/>
      <c r="GQ6" s="772"/>
      <c r="GR6" s="772"/>
      <c r="GS6" s="772"/>
      <c r="GT6" s="772"/>
      <c r="GU6" s="772"/>
      <c r="GV6" s="772"/>
      <c r="GW6" s="772"/>
      <c r="GX6" s="772"/>
      <c r="GY6" s="772"/>
      <c r="GZ6" s="772"/>
      <c r="HA6" s="772"/>
      <c r="HB6" s="772"/>
      <c r="HC6" s="772"/>
      <c r="HD6" s="772"/>
      <c r="HE6" s="772"/>
      <c r="HF6" s="772"/>
      <c r="HG6" s="772"/>
      <c r="HH6" s="772"/>
      <c r="HI6" s="772"/>
      <c r="HJ6" s="772"/>
      <c r="HK6" s="772"/>
      <c r="HL6" s="772"/>
      <c r="HM6" s="772"/>
      <c r="HN6" s="772"/>
      <c r="HO6" s="772"/>
      <c r="HP6" s="772"/>
      <c r="HQ6" s="772"/>
      <c r="HR6" s="772"/>
      <c r="HS6" s="772"/>
      <c r="HT6" s="772"/>
      <c r="HU6" s="772"/>
      <c r="HV6" s="772"/>
      <c r="HW6" s="772"/>
      <c r="HX6" s="772"/>
    </row>
    <row r="7" spans="1:239" s="387" customFormat="1" ht="10.199999999999999" x14ac:dyDescent="0.3">
      <c r="A7" s="442" t="s">
        <v>197</v>
      </c>
      <c r="B7" s="442" t="s">
        <v>266</v>
      </c>
      <c r="C7" s="442" t="s">
        <v>266</v>
      </c>
      <c r="D7" s="442" t="s">
        <v>192</v>
      </c>
      <c r="E7" s="442"/>
      <c r="F7" s="479"/>
      <c r="G7" s="442"/>
      <c r="H7" s="444"/>
      <c r="I7" s="444"/>
      <c r="J7" s="442"/>
      <c r="K7" s="445" t="s">
        <v>326</v>
      </c>
      <c r="L7" s="445"/>
      <c r="M7" s="446"/>
      <c r="N7" s="445"/>
      <c r="O7" s="445"/>
      <c r="P7" s="445"/>
      <c r="Q7" s="446"/>
      <c r="R7" s="446"/>
      <c r="S7" s="446"/>
      <c r="T7" s="446"/>
      <c r="U7" s="445"/>
      <c r="V7" s="446"/>
      <c r="W7" s="446"/>
      <c r="X7" s="446"/>
      <c r="Y7" s="447"/>
      <c r="Z7" s="446"/>
      <c r="AA7" s="446"/>
      <c r="AB7" s="446"/>
      <c r="AC7" s="446"/>
      <c r="AD7" s="446"/>
      <c r="AE7" s="430">
        <f t="shared" si="0"/>
        <v>0</v>
      </c>
      <c r="AF7" s="411"/>
      <c r="AG7" s="411"/>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13"/>
      <c r="CU7" s="413"/>
      <c r="CV7" s="413"/>
      <c r="CW7" s="413"/>
      <c r="CX7" s="413"/>
      <c r="CY7" s="413"/>
      <c r="CZ7" s="413"/>
      <c r="DA7" s="413"/>
      <c r="DB7" s="413"/>
      <c r="DC7" s="413"/>
      <c r="DD7" s="413"/>
      <c r="DE7" s="413"/>
      <c r="DF7" s="413"/>
      <c r="DG7" s="413"/>
      <c r="DH7" s="413"/>
      <c r="DI7" s="413"/>
      <c r="DJ7" s="413"/>
      <c r="DK7" s="413"/>
      <c r="DL7" s="413"/>
      <c r="DM7" s="413"/>
      <c r="DN7" s="413"/>
      <c r="DO7" s="413"/>
      <c r="DP7" s="413"/>
      <c r="DQ7" s="413"/>
      <c r="DR7" s="413"/>
      <c r="DS7" s="413"/>
      <c r="DT7" s="413"/>
      <c r="DU7" s="413"/>
      <c r="DV7" s="413"/>
      <c r="DW7" s="413"/>
      <c r="DX7" s="413"/>
      <c r="DY7" s="413"/>
      <c r="DZ7" s="413"/>
      <c r="EA7" s="413"/>
      <c r="EB7" s="413"/>
      <c r="EC7" s="413"/>
      <c r="ED7" s="413"/>
      <c r="EE7" s="413"/>
      <c r="EF7" s="413"/>
      <c r="EG7" s="413"/>
      <c r="EH7" s="413"/>
      <c r="EI7" s="413"/>
      <c r="EJ7" s="413"/>
      <c r="EK7" s="413"/>
      <c r="EL7" s="413"/>
      <c r="EM7" s="413"/>
      <c r="EN7" s="413"/>
      <c r="EO7" s="413"/>
      <c r="EP7" s="413"/>
      <c r="EQ7" s="413"/>
      <c r="ER7" s="413"/>
      <c r="ES7" s="413"/>
      <c r="ET7" s="413"/>
      <c r="EU7" s="413"/>
      <c r="EV7" s="413"/>
      <c r="EW7" s="413"/>
      <c r="EX7" s="413"/>
      <c r="EY7" s="413"/>
      <c r="EZ7" s="413"/>
      <c r="FA7" s="413"/>
      <c r="FB7" s="413"/>
      <c r="FC7" s="413"/>
      <c r="FD7" s="413"/>
      <c r="FE7" s="413"/>
      <c r="FF7" s="413"/>
      <c r="FG7" s="413"/>
      <c r="FH7" s="413"/>
      <c r="FI7" s="413"/>
      <c r="FJ7" s="413"/>
      <c r="FK7" s="413"/>
      <c r="FL7" s="413"/>
      <c r="FM7" s="413"/>
      <c r="FN7" s="413"/>
      <c r="FO7" s="413"/>
      <c r="FP7" s="413"/>
      <c r="FQ7" s="413"/>
      <c r="FR7" s="413"/>
      <c r="FS7" s="413"/>
      <c r="FT7" s="413"/>
      <c r="FU7" s="413"/>
      <c r="FV7" s="413"/>
      <c r="FW7" s="413"/>
      <c r="FX7" s="413"/>
      <c r="FY7" s="413"/>
      <c r="FZ7" s="413"/>
      <c r="GA7" s="413"/>
      <c r="GB7" s="413"/>
      <c r="GC7" s="413"/>
      <c r="GD7" s="413"/>
      <c r="GE7" s="413"/>
      <c r="GF7" s="413"/>
      <c r="GG7" s="413"/>
      <c r="GH7" s="413"/>
      <c r="GI7" s="413"/>
      <c r="GJ7" s="413"/>
      <c r="GK7" s="413"/>
      <c r="GL7" s="413"/>
      <c r="GM7" s="413"/>
      <c r="GN7" s="413"/>
      <c r="GO7" s="413"/>
      <c r="GP7" s="413"/>
      <c r="GQ7" s="413"/>
      <c r="GR7" s="413"/>
      <c r="GS7" s="413"/>
      <c r="GT7" s="413"/>
      <c r="GU7" s="413"/>
      <c r="GV7" s="413"/>
      <c r="GW7" s="413"/>
      <c r="GX7" s="413"/>
      <c r="GY7" s="413"/>
      <c r="GZ7" s="413"/>
      <c r="HA7" s="413"/>
      <c r="HB7" s="413"/>
      <c r="HC7" s="413"/>
      <c r="HD7" s="413"/>
      <c r="HE7" s="413"/>
      <c r="HF7" s="413"/>
      <c r="HG7" s="413"/>
      <c r="HH7" s="413"/>
      <c r="HI7" s="413"/>
      <c r="HJ7" s="413"/>
      <c r="HK7" s="413"/>
      <c r="HL7" s="413"/>
      <c r="HM7" s="413"/>
      <c r="HN7" s="413"/>
      <c r="HO7" s="413"/>
      <c r="HP7" s="413"/>
      <c r="HQ7" s="413"/>
      <c r="HR7" s="413"/>
      <c r="HS7" s="413"/>
      <c r="HT7" s="413"/>
      <c r="HU7" s="413"/>
      <c r="HV7" s="413"/>
      <c r="HW7" s="413"/>
      <c r="HX7" s="413"/>
    </row>
    <row r="8" spans="1:239" s="387" customFormat="1" ht="10.199999999999999" x14ac:dyDescent="0.3">
      <c r="A8" s="436" t="s">
        <v>197</v>
      </c>
      <c r="B8" s="436" t="s">
        <v>266</v>
      </c>
      <c r="C8" s="436" t="s">
        <v>266</v>
      </c>
      <c r="D8" s="436" t="s">
        <v>192</v>
      </c>
      <c r="E8" s="436" t="s">
        <v>272</v>
      </c>
      <c r="F8" s="437"/>
      <c r="G8" s="438"/>
      <c r="H8" s="438"/>
      <c r="I8" s="438"/>
      <c r="J8" s="436"/>
      <c r="K8" s="439" t="s">
        <v>333</v>
      </c>
      <c r="L8" s="439"/>
      <c r="M8" s="440"/>
      <c r="N8" s="439"/>
      <c r="O8" s="439"/>
      <c r="P8" s="439"/>
      <c r="Q8" s="440"/>
      <c r="R8" s="440"/>
      <c r="S8" s="440"/>
      <c r="T8" s="440"/>
      <c r="U8" s="439"/>
      <c r="V8" s="440"/>
      <c r="W8" s="440"/>
      <c r="X8" s="440"/>
      <c r="Y8" s="441"/>
      <c r="Z8" s="440"/>
      <c r="AA8" s="440"/>
      <c r="AB8" s="440"/>
      <c r="AC8" s="440"/>
      <c r="AD8" s="440"/>
      <c r="AE8" s="430">
        <f t="shared" si="0"/>
        <v>0</v>
      </c>
      <c r="AF8" s="411"/>
      <c r="AG8" s="411"/>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13"/>
      <c r="CU8" s="413"/>
      <c r="CV8" s="413"/>
      <c r="CW8" s="413"/>
      <c r="CX8" s="413"/>
      <c r="CY8" s="413"/>
      <c r="CZ8" s="413"/>
      <c r="DA8" s="413"/>
      <c r="DB8" s="413"/>
      <c r="DC8" s="413"/>
      <c r="DD8" s="413"/>
      <c r="DE8" s="413"/>
      <c r="DF8" s="413"/>
      <c r="DG8" s="413"/>
      <c r="DH8" s="413"/>
      <c r="DI8" s="413"/>
      <c r="DJ8" s="413"/>
      <c r="DK8" s="413"/>
      <c r="DL8" s="413"/>
      <c r="DM8" s="413"/>
      <c r="DN8" s="413"/>
      <c r="DO8" s="413"/>
      <c r="DP8" s="413"/>
      <c r="DQ8" s="413"/>
      <c r="DR8" s="413"/>
      <c r="DS8" s="413"/>
      <c r="DT8" s="413"/>
      <c r="DU8" s="413"/>
      <c r="DV8" s="413"/>
      <c r="DW8" s="413"/>
      <c r="DX8" s="413"/>
      <c r="DY8" s="413"/>
      <c r="DZ8" s="413"/>
      <c r="EA8" s="413"/>
      <c r="EB8" s="413"/>
      <c r="EC8" s="413"/>
      <c r="ED8" s="413"/>
      <c r="EE8" s="413"/>
      <c r="EF8" s="413"/>
      <c r="EG8" s="413"/>
      <c r="EH8" s="413"/>
      <c r="EI8" s="413"/>
      <c r="EJ8" s="413"/>
      <c r="EK8" s="413"/>
      <c r="EL8" s="413"/>
      <c r="EM8" s="413"/>
      <c r="EN8" s="413"/>
      <c r="EO8" s="413"/>
      <c r="EP8" s="413"/>
      <c r="EQ8" s="413"/>
      <c r="ER8" s="413"/>
      <c r="ES8" s="413"/>
      <c r="ET8" s="413"/>
      <c r="EU8" s="413"/>
      <c r="EV8" s="413"/>
      <c r="EW8" s="413"/>
      <c r="EX8" s="413"/>
      <c r="EY8" s="413"/>
      <c r="EZ8" s="413"/>
      <c r="FA8" s="413"/>
      <c r="FB8" s="413"/>
      <c r="FC8" s="413"/>
      <c r="FD8" s="413"/>
      <c r="FE8" s="413"/>
      <c r="FF8" s="413"/>
      <c r="FG8" s="413"/>
      <c r="FH8" s="413"/>
      <c r="FI8" s="413"/>
      <c r="FJ8" s="413"/>
      <c r="FK8" s="413"/>
      <c r="FL8" s="413"/>
      <c r="FM8" s="413"/>
      <c r="FN8" s="413"/>
      <c r="FO8" s="413"/>
      <c r="FP8" s="413"/>
      <c r="FQ8" s="413"/>
      <c r="FR8" s="413"/>
      <c r="FS8" s="413"/>
      <c r="FT8" s="413"/>
      <c r="FU8" s="413"/>
      <c r="FV8" s="413"/>
      <c r="FW8" s="413"/>
      <c r="FX8" s="413"/>
      <c r="FY8" s="413"/>
      <c r="FZ8" s="413"/>
      <c r="GA8" s="413"/>
      <c r="GB8" s="413"/>
      <c r="GC8" s="413"/>
      <c r="GD8" s="413"/>
      <c r="GE8" s="413"/>
      <c r="GF8" s="413"/>
      <c r="GG8" s="413"/>
      <c r="GH8" s="413"/>
      <c r="GI8" s="413"/>
      <c r="GJ8" s="413"/>
      <c r="GK8" s="413"/>
      <c r="GL8" s="413"/>
      <c r="GM8" s="413"/>
      <c r="GN8" s="413"/>
      <c r="GO8" s="413"/>
      <c r="GP8" s="413"/>
      <c r="GQ8" s="413"/>
      <c r="GR8" s="413"/>
      <c r="GS8" s="413"/>
      <c r="GT8" s="413"/>
      <c r="GU8" s="413"/>
      <c r="GV8" s="413"/>
      <c r="GW8" s="413"/>
      <c r="GX8" s="413"/>
      <c r="GY8" s="413"/>
      <c r="GZ8" s="413"/>
      <c r="HA8" s="413"/>
      <c r="HB8" s="413"/>
      <c r="HC8" s="413"/>
      <c r="HD8" s="413"/>
      <c r="HE8" s="413"/>
      <c r="HF8" s="413"/>
      <c r="HG8" s="413"/>
      <c r="HH8" s="413"/>
      <c r="HI8" s="413"/>
      <c r="HJ8" s="413"/>
      <c r="HK8" s="413"/>
      <c r="HL8" s="413"/>
      <c r="HM8" s="413"/>
      <c r="HN8" s="413"/>
      <c r="HO8" s="413"/>
      <c r="HP8" s="413"/>
      <c r="HQ8" s="413"/>
      <c r="HR8" s="413"/>
      <c r="HS8" s="413"/>
      <c r="HT8" s="413"/>
      <c r="HU8" s="413"/>
      <c r="HV8" s="413"/>
      <c r="HW8" s="413"/>
      <c r="HX8" s="413"/>
    </row>
    <row r="9" spans="1:239" s="387" customFormat="1" ht="173.4" x14ac:dyDescent="0.3">
      <c r="A9" s="380" t="s">
        <v>197</v>
      </c>
      <c r="B9" s="380" t="s">
        <v>266</v>
      </c>
      <c r="C9" s="380" t="s">
        <v>266</v>
      </c>
      <c r="D9" s="380" t="s">
        <v>192</v>
      </c>
      <c r="E9" s="380" t="s">
        <v>272</v>
      </c>
      <c r="F9" s="448" t="s">
        <v>334</v>
      </c>
      <c r="G9" s="380" t="s">
        <v>206</v>
      </c>
      <c r="H9" s="377" t="s">
        <v>336</v>
      </c>
      <c r="I9" s="449" t="s">
        <v>208</v>
      </c>
      <c r="J9" s="381" t="s">
        <v>337</v>
      </c>
      <c r="K9" s="450" t="s">
        <v>360</v>
      </c>
      <c r="L9" s="373" t="s">
        <v>1976</v>
      </c>
      <c r="M9" s="374" t="s">
        <v>1977</v>
      </c>
      <c r="N9" s="375" t="s">
        <v>1978</v>
      </c>
      <c r="O9" s="373" t="s">
        <v>1975</v>
      </c>
      <c r="P9" s="375" t="s">
        <v>1979</v>
      </c>
      <c r="Q9" s="490">
        <v>37022</v>
      </c>
      <c r="R9" s="374" t="s">
        <v>1980</v>
      </c>
      <c r="S9" s="453">
        <v>0</v>
      </c>
      <c r="T9" s="383">
        <v>975</v>
      </c>
      <c r="U9" s="375" t="s">
        <v>1981</v>
      </c>
      <c r="V9" s="383" t="s">
        <v>1979</v>
      </c>
      <c r="W9" s="530">
        <v>43051</v>
      </c>
      <c r="X9" s="530">
        <v>43416</v>
      </c>
      <c r="Y9" s="531">
        <v>3494727808</v>
      </c>
      <c r="Z9" s="374" t="s">
        <v>1982</v>
      </c>
      <c r="AA9" s="383" t="s">
        <v>1983</v>
      </c>
      <c r="AB9" s="383" t="s">
        <v>1984</v>
      </c>
      <c r="AC9" s="383" t="s">
        <v>1985</v>
      </c>
      <c r="AD9" s="453"/>
      <c r="AE9" s="430">
        <f t="shared" si="0"/>
        <v>3494727808</v>
      </c>
      <c r="AF9" s="411">
        <f>AG9</f>
        <v>3494727808</v>
      </c>
      <c r="AG9" s="411">
        <f>SUM(AH9:CS9)</f>
        <v>3494727808</v>
      </c>
      <c r="AH9" s="411">
        <v>3494727808</v>
      </c>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c r="CG9" s="411"/>
      <c r="CH9" s="411"/>
      <c r="CI9" s="411"/>
      <c r="CJ9" s="411"/>
      <c r="CK9" s="411"/>
      <c r="CL9" s="411"/>
      <c r="CM9" s="411"/>
      <c r="CN9" s="411"/>
      <c r="CO9" s="411"/>
      <c r="CP9" s="411"/>
      <c r="CQ9" s="411"/>
      <c r="CR9" s="411"/>
      <c r="CS9" s="411"/>
      <c r="CT9" s="772"/>
      <c r="CU9" s="772"/>
      <c r="CV9" s="772"/>
      <c r="CW9" s="772"/>
      <c r="CX9" s="772"/>
      <c r="CY9" s="772"/>
      <c r="CZ9" s="772"/>
      <c r="DA9" s="772"/>
      <c r="DB9" s="772"/>
      <c r="DC9" s="772"/>
      <c r="DD9" s="772"/>
      <c r="DE9" s="772"/>
      <c r="DF9" s="772"/>
      <c r="DG9" s="772"/>
      <c r="DH9" s="772"/>
      <c r="DI9" s="772"/>
      <c r="DJ9" s="772"/>
      <c r="DK9" s="772"/>
      <c r="DL9" s="772"/>
      <c r="DM9" s="772"/>
      <c r="DN9" s="772"/>
      <c r="DO9" s="772"/>
      <c r="DP9" s="772"/>
      <c r="DQ9" s="772"/>
      <c r="DR9" s="772"/>
      <c r="DS9" s="772"/>
      <c r="DT9" s="772"/>
      <c r="DU9" s="772"/>
      <c r="DV9" s="772"/>
      <c r="DW9" s="772"/>
      <c r="DX9" s="772"/>
      <c r="DY9" s="772"/>
      <c r="DZ9" s="772"/>
      <c r="EA9" s="772"/>
      <c r="EB9" s="772"/>
      <c r="EC9" s="772"/>
      <c r="ED9" s="772"/>
      <c r="EE9" s="772"/>
      <c r="EF9" s="772"/>
      <c r="EG9" s="772"/>
      <c r="EH9" s="772"/>
      <c r="EI9" s="772"/>
      <c r="EJ9" s="772"/>
      <c r="EK9" s="772"/>
      <c r="EL9" s="772"/>
      <c r="EM9" s="772"/>
      <c r="EN9" s="772"/>
      <c r="EO9" s="772"/>
      <c r="EP9" s="772"/>
      <c r="EQ9" s="772"/>
      <c r="ER9" s="772"/>
      <c r="ES9" s="772"/>
      <c r="ET9" s="772"/>
      <c r="EU9" s="772"/>
      <c r="EV9" s="772"/>
      <c r="EW9" s="772"/>
      <c r="EX9" s="772"/>
      <c r="EY9" s="772"/>
      <c r="EZ9" s="772"/>
      <c r="FA9" s="772"/>
      <c r="FB9" s="772"/>
      <c r="FC9" s="772"/>
      <c r="FD9" s="772"/>
      <c r="FE9" s="772"/>
      <c r="FF9" s="772"/>
      <c r="FG9" s="772"/>
      <c r="FH9" s="772"/>
      <c r="FI9" s="772"/>
      <c r="FJ9" s="772"/>
      <c r="FK9" s="772"/>
      <c r="FL9" s="772"/>
      <c r="FM9" s="772"/>
      <c r="FN9" s="772"/>
      <c r="FO9" s="772"/>
      <c r="FP9" s="772"/>
      <c r="FQ9" s="772"/>
      <c r="FR9" s="772"/>
      <c r="FS9" s="772"/>
      <c r="FT9" s="772"/>
      <c r="FU9" s="772"/>
      <c r="FV9" s="772"/>
      <c r="FW9" s="772"/>
      <c r="FX9" s="772"/>
      <c r="FY9" s="772"/>
      <c r="FZ9" s="772"/>
      <c r="GA9" s="772"/>
      <c r="GB9" s="772"/>
      <c r="GC9" s="772"/>
      <c r="GD9" s="772"/>
      <c r="GE9" s="772"/>
      <c r="GF9" s="772"/>
      <c r="GG9" s="772"/>
      <c r="GH9" s="772"/>
      <c r="GI9" s="772"/>
      <c r="GJ9" s="772"/>
      <c r="GK9" s="772"/>
      <c r="GL9" s="772"/>
      <c r="GM9" s="772"/>
      <c r="GN9" s="772"/>
      <c r="GO9" s="772"/>
      <c r="GP9" s="772"/>
      <c r="GQ9" s="772"/>
      <c r="GR9" s="772"/>
      <c r="GS9" s="772"/>
      <c r="GT9" s="772"/>
      <c r="GU9" s="772"/>
      <c r="GV9" s="772"/>
      <c r="GW9" s="772"/>
      <c r="GX9" s="772"/>
      <c r="GY9" s="772"/>
      <c r="GZ9" s="772"/>
      <c r="HA9" s="772"/>
      <c r="HB9" s="772"/>
      <c r="HC9" s="772"/>
      <c r="HD9" s="772"/>
      <c r="HE9" s="772"/>
      <c r="HF9" s="772"/>
      <c r="HG9" s="772"/>
      <c r="HH9" s="772"/>
      <c r="HI9" s="772"/>
      <c r="HJ9" s="772"/>
      <c r="HK9" s="772"/>
      <c r="HL9" s="772"/>
      <c r="HM9" s="772"/>
      <c r="HN9" s="772"/>
      <c r="HO9" s="772"/>
      <c r="HP9" s="772"/>
      <c r="HQ9" s="772"/>
      <c r="HR9" s="772"/>
      <c r="HS9" s="772"/>
      <c r="HT9" s="772"/>
      <c r="HU9" s="772"/>
      <c r="HV9" s="772"/>
      <c r="HW9" s="772"/>
      <c r="HX9" s="772"/>
    </row>
    <row r="10" spans="1:239" s="387" customFormat="1" ht="10.199999999999999" x14ac:dyDescent="0.3">
      <c r="A10" s="424" t="s">
        <v>197</v>
      </c>
      <c r="B10" s="424" t="s">
        <v>187</v>
      </c>
      <c r="C10" s="424"/>
      <c r="D10" s="424"/>
      <c r="E10" s="424"/>
      <c r="F10" s="485"/>
      <c r="G10" s="424"/>
      <c r="H10" s="426"/>
      <c r="I10" s="426"/>
      <c r="J10" s="424"/>
      <c r="K10" s="427" t="s">
        <v>339</v>
      </c>
      <c r="L10" s="427"/>
      <c r="M10" s="428"/>
      <c r="N10" s="427"/>
      <c r="O10" s="427"/>
      <c r="P10" s="427"/>
      <c r="Q10" s="428"/>
      <c r="R10" s="428"/>
      <c r="S10" s="428"/>
      <c r="T10" s="428"/>
      <c r="U10" s="427"/>
      <c r="V10" s="428"/>
      <c r="W10" s="428"/>
      <c r="X10" s="428"/>
      <c r="Y10" s="429"/>
      <c r="Z10" s="428"/>
      <c r="AA10" s="428"/>
      <c r="AB10" s="428"/>
      <c r="AC10" s="428"/>
      <c r="AD10" s="428"/>
      <c r="AE10" s="430">
        <f t="shared" si="0"/>
        <v>0</v>
      </c>
      <c r="AF10" s="411"/>
      <c r="AG10" s="411"/>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5"/>
      <c r="BU10" s="405"/>
      <c r="BV10" s="405"/>
      <c r="BW10" s="405"/>
      <c r="BX10" s="405"/>
      <c r="BY10" s="405"/>
      <c r="BZ10" s="405"/>
      <c r="CA10" s="405"/>
      <c r="CB10" s="405"/>
      <c r="CC10" s="405"/>
      <c r="CD10" s="405"/>
      <c r="CE10" s="405"/>
      <c r="CF10" s="405"/>
      <c r="CG10" s="405"/>
      <c r="CH10" s="405"/>
      <c r="CI10" s="405"/>
      <c r="CJ10" s="405"/>
      <c r="CK10" s="405"/>
      <c r="CL10" s="405"/>
      <c r="CM10" s="405"/>
      <c r="CN10" s="405"/>
      <c r="CO10" s="405"/>
      <c r="CP10" s="405"/>
      <c r="CQ10" s="405"/>
      <c r="CR10" s="405"/>
      <c r="CS10" s="405"/>
      <c r="CT10" s="399"/>
      <c r="CU10" s="399"/>
      <c r="CV10" s="399"/>
      <c r="CW10" s="399"/>
      <c r="CX10" s="399"/>
      <c r="CY10" s="399"/>
      <c r="CZ10" s="399"/>
      <c r="DA10" s="399"/>
      <c r="DB10" s="399"/>
      <c r="DC10" s="399"/>
      <c r="DD10" s="399"/>
      <c r="DE10" s="399"/>
      <c r="DF10" s="399"/>
      <c r="DG10" s="399"/>
      <c r="DH10" s="399"/>
      <c r="DI10" s="399"/>
      <c r="DJ10" s="399"/>
      <c r="DK10" s="399"/>
      <c r="DL10" s="399"/>
      <c r="DM10" s="399"/>
      <c r="DN10" s="399"/>
      <c r="DO10" s="399"/>
      <c r="DP10" s="399"/>
      <c r="DQ10" s="399"/>
      <c r="DR10" s="399"/>
      <c r="DS10" s="399"/>
      <c r="DT10" s="399"/>
      <c r="DU10" s="399"/>
      <c r="DV10" s="399"/>
      <c r="DW10" s="399"/>
      <c r="DX10" s="399"/>
      <c r="DY10" s="399"/>
      <c r="DZ10" s="399"/>
      <c r="EA10" s="399"/>
      <c r="EB10" s="399"/>
      <c r="EC10" s="399"/>
      <c r="ED10" s="399"/>
      <c r="EE10" s="399"/>
      <c r="EF10" s="399"/>
      <c r="EG10" s="399"/>
      <c r="EH10" s="399"/>
      <c r="EI10" s="399"/>
      <c r="EJ10" s="399"/>
      <c r="EK10" s="399"/>
      <c r="EL10" s="399"/>
      <c r="EM10" s="399"/>
      <c r="EN10" s="399"/>
      <c r="EO10" s="399"/>
      <c r="EP10" s="399"/>
      <c r="EQ10" s="399"/>
      <c r="ER10" s="399"/>
      <c r="ES10" s="399"/>
      <c r="ET10" s="399"/>
      <c r="EU10" s="399"/>
      <c r="EV10" s="399"/>
      <c r="EW10" s="399"/>
      <c r="EX10" s="399"/>
      <c r="EY10" s="399"/>
      <c r="EZ10" s="399"/>
      <c r="FA10" s="399"/>
      <c r="FB10" s="399"/>
      <c r="FC10" s="399"/>
      <c r="FD10" s="399"/>
      <c r="FE10" s="399"/>
      <c r="FF10" s="399"/>
      <c r="FG10" s="399"/>
      <c r="FH10" s="399"/>
      <c r="FI10" s="399"/>
      <c r="FJ10" s="399"/>
      <c r="FK10" s="399"/>
      <c r="FL10" s="399"/>
      <c r="FM10" s="399"/>
      <c r="FN10" s="399"/>
      <c r="FO10" s="399"/>
      <c r="FP10" s="399"/>
      <c r="FQ10" s="399"/>
      <c r="FR10" s="399"/>
      <c r="FS10" s="399"/>
      <c r="FT10" s="399"/>
      <c r="FU10" s="399"/>
      <c r="FV10" s="399"/>
      <c r="FW10" s="399"/>
      <c r="FX10" s="399"/>
      <c r="FY10" s="399"/>
      <c r="FZ10" s="399"/>
      <c r="GA10" s="399"/>
      <c r="GB10" s="399"/>
      <c r="GC10" s="399"/>
      <c r="GD10" s="399"/>
      <c r="GE10" s="399"/>
      <c r="GF10" s="399"/>
      <c r="GG10" s="399"/>
      <c r="GH10" s="399"/>
      <c r="GI10" s="399"/>
      <c r="GJ10" s="399"/>
      <c r="GK10" s="399"/>
      <c r="GL10" s="399"/>
      <c r="GM10" s="399"/>
      <c r="GN10" s="399"/>
      <c r="GO10" s="399"/>
      <c r="GP10" s="399"/>
      <c r="GQ10" s="399"/>
      <c r="GR10" s="399"/>
      <c r="GS10" s="399"/>
      <c r="GT10" s="399"/>
      <c r="GU10" s="399"/>
      <c r="GV10" s="399"/>
      <c r="GW10" s="399"/>
      <c r="GX10" s="399"/>
      <c r="GY10" s="399"/>
      <c r="GZ10" s="399"/>
      <c r="HA10" s="399"/>
      <c r="HB10" s="399"/>
      <c r="HC10" s="399"/>
      <c r="HD10" s="399"/>
      <c r="HE10" s="399"/>
      <c r="HF10" s="399"/>
      <c r="HG10" s="399"/>
      <c r="HH10" s="399"/>
      <c r="HI10" s="399"/>
      <c r="HJ10" s="399"/>
      <c r="HK10" s="399"/>
      <c r="HL10" s="399"/>
      <c r="HM10" s="399"/>
      <c r="HN10" s="399"/>
      <c r="HO10" s="399"/>
      <c r="HP10" s="399"/>
      <c r="HQ10" s="399"/>
      <c r="HR10" s="399"/>
      <c r="HS10" s="399"/>
      <c r="HT10" s="399"/>
      <c r="HU10" s="399"/>
      <c r="HV10" s="399"/>
      <c r="HW10" s="399"/>
      <c r="HX10" s="399"/>
    </row>
    <row r="11" spans="1:239" s="387" customFormat="1" ht="20.399999999999999" x14ac:dyDescent="0.3">
      <c r="A11" s="431" t="s">
        <v>197</v>
      </c>
      <c r="B11" s="431" t="s">
        <v>187</v>
      </c>
      <c r="C11" s="431" t="s">
        <v>189</v>
      </c>
      <c r="D11" s="431"/>
      <c r="E11" s="431"/>
      <c r="F11" s="432"/>
      <c r="G11" s="431"/>
      <c r="H11" s="431"/>
      <c r="I11" s="433"/>
      <c r="J11" s="431"/>
      <c r="K11" s="434" t="s">
        <v>340</v>
      </c>
      <c r="L11" s="434"/>
      <c r="M11" s="431"/>
      <c r="N11" s="434"/>
      <c r="O11" s="434"/>
      <c r="P11" s="434"/>
      <c r="Q11" s="431"/>
      <c r="R11" s="431"/>
      <c r="S11" s="431"/>
      <c r="T11" s="431"/>
      <c r="U11" s="434"/>
      <c r="V11" s="431"/>
      <c r="W11" s="431"/>
      <c r="X11" s="431"/>
      <c r="Y11" s="435"/>
      <c r="Z11" s="431"/>
      <c r="AA11" s="431"/>
      <c r="AB11" s="431"/>
      <c r="AC11" s="431"/>
      <c r="AD11" s="431"/>
      <c r="AE11" s="430">
        <f t="shared" si="0"/>
        <v>0</v>
      </c>
      <c r="AF11" s="411"/>
      <c r="AG11" s="411"/>
      <c r="AH11" s="405"/>
      <c r="AI11" s="405"/>
      <c r="AJ11" s="405"/>
      <c r="AK11" s="405"/>
      <c r="AL11" s="405"/>
      <c r="AM11" s="405"/>
      <c r="AN11" s="405"/>
      <c r="AO11" s="405"/>
      <c r="AP11" s="405"/>
      <c r="AQ11" s="405"/>
      <c r="AR11" s="405"/>
      <c r="AS11" s="405"/>
      <c r="AT11" s="405"/>
      <c r="AU11" s="405"/>
      <c r="AV11" s="405"/>
      <c r="AW11" s="405"/>
      <c r="AX11" s="405"/>
      <c r="AY11" s="405"/>
      <c r="AZ11" s="405"/>
      <c r="BA11" s="405"/>
      <c r="BB11" s="405"/>
      <c r="BC11" s="405"/>
      <c r="BD11" s="405"/>
      <c r="BE11" s="405"/>
      <c r="BF11" s="405"/>
      <c r="BG11" s="405"/>
      <c r="BH11" s="405"/>
      <c r="BI11" s="405"/>
      <c r="BJ11" s="405"/>
      <c r="BK11" s="405"/>
      <c r="BL11" s="405"/>
      <c r="BM11" s="405"/>
      <c r="BN11" s="405"/>
      <c r="BO11" s="405"/>
      <c r="BP11" s="405"/>
      <c r="BQ11" s="405"/>
      <c r="BR11" s="405"/>
      <c r="BS11" s="405"/>
      <c r="BT11" s="405"/>
      <c r="BU11" s="405"/>
      <c r="BV11" s="405"/>
      <c r="BW11" s="405"/>
      <c r="BX11" s="405"/>
      <c r="BY11" s="405"/>
      <c r="BZ11" s="405"/>
      <c r="CA11" s="405"/>
      <c r="CB11" s="405"/>
      <c r="CC11" s="405"/>
      <c r="CD11" s="405"/>
      <c r="CE11" s="405"/>
      <c r="CF11" s="405"/>
      <c r="CG11" s="405"/>
      <c r="CH11" s="405"/>
      <c r="CI11" s="405"/>
      <c r="CJ11" s="405"/>
      <c r="CK11" s="405"/>
      <c r="CL11" s="405"/>
      <c r="CM11" s="405"/>
      <c r="CN11" s="405"/>
      <c r="CO11" s="405"/>
      <c r="CP11" s="405"/>
      <c r="CQ11" s="405"/>
      <c r="CR11" s="405"/>
      <c r="CS11" s="405"/>
      <c r="CT11" s="399"/>
      <c r="CU11" s="399"/>
      <c r="CV11" s="399"/>
      <c r="CW11" s="399"/>
      <c r="CX11" s="399"/>
      <c r="CY11" s="399"/>
      <c r="CZ11" s="399"/>
      <c r="DA11" s="399"/>
      <c r="DB11" s="399"/>
      <c r="DC11" s="399"/>
      <c r="DD11" s="399"/>
      <c r="DE11" s="399"/>
      <c r="DF11" s="399"/>
      <c r="DG11" s="399"/>
      <c r="DH11" s="399"/>
      <c r="DI11" s="399"/>
      <c r="DJ11" s="399"/>
      <c r="DK11" s="399"/>
      <c r="DL11" s="399"/>
      <c r="DM11" s="399"/>
      <c r="DN11" s="399"/>
      <c r="DO11" s="399"/>
      <c r="DP11" s="399"/>
      <c r="DQ11" s="399"/>
      <c r="DR11" s="399"/>
      <c r="DS11" s="399"/>
      <c r="DT11" s="399"/>
      <c r="DU11" s="399"/>
      <c r="DV11" s="399"/>
      <c r="DW11" s="399"/>
      <c r="DX11" s="399"/>
      <c r="DY11" s="399"/>
      <c r="DZ11" s="399"/>
      <c r="EA11" s="399"/>
      <c r="EB11" s="399"/>
      <c r="EC11" s="399"/>
      <c r="ED11" s="399"/>
      <c r="EE11" s="399"/>
      <c r="EF11" s="399"/>
      <c r="EG11" s="399"/>
      <c r="EH11" s="399"/>
      <c r="EI11" s="399"/>
      <c r="EJ11" s="399"/>
      <c r="EK11" s="399"/>
      <c r="EL11" s="399"/>
      <c r="EM11" s="399"/>
      <c r="EN11" s="399"/>
      <c r="EO11" s="399"/>
      <c r="EP11" s="399"/>
      <c r="EQ11" s="399"/>
      <c r="ER11" s="399"/>
      <c r="ES11" s="399"/>
      <c r="ET11" s="399"/>
      <c r="EU11" s="399"/>
      <c r="EV11" s="399"/>
      <c r="EW11" s="399"/>
      <c r="EX11" s="399"/>
      <c r="EY11" s="399"/>
      <c r="EZ11" s="399"/>
      <c r="FA11" s="399"/>
      <c r="FB11" s="399"/>
      <c r="FC11" s="399"/>
      <c r="FD11" s="399"/>
      <c r="FE11" s="399"/>
      <c r="FF11" s="399"/>
      <c r="FG11" s="399"/>
      <c r="FH11" s="399"/>
      <c r="FI11" s="399"/>
      <c r="FJ11" s="399"/>
      <c r="FK11" s="399"/>
      <c r="FL11" s="399"/>
      <c r="FM11" s="399"/>
      <c r="FN11" s="399"/>
      <c r="FO11" s="399"/>
      <c r="FP11" s="399"/>
      <c r="FQ11" s="399"/>
      <c r="FR11" s="399"/>
      <c r="FS11" s="399"/>
      <c r="FT11" s="399"/>
      <c r="FU11" s="399"/>
      <c r="FV11" s="399"/>
      <c r="FW11" s="399"/>
      <c r="FX11" s="399"/>
      <c r="FY11" s="399"/>
      <c r="FZ11" s="399"/>
      <c r="GA11" s="399"/>
      <c r="GB11" s="399"/>
      <c r="GC11" s="399"/>
      <c r="GD11" s="399"/>
      <c r="GE11" s="399"/>
      <c r="GF11" s="399"/>
      <c r="GG11" s="399"/>
      <c r="GH11" s="399"/>
      <c r="GI11" s="399"/>
      <c r="GJ11" s="399"/>
      <c r="GK11" s="399"/>
      <c r="GL11" s="399"/>
      <c r="GM11" s="399"/>
      <c r="GN11" s="399"/>
      <c r="GO11" s="399"/>
      <c r="GP11" s="399"/>
      <c r="GQ11" s="399"/>
      <c r="GR11" s="399"/>
      <c r="GS11" s="399"/>
      <c r="GT11" s="399"/>
      <c r="GU11" s="399"/>
      <c r="GV11" s="399"/>
      <c r="GW11" s="399"/>
      <c r="GX11" s="399"/>
      <c r="GY11" s="399"/>
      <c r="GZ11" s="399"/>
      <c r="HA11" s="399"/>
      <c r="HB11" s="399"/>
      <c r="HC11" s="399"/>
      <c r="HD11" s="399"/>
      <c r="HE11" s="399"/>
      <c r="HF11" s="399"/>
      <c r="HG11" s="399"/>
      <c r="HH11" s="399"/>
      <c r="HI11" s="399"/>
      <c r="HJ11" s="399"/>
      <c r="HK11" s="399"/>
      <c r="HL11" s="399"/>
      <c r="HM11" s="399"/>
      <c r="HN11" s="399"/>
      <c r="HO11" s="399"/>
      <c r="HP11" s="399"/>
      <c r="HQ11" s="399"/>
      <c r="HR11" s="399"/>
      <c r="HS11" s="399"/>
      <c r="HT11" s="399"/>
      <c r="HU11" s="399"/>
      <c r="HV11" s="399"/>
      <c r="HW11" s="399"/>
      <c r="HX11" s="399"/>
    </row>
    <row r="12" spans="1:239" s="387" customFormat="1" ht="10.199999999999999" x14ac:dyDescent="0.3">
      <c r="A12" s="442" t="s">
        <v>197</v>
      </c>
      <c r="B12" s="442" t="s">
        <v>187</v>
      </c>
      <c r="C12" s="442" t="s">
        <v>189</v>
      </c>
      <c r="D12" s="442" t="s">
        <v>341</v>
      </c>
      <c r="E12" s="442"/>
      <c r="F12" s="479"/>
      <c r="G12" s="442"/>
      <c r="H12" s="444"/>
      <c r="I12" s="444"/>
      <c r="J12" s="442"/>
      <c r="K12" s="445" t="s">
        <v>342</v>
      </c>
      <c r="L12" s="445"/>
      <c r="M12" s="446"/>
      <c r="N12" s="445"/>
      <c r="O12" s="445"/>
      <c r="P12" s="445"/>
      <c r="Q12" s="446"/>
      <c r="R12" s="446"/>
      <c r="S12" s="446"/>
      <c r="T12" s="446"/>
      <c r="U12" s="445"/>
      <c r="V12" s="446"/>
      <c r="W12" s="446"/>
      <c r="X12" s="446"/>
      <c r="Y12" s="447"/>
      <c r="Z12" s="446"/>
      <c r="AA12" s="446"/>
      <c r="AB12" s="446"/>
      <c r="AC12" s="446"/>
      <c r="AD12" s="446"/>
      <c r="AE12" s="430">
        <f t="shared" si="0"/>
        <v>0</v>
      </c>
      <c r="AF12" s="411"/>
      <c r="AG12" s="411"/>
      <c r="AH12" s="405"/>
      <c r="AI12" s="405"/>
      <c r="AJ12" s="405"/>
      <c r="AK12" s="405"/>
      <c r="AL12" s="405"/>
      <c r="AM12" s="405"/>
      <c r="AN12" s="405"/>
      <c r="AO12" s="405"/>
      <c r="AP12" s="405"/>
      <c r="AQ12" s="405"/>
      <c r="AR12" s="405"/>
      <c r="AS12" s="405"/>
      <c r="AT12" s="405"/>
      <c r="AU12" s="405"/>
      <c r="AV12" s="405"/>
      <c r="AW12" s="405"/>
      <c r="AX12" s="405"/>
      <c r="AY12" s="405"/>
      <c r="AZ12" s="405"/>
      <c r="BA12" s="405"/>
      <c r="BB12" s="405"/>
      <c r="BC12" s="405"/>
      <c r="BD12" s="405"/>
      <c r="BE12" s="405"/>
      <c r="BF12" s="405"/>
      <c r="BG12" s="405"/>
      <c r="BH12" s="405"/>
      <c r="BI12" s="405"/>
      <c r="BJ12" s="405"/>
      <c r="BK12" s="405"/>
      <c r="BL12" s="405"/>
      <c r="BM12" s="405"/>
      <c r="BN12" s="405"/>
      <c r="BO12" s="405"/>
      <c r="BP12" s="405"/>
      <c r="BQ12" s="405"/>
      <c r="BR12" s="405"/>
      <c r="BS12" s="405"/>
      <c r="BT12" s="405"/>
      <c r="BU12" s="405"/>
      <c r="BV12" s="405"/>
      <c r="BW12" s="405"/>
      <c r="BX12" s="405"/>
      <c r="BY12" s="405"/>
      <c r="BZ12" s="405"/>
      <c r="CA12" s="405"/>
      <c r="CB12" s="405"/>
      <c r="CC12" s="405"/>
      <c r="CD12" s="405"/>
      <c r="CE12" s="405"/>
      <c r="CF12" s="405"/>
      <c r="CG12" s="405"/>
      <c r="CH12" s="405"/>
      <c r="CI12" s="405"/>
      <c r="CJ12" s="405"/>
      <c r="CK12" s="405"/>
      <c r="CL12" s="405"/>
      <c r="CM12" s="405"/>
      <c r="CN12" s="405"/>
      <c r="CO12" s="405"/>
      <c r="CP12" s="405"/>
      <c r="CQ12" s="405"/>
      <c r="CR12" s="405"/>
      <c r="CS12" s="405"/>
      <c r="CT12" s="399"/>
      <c r="CU12" s="399"/>
      <c r="CV12" s="399"/>
      <c r="CW12" s="399"/>
      <c r="CX12" s="399"/>
      <c r="CY12" s="399"/>
      <c r="CZ12" s="399"/>
      <c r="DA12" s="399"/>
      <c r="DB12" s="399"/>
      <c r="DC12" s="399"/>
      <c r="DD12" s="399"/>
      <c r="DE12" s="399"/>
      <c r="DF12" s="399"/>
      <c r="DG12" s="399"/>
      <c r="DH12" s="399"/>
      <c r="DI12" s="399"/>
      <c r="DJ12" s="399"/>
      <c r="DK12" s="399"/>
      <c r="DL12" s="399"/>
      <c r="DM12" s="399"/>
      <c r="DN12" s="399"/>
      <c r="DO12" s="399"/>
      <c r="DP12" s="399"/>
      <c r="DQ12" s="399"/>
      <c r="DR12" s="399"/>
      <c r="DS12" s="399"/>
      <c r="DT12" s="399"/>
      <c r="DU12" s="399"/>
      <c r="DV12" s="399"/>
      <c r="DW12" s="399"/>
      <c r="DX12" s="399"/>
      <c r="DY12" s="399"/>
      <c r="DZ12" s="399"/>
      <c r="EA12" s="399"/>
      <c r="EB12" s="399"/>
      <c r="EC12" s="399"/>
      <c r="ED12" s="399"/>
      <c r="EE12" s="399"/>
      <c r="EF12" s="399"/>
      <c r="EG12" s="399"/>
      <c r="EH12" s="399"/>
      <c r="EI12" s="399"/>
      <c r="EJ12" s="399"/>
      <c r="EK12" s="399"/>
      <c r="EL12" s="399"/>
      <c r="EM12" s="399"/>
      <c r="EN12" s="399"/>
      <c r="EO12" s="399"/>
      <c r="EP12" s="399"/>
      <c r="EQ12" s="399"/>
      <c r="ER12" s="399"/>
      <c r="ES12" s="399"/>
      <c r="ET12" s="399"/>
      <c r="EU12" s="399"/>
      <c r="EV12" s="399"/>
      <c r="EW12" s="399"/>
      <c r="EX12" s="399"/>
      <c r="EY12" s="399"/>
      <c r="EZ12" s="399"/>
      <c r="FA12" s="399"/>
      <c r="FB12" s="399"/>
      <c r="FC12" s="399"/>
      <c r="FD12" s="399"/>
      <c r="FE12" s="399"/>
      <c r="FF12" s="399"/>
      <c r="FG12" s="399"/>
      <c r="FH12" s="399"/>
      <c r="FI12" s="399"/>
      <c r="FJ12" s="399"/>
      <c r="FK12" s="399"/>
      <c r="FL12" s="399"/>
      <c r="FM12" s="399"/>
      <c r="FN12" s="399"/>
      <c r="FO12" s="399"/>
      <c r="FP12" s="399"/>
      <c r="FQ12" s="399"/>
      <c r="FR12" s="399"/>
      <c r="FS12" s="399"/>
      <c r="FT12" s="399"/>
      <c r="FU12" s="399"/>
      <c r="FV12" s="399"/>
      <c r="FW12" s="399"/>
      <c r="FX12" s="399"/>
      <c r="FY12" s="399"/>
      <c r="FZ12" s="399"/>
      <c r="GA12" s="399"/>
      <c r="GB12" s="399"/>
      <c r="GC12" s="399"/>
      <c r="GD12" s="399"/>
      <c r="GE12" s="399"/>
      <c r="GF12" s="399"/>
      <c r="GG12" s="399"/>
      <c r="GH12" s="399"/>
      <c r="GI12" s="399"/>
      <c r="GJ12" s="399"/>
      <c r="GK12" s="399"/>
      <c r="GL12" s="399"/>
      <c r="GM12" s="399"/>
      <c r="GN12" s="399"/>
      <c r="GO12" s="399"/>
      <c r="GP12" s="399"/>
      <c r="GQ12" s="399"/>
      <c r="GR12" s="399"/>
      <c r="GS12" s="399"/>
      <c r="GT12" s="399"/>
      <c r="GU12" s="399"/>
      <c r="GV12" s="399"/>
      <c r="GW12" s="399"/>
      <c r="GX12" s="399"/>
      <c r="GY12" s="399"/>
      <c r="GZ12" s="399"/>
      <c r="HA12" s="399"/>
      <c r="HB12" s="399"/>
      <c r="HC12" s="399"/>
      <c r="HD12" s="399"/>
      <c r="HE12" s="399"/>
      <c r="HF12" s="399"/>
      <c r="HG12" s="399"/>
      <c r="HH12" s="399"/>
      <c r="HI12" s="399"/>
      <c r="HJ12" s="399"/>
      <c r="HK12" s="399"/>
      <c r="HL12" s="399"/>
      <c r="HM12" s="399"/>
      <c r="HN12" s="399"/>
      <c r="HO12" s="399"/>
      <c r="HP12" s="399"/>
      <c r="HQ12" s="399"/>
      <c r="HR12" s="399"/>
      <c r="HS12" s="399"/>
      <c r="HT12" s="399"/>
      <c r="HU12" s="399"/>
      <c r="HV12" s="399"/>
      <c r="HW12" s="399"/>
      <c r="HX12" s="399"/>
    </row>
    <row r="13" spans="1:239" s="387" customFormat="1" ht="10.199999999999999" hidden="1" x14ac:dyDescent="0.3">
      <c r="A13" s="436" t="s">
        <v>197</v>
      </c>
      <c r="B13" s="436" t="s">
        <v>187</v>
      </c>
      <c r="C13" s="436" t="s">
        <v>189</v>
      </c>
      <c r="D13" s="436" t="s">
        <v>341</v>
      </c>
      <c r="E13" s="436" t="s">
        <v>345</v>
      </c>
      <c r="F13" s="437"/>
      <c r="G13" s="438"/>
      <c r="H13" s="438"/>
      <c r="I13" s="438"/>
      <c r="J13" s="436"/>
      <c r="K13" s="439" t="s">
        <v>346</v>
      </c>
      <c r="L13" s="439"/>
      <c r="M13" s="440"/>
      <c r="N13" s="439"/>
      <c r="O13" s="439"/>
      <c r="P13" s="439"/>
      <c r="Q13" s="440"/>
      <c r="R13" s="440"/>
      <c r="S13" s="440"/>
      <c r="T13" s="440"/>
      <c r="U13" s="439"/>
      <c r="V13" s="440"/>
      <c r="W13" s="440"/>
      <c r="X13" s="440"/>
      <c r="Y13" s="441"/>
      <c r="Z13" s="440"/>
      <c r="AA13" s="440"/>
      <c r="AB13" s="440"/>
      <c r="AC13" s="440"/>
      <c r="AD13" s="440"/>
      <c r="AE13" s="430">
        <f t="shared" si="0"/>
        <v>0</v>
      </c>
      <c r="AF13" s="411"/>
      <c r="AG13" s="411"/>
      <c r="AH13" s="430"/>
      <c r="AI13" s="430"/>
      <c r="AJ13" s="430"/>
      <c r="AK13" s="430"/>
      <c r="AL13" s="430"/>
      <c r="AM13" s="430"/>
      <c r="AN13" s="430"/>
      <c r="AO13" s="430"/>
      <c r="AP13" s="430"/>
      <c r="AQ13" s="430"/>
      <c r="AR13" s="430"/>
      <c r="AS13" s="430"/>
      <c r="AT13" s="430"/>
      <c r="AU13" s="430"/>
      <c r="AV13" s="430"/>
      <c r="AW13" s="430"/>
      <c r="AX13" s="430"/>
      <c r="AY13" s="430"/>
      <c r="AZ13" s="430"/>
      <c r="BA13" s="430"/>
      <c r="BB13" s="430"/>
      <c r="BC13" s="430"/>
      <c r="BD13" s="430"/>
      <c r="BE13" s="430"/>
      <c r="BF13" s="430"/>
      <c r="BG13" s="430"/>
      <c r="BH13" s="430"/>
      <c r="BI13" s="430"/>
      <c r="BJ13" s="430"/>
      <c r="BK13" s="430"/>
      <c r="BL13" s="430"/>
      <c r="BM13" s="430"/>
      <c r="BN13" s="430"/>
      <c r="BO13" s="430"/>
      <c r="BP13" s="430"/>
      <c r="BQ13" s="430"/>
      <c r="BR13" s="430"/>
      <c r="BS13" s="430"/>
      <c r="BT13" s="430"/>
      <c r="BU13" s="430"/>
      <c r="BV13" s="430"/>
      <c r="BW13" s="430"/>
      <c r="BX13" s="430"/>
      <c r="BY13" s="430"/>
      <c r="BZ13" s="430"/>
      <c r="CA13" s="430"/>
      <c r="CB13" s="430"/>
      <c r="CC13" s="430"/>
      <c r="CD13" s="430"/>
      <c r="CE13" s="430"/>
      <c r="CF13" s="430"/>
      <c r="CG13" s="430"/>
      <c r="CH13" s="430"/>
      <c r="CI13" s="430"/>
      <c r="CJ13" s="430"/>
      <c r="CK13" s="430"/>
      <c r="CL13" s="430"/>
      <c r="CM13" s="430"/>
      <c r="CN13" s="430"/>
      <c r="CO13" s="430"/>
      <c r="CP13" s="430"/>
      <c r="CQ13" s="430"/>
      <c r="CR13" s="430"/>
      <c r="CS13" s="430"/>
    </row>
    <row r="14" spans="1:239" s="387" customFormat="1" ht="336.6" hidden="1" x14ac:dyDescent="0.3">
      <c r="A14" s="449" t="s">
        <v>197</v>
      </c>
      <c r="B14" s="449" t="s">
        <v>187</v>
      </c>
      <c r="C14" s="449" t="s">
        <v>189</v>
      </c>
      <c r="D14" s="449" t="s">
        <v>341</v>
      </c>
      <c r="E14" s="449" t="s">
        <v>345</v>
      </c>
      <c r="F14" s="457" t="s">
        <v>2883</v>
      </c>
      <c r="G14" s="449" t="s">
        <v>349</v>
      </c>
      <c r="H14" s="514" t="s">
        <v>350</v>
      </c>
      <c r="I14" s="449" t="s">
        <v>208</v>
      </c>
      <c r="J14" s="381" t="s">
        <v>351</v>
      </c>
      <c r="K14" s="532" t="s">
        <v>367</v>
      </c>
      <c r="L14" s="373" t="s">
        <v>1986</v>
      </c>
      <c r="M14" s="374" t="s">
        <v>1987</v>
      </c>
      <c r="N14" s="375" t="s">
        <v>1988</v>
      </c>
      <c r="O14" s="373" t="s">
        <v>1989</v>
      </c>
      <c r="P14" s="375" t="s">
        <v>1990</v>
      </c>
      <c r="Q14" s="374" t="s">
        <v>375</v>
      </c>
      <c r="R14" s="374" t="s">
        <v>1991</v>
      </c>
      <c r="S14" s="374">
        <v>3</v>
      </c>
      <c r="T14" s="533">
        <v>3</v>
      </c>
      <c r="U14" s="375" t="s">
        <v>1992</v>
      </c>
      <c r="V14" s="383" t="s">
        <v>1990</v>
      </c>
      <c r="W14" s="530">
        <v>42734</v>
      </c>
      <c r="X14" s="530">
        <v>43463</v>
      </c>
      <c r="Y14" s="534">
        <v>1500000000</v>
      </c>
      <c r="Z14" s="374" t="s">
        <v>1993</v>
      </c>
      <c r="AA14" s="374" t="s">
        <v>1994</v>
      </c>
      <c r="AB14" s="383" t="s">
        <v>1995</v>
      </c>
      <c r="AC14" s="383" t="s">
        <v>1996</v>
      </c>
      <c r="AD14" s="383" t="s">
        <v>1997</v>
      </c>
      <c r="AE14" s="430">
        <f t="shared" si="0"/>
        <v>1500000000</v>
      </c>
      <c r="AF14" s="430">
        <f>AG14</f>
        <v>1500000000</v>
      </c>
      <c r="AG14" s="430">
        <f>SUM(AH14:CS14)</f>
        <v>1500000000</v>
      </c>
      <c r="AH14" s="430">
        <v>1500000000</v>
      </c>
      <c r="AI14" s="405"/>
      <c r="AJ14" s="405"/>
      <c r="AK14" s="405"/>
      <c r="AL14" s="405"/>
      <c r="AM14" s="405"/>
      <c r="AN14" s="405"/>
      <c r="AO14" s="405"/>
      <c r="AP14" s="405"/>
      <c r="AQ14" s="405"/>
      <c r="AR14" s="405"/>
      <c r="AS14" s="405"/>
      <c r="AT14" s="405"/>
      <c r="AU14" s="405"/>
      <c r="AV14" s="405"/>
      <c r="AW14" s="405"/>
      <c r="AX14" s="405"/>
      <c r="AY14" s="405"/>
      <c r="AZ14" s="405"/>
      <c r="BA14" s="405"/>
      <c r="BB14" s="405"/>
      <c r="BC14" s="405"/>
      <c r="BD14" s="405"/>
      <c r="BE14" s="405"/>
      <c r="BF14" s="405"/>
      <c r="BG14" s="405"/>
      <c r="BH14" s="405"/>
      <c r="BI14" s="405"/>
      <c r="BJ14" s="405"/>
      <c r="BK14" s="405"/>
      <c r="BL14" s="405"/>
      <c r="BM14" s="405"/>
      <c r="BN14" s="405"/>
      <c r="BO14" s="405"/>
      <c r="BP14" s="405"/>
      <c r="BQ14" s="405"/>
      <c r="BR14" s="405"/>
      <c r="BS14" s="405"/>
      <c r="BT14" s="405"/>
      <c r="BU14" s="405"/>
      <c r="BV14" s="405"/>
      <c r="BW14" s="405"/>
      <c r="BX14" s="405"/>
      <c r="BY14" s="405"/>
      <c r="BZ14" s="405"/>
      <c r="CA14" s="405"/>
      <c r="CB14" s="405"/>
      <c r="CC14" s="405"/>
      <c r="CD14" s="405"/>
      <c r="CE14" s="405"/>
      <c r="CF14" s="405"/>
      <c r="CG14" s="405"/>
      <c r="CH14" s="405"/>
      <c r="CI14" s="405"/>
      <c r="CJ14" s="405"/>
      <c r="CK14" s="405"/>
      <c r="CL14" s="405"/>
      <c r="CM14" s="405"/>
      <c r="CN14" s="405"/>
      <c r="CO14" s="405"/>
      <c r="CP14" s="405"/>
      <c r="CQ14" s="405"/>
      <c r="CR14" s="405"/>
      <c r="CS14" s="405"/>
      <c r="CT14" s="399"/>
      <c r="CU14" s="399"/>
      <c r="CV14" s="399"/>
      <c r="CW14" s="399"/>
      <c r="CX14" s="399"/>
      <c r="CY14" s="399"/>
      <c r="CZ14" s="399"/>
      <c r="DA14" s="399"/>
      <c r="DB14" s="399"/>
      <c r="DC14" s="399"/>
      <c r="DD14" s="399"/>
      <c r="DE14" s="399"/>
      <c r="DF14" s="399"/>
      <c r="DG14" s="399"/>
      <c r="DH14" s="399"/>
      <c r="DI14" s="399"/>
      <c r="DJ14" s="399"/>
      <c r="DK14" s="399"/>
      <c r="DL14" s="399"/>
      <c r="DM14" s="399"/>
      <c r="DN14" s="399"/>
      <c r="DO14" s="399"/>
      <c r="DP14" s="399"/>
      <c r="DQ14" s="399"/>
      <c r="DR14" s="399"/>
      <c r="DS14" s="399"/>
      <c r="DT14" s="399"/>
      <c r="DU14" s="399"/>
      <c r="DV14" s="399"/>
      <c r="DW14" s="399"/>
      <c r="DX14" s="399"/>
      <c r="DY14" s="399"/>
      <c r="DZ14" s="399"/>
      <c r="EA14" s="399"/>
      <c r="EB14" s="399"/>
      <c r="EC14" s="399"/>
      <c r="ED14" s="399"/>
      <c r="EE14" s="399"/>
      <c r="EF14" s="399"/>
      <c r="EG14" s="399"/>
      <c r="EH14" s="399"/>
      <c r="EI14" s="399"/>
      <c r="EJ14" s="399"/>
      <c r="EK14" s="399"/>
      <c r="EL14" s="399"/>
      <c r="EM14" s="399"/>
      <c r="EN14" s="399"/>
      <c r="EO14" s="399"/>
      <c r="EP14" s="399"/>
      <c r="EQ14" s="399"/>
      <c r="ER14" s="399"/>
      <c r="ES14" s="399"/>
      <c r="ET14" s="399"/>
      <c r="EU14" s="399"/>
      <c r="EV14" s="399"/>
      <c r="EW14" s="399"/>
      <c r="EX14" s="399"/>
      <c r="EY14" s="399"/>
      <c r="EZ14" s="399"/>
      <c r="FA14" s="399"/>
      <c r="FB14" s="399"/>
      <c r="FC14" s="399"/>
      <c r="FD14" s="399"/>
      <c r="FE14" s="399"/>
      <c r="FF14" s="399"/>
      <c r="FG14" s="399"/>
      <c r="FH14" s="399"/>
      <c r="FI14" s="399"/>
      <c r="FJ14" s="399"/>
      <c r="FK14" s="399"/>
      <c r="FL14" s="399"/>
      <c r="FM14" s="399"/>
      <c r="FN14" s="399"/>
      <c r="FO14" s="399"/>
      <c r="FP14" s="399"/>
      <c r="FQ14" s="399"/>
      <c r="FR14" s="399"/>
      <c r="FS14" s="399"/>
      <c r="FT14" s="399"/>
      <c r="FU14" s="399"/>
      <c r="FV14" s="399"/>
      <c r="FW14" s="399"/>
      <c r="FX14" s="399"/>
      <c r="FY14" s="399"/>
      <c r="FZ14" s="399"/>
      <c r="GA14" s="399"/>
      <c r="GB14" s="399"/>
      <c r="GC14" s="399"/>
      <c r="GD14" s="399"/>
      <c r="GE14" s="399"/>
      <c r="GF14" s="399"/>
      <c r="GG14" s="399"/>
      <c r="GH14" s="399"/>
      <c r="GI14" s="399"/>
      <c r="GJ14" s="399"/>
      <c r="GK14" s="399"/>
      <c r="GL14" s="399"/>
      <c r="GM14" s="399"/>
      <c r="GN14" s="399"/>
      <c r="GO14" s="399"/>
      <c r="GP14" s="399"/>
      <c r="GQ14" s="399"/>
      <c r="GR14" s="399"/>
      <c r="GS14" s="399"/>
      <c r="GT14" s="399"/>
      <c r="GU14" s="399"/>
      <c r="GV14" s="399"/>
      <c r="GW14" s="399"/>
      <c r="GX14" s="399"/>
      <c r="GY14" s="399"/>
      <c r="GZ14" s="399"/>
      <c r="HA14" s="399"/>
      <c r="HB14" s="399"/>
      <c r="HC14" s="399"/>
      <c r="HD14" s="399"/>
      <c r="HE14" s="399"/>
      <c r="HF14" s="399"/>
      <c r="HG14" s="399"/>
      <c r="HH14" s="399"/>
      <c r="HI14" s="399"/>
      <c r="HJ14" s="399"/>
      <c r="HK14" s="399"/>
      <c r="HL14" s="399"/>
      <c r="HM14" s="399"/>
      <c r="HN14" s="399"/>
      <c r="HO14" s="399"/>
      <c r="HP14" s="399"/>
      <c r="HQ14" s="399"/>
      <c r="HR14" s="399"/>
      <c r="HS14" s="399"/>
      <c r="HT14" s="399"/>
      <c r="HU14" s="399"/>
      <c r="HV14" s="399"/>
      <c r="HW14" s="399"/>
      <c r="HX14" s="399"/>
    </row>
    <row r="15" spans="1:239" s="387" customFormat="1" ht="193.8" hidden="1" x14ac:dyDescent="0.3">
      <c r="A15" s="449" t="s">
        <v>197</v>
      </c>
      <c r="B15" s="449" t="s">
        <v>187</v>
      </c>
      <c r="C15" s="449" t="s">
        <v>189</v>
      </c>
      <c r="D15" s="449" t="s">
        <v>341</v>
      </c>
      <c r="E15" s="449" t="s">
        <v>345</v>
      </c>
      <c r="F15" s="457" t="s">
        <v>372</v>
      </c>
      <c r="G15" s="449" t="s">
        <v>373</v>
      </c>
      <c r="H15" s="377" t="s">
        <v>374</v>
      </c>
      <c r="I15" s="449" t="s">
        <v>208</v>
      </c>
      <c r="J15" s="381" t="s">
        <v>375</v>
      </c>
      <c r="K15" s="378" t="s">
        <v>376</v>
      </c>
      <c r="L15" s="373" t="s">
        <v>1986</v>
      </c>
      <c r="M15" s="374" t="s">
        <v>1987</v>
      </c>
      <c r="N15" s="375" t="s">
        <v>1998</v>
      </c>
      <c r="O15" s="373" t="s">
        <v>1999</v>
      </c>
      <c r="P15" s="375" t="s">
        <v>2000</v>
      </c>
      <c r="Q15" s="374" t="s">
        <v>2001</v>
      </c>
      <c r="R15" s="374" t="s">
        <v>2002</v>
      </c>
      <c r="S15" s="374">
        <v>2</v>
      </c>
      <c r="T15" s="535">
        <v>1</v>
      </c>
      <c r="U15" s="375" t="s">
        <v>2003</v>
      </c>
      <c r="V15" s="383" t="s">
        <v>2000</v>
      </c>
      <c r="W15" s="530">
        <v>43098</v>
      </c>
      <c r="X15" s="530">
        <v>42975</v>
      </c>
      <c r="Y15" s="534">
        <v>750000000</v>
      </c>
      <c r="Z15" s="383" t="s">
        <v>1993</v>
      </c>
      <c r="AA15" s="383" t="s">
        <v>1994</v>
      </c>
      <c r="AB15" s="383" t="s">
        <v>1995</v>
      </c>
      <c r="AC15" s="383" t="s">
        <v>2004</v>
      </c>
      <c r="AD15" s="383" t="s">
        <v>2005</v>
      </c>
      <c r="AE15" s="430">
        <f t="shared" si="0"/>
        <v>750000000</v>
      </c>
      <c r="AF15" s="430">
        <f>AG15</f>
        <v>750000000</v>
      </c>
      <c r="AG15" s="430">
        <f>SUM(AH15:CS15)</f>
        <v>750000000</v>
      </c>
      <c r="AH15" s="430">
        <v>750000000</v>
      </c>
      <c r="AI15" s="405"/>
      <c r="AJ15" s="405"/>
      <c r="AK15" s="405"/>
      <c r="AL15" s="405"/>
      <c r="AM15" s="405"/>
      <c r="AN15" s="405"/>
      <c r="AO15" s="405"/>
      <c r="AP15" s="405"/>
      <c r="AQ15" s="405"/>
      <c r="AR15" s="405"/>
      <c r="AS15" s="405"/>
      <c r="AT15" s="405"/>
      <c r="AU15" s="405"/>
      <c r="AV15" s="405"/>
      <c r="AW15" s="405"/>
      <c r="AX15" s="405"/>
      <c r="AY15" s="405"/>
      <c r="AZ15" s="405"/>
      <c r="BA15" s="405"/>
      <c r="BB15" s="405"/>
      <c r="BC15" s="405"/>
      <c r="BD15" s="405"/>
      <c r="BE15" s="405"/>
      <c r="BF15" s="405"/>
      <c r="BG15" s="405"/>
      <c r="BH15" s="405"/>
      <c r="BI15" s="405"/>
      <c r="BJ15" s="405"/>
      <c r="BK15" s="405"/>
      <c r="BL15" s="405"/>
      <c r="BM15" s="405"/>
      <c r="BN15" s="405"/>
      <c r="BO15" s="405"/>
      <c r="BP15" s="405"/>
      <c r="BQ15" s="405"/>
      <c r="BR15" s="405"/>
      <c r="BS15" s="405"/>
      <c r="BT15" s="405"/>
      <c r="BU15" s="405"/>
      <c r="BV15" s="405"/>
      <c r="BW15" s="405"/>
      <c r="BX15" s="405"/>
      <c r="BY15" s="405"/>
      <c r="BZ15" s="405"/>
      <c r="CA15" s="405"/>
      <c r="CB15" s="405"/>
      <c r="CC15" s="405"/>
      <c r="CD15" s="405"/>
      <c r="CE15" s="405"/>
      <c r="CF15" s="405"/>
      <c r="CG15" s="405"/>
      <c r="CH15" s="405"/>
      <c r="CI15" s="405"/>
      <c r="CJ15" s="405"/>
      <c r="CK15" s="405"/>
      <c r="CL15" s="405"/>
      <c r="CM15" s="405"/>
      <c r="CN15" s="405"/>
      <c r="CO15" s="405"/>
      <c r="CP15" s="405"/>
      <c r="CQ15" s="405"/>
      <c r="CR15" s="405"/>
      <c r="CS15" s="405"/>
      <c r="CT15" s="399"/>
      <c r="CU15" s="399"/>
      <c r="CV15" s="399"/>
      <c r="CW15" s="399"/>
      <c r="CX15" s="399"/>
      <c r="CY15" s="399"/>
      <c r="CZ15" s="399"/>
      <c r="DA15" s="399"/>
      <c r="DB15" s="399"/>
      <c r="DC15" s="399"/>
      <c r="DD15" s="399"/>
      <c r="DE15" s="399"/>
      <c r="DF15" s="399"/>
      <c r="DG15" s="399"/>
      <c r="DH15" s="399"/>
      <c r="DI15" s="399"/>
      <c r="DJ15" s="399"/>
      <c r="DK15" s="399"/>
      <c r="DL15" s="399"/>
      <c r="DM15" s="399"/>
      <c r="DN15" s="399"/>
      <c r="DO15" s="399"/>
      <c r="DP15" s="399"/>
      <c r="DQ15" s="399"/>
      <c r="DR15" s="399"/>
      <c r="DS15" s="399"/>
      <c r="DT15" s="399"/>
      <c r="DU15" s="399"/>
      <c r="DV15" s="399"/>
      <c r="DW15" s="399"/>
      <c r="DX15" s="399"/>
      <c r="DY15" s="399"/>
      <c r="DZ15" s="399"/>
      <c r="EA15" s="399"/>
      <c r="EB15" s="399"/>
      <c r="EC15" s="399"/>
      <c r="ED15" s="399"/>
      <c r="EE15" s="399"/>
      <c r="EF15" s="399"/>
      <c r="EG15" s="399"/>
      <c r="EH15" s="399"/>
      <c r="EI15" s="399"/>
      <c r="EJ15" s="399"/>
      <c r="EK15" s="399"/>
      <c r="EL15" s="399"/>
      <c r="EM15" s="399"/>
      <c r="EN15" s="399"/>
      <c r="EO15" s="399"/>
      <c r="EP15" s="399"/>
      <c r="EQ15" s="399"/>
      <c r="ER15" s="399"/>
      <c r="ES15" s="399"/>
      <c r="ET15" s="399"/>
      <c r="EU15" s="399"/>
      <c r="EV15" s="399"/>
      <c r="EW15" s="399"/>
      <c r="EX15" s="399"/>
      <c r="EY15" s="399"/>
      <c r="EZ15" s="399"/>
      <c r="FA15" s="399"/>
      <c r="FB15" s="399"/>
      <c r="FC15" s="399"/>
      <c r="FD15" s="399"/>
      <c r="FE15" s="399"/>
      <c r="FF15" s="399"/>
      <c r="FG15" s="399"/>
      <c r="FH15" s="399"/>
      <c r="FI15" s="399"/>
      <c r="FJ15" s="399"/>
      <c r="FK15" s="399"/>
      <c r="FL15" s="399"/>
      <c r="FM15" s="399"/>
      <c r="FN15" s="399"/>
      <c r="FO15" s="399"/>
      <c r="FP15" s="399"/>
      <c r="FQ15" s="399"/>
      <c r="FR15" s="399"/>
      <c r="FS15" s="399"/>
      <c r="FT15" s="399"/>
      <c r="FU15" s="399"/>
      <c r="FV15" s="399"/>
      <c r="FW15" s="399"/>
      <c r="FX15" s="399"/>
      <c r="FY15" s="399"/>
      <c r="FZ15" s="399"/>
      <c r="GA15" s="399"/>
      <c r="GB15" s="399"/>
      <c r="GC15" s="399"/>
      <c r="GD15" s="399"/>
      <c r="GE15" s="399"/>
      <c r="GF15" s="399"/>
      <c r="GG15" s="399"/>
      <c r="GH15" s="399"/>
      <c r="GI15" s="399"/>
      <c r="GJ15" s="399"/>
      <c r="GK15" s="399"/>
      <c r="GL15" s="399"/>
      <c r="GM15" s="399"/>
      <c r="GN15" s="399"/>
      <c r="GO15" s="399"/>
      <c r="GP15" s="399"/>
      <c r="GQ15" s="399"/>
      <c r="GR15" s="399"/>
      <c r="GS15" s="399"/>
      <c r="GT15" s="399"/>
      <c r="GU15" s="399"/>
      <c r="GV15" s="399"/>
      <c r="GW15" s="399"/>
      <c r="GX15" s="399"/>
      <c r="GY15" s="399"/>
      <c r="GZ15" s="399"/>
      <c r="HA15" s="399"/>
      <c r="HB15" s="399"/>
      <c r="HC15" s="399"/>
      <c r="HD15" s="399"/>
      <c r="HE15" s="399"/>
      <c r="HF15" s="399"/>
      <c r="HG15" s="399"/>
      <c r="HH15" s="399"/>
      <c r="HI15" s="399"/>
      <c r="HJ15" s="399"/>
      <c r="HK15" s="399"/>
      <c r="HL15" s="399"/>
      <c r="HM15" s="399"/>
      <c r="HN15" s="399"/>
      <c r="HO15" s="399"/>
      <c r="HP15" s="399"/>
      <c r="HQ15" s="399"/>
      <c r="HR15" s="399"/>
      <c r="HS15" s="399"/>
      <c r="HT15" s="399"/>
      <c r="HU15" s="399"/>
      <c r="HV15" s="399"/>
      <c r="HW15" s="399"/>
      <c r="HX15" s="399"/>
    </row>
    <row r="16" spans="1:239" s="387" customFormat="1" ht="10.199999999999999" x14ac:dyDescent="0.3">
      <c r="A16" s="442" t="s">
        <v>197</v>
      </c>
      <c r="B16" s="442" t="s">
        <v>187</v>
      </c>
      <c r="C16" s="442" t="s">
        <v>189</v>
      </c>
      <c r="D16" s="442" t="s">
        <v>357</v>
      </c>
      <c r="E16" s="442"/>
      <c r="F16" s="479"/>
      <c r="G16" s="442"/>
      <c r="H16" s="444"/>
      <c r="I16" s="444"/>
      <c r="J16" s="442"/>
      <c r="K16" s="445" t="s">
        <v>358</v>
      </c>
      <c r="L16" s="445"/>
      <c r="M16" s="446"/>
      <c r="N16" s="445"/>
      <c r="O16" s="445"/>
      <c r="P16" s="445"/>
      <c r="Q16" s="446"/>
      <c r="R16" s="446"/>
      <c r="S16" s="446"/>
      <c r="T16" s="446"/>
      <c r="U16" s="445"/>
      <c r="V16" s="446"/>
      <c r="W16" s="446"/>
      <c r="X16" s="446"/>
      <c r="Y16" s="447"/>
      <c r="Z16" s="446"/>
      <c r="AA16" s="446"/>
      <c r="AB16" s="446"/>
      <c r="AC16" s="446"/>
      <c r="AD16" s="446"/>
      <c r="AE16" s="430">
        <f t="shared" si="0"/>
        <v>0</v>
      </c>
      <c r="AF16" s="411"/>
      <c r="AG16" s="411"/>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5"/>
      <c r="BJ16" s="405"/>
      <c r="BK16" s="405"/>
      <c r="BL16" s="405"/>
      <c r="BM16" s="405"/>
      <c r="BN16" s="405"/>
      <c r="BO16" s="405"/>
      <c r="BP16" s="405"/>
      <c r="BQ16" s="405"/>
      <c r="BR16" s="405"/>
      <c r="BS16" s="405"/>
      <c r="BT16" s="405"/>
      <c r="BU16" s="405"/>
      <c r="BV16" s="405"/>
      <c r="BW16" s="405"/>
      <c r="BX16" s="405"/>
      <c r="BY16" s="405"/>
      <c r="BZ16" s="405"/>
      <c r="CA16" s="405"/>
      <c r="CB16" s="405"/>
      <c r="CC16" s="405"/>
      <c r="CD16" s="405"/>
      <c r="CE16" s="405"/>
      <c r="CF16" s="405"/>
      <c r="CG16" s="405"/>
      <c r="CH16" s="405"/>
      <c r="CI16" s="405"/>
      <c r="CJ16" s="405"/>
      <c r="CK16" s="405"/>
      <c r="CL16" s="405"/>
      <c r="CM16" s="405"/>
      <c r="CN16" s="405"/>
      <c r="CO16" s="405"/>
      <c r="CP16" s="405"/>
      <c r="CQ16" s="405"/>
      <c r="CR16" s="405"/>
      <c r="CS16" s="405"/>
      <c r="CT16" s="399"/>
      <c r="CU16" s="399"/>
      <c r="CV16" s="399"/>
      <c r="CW16" s="399"/>
      <c r="CX16" s="399"/>
      <c r="CY16" s="399"/>
      <c r="CZ16" s="399"/>
      <c r="DA16" s="399"/>
      <c r="DB16" s="399"/>
      <c r="DC16" s="399"/>
      <c r="DD16" s="399"/>
      <c r="DE16" s="399"/>
      <c r="DF16" s="399"/>
      <c r="DG16" s="399"/>
      <c r="DH16" s="399"/>
      <c r="DI16" s="399"/>
      <c r="DJ16" s="399"/>
      <c r="DK16" s="399"/>
      <c r="DL16" s="399"/>
      <c r="DM16" s="399"/>
      <c r="DN16" s="399"/>
      <c r="DO16" s="399"/>
      <c r="DP16" s="399"/>
      <c r="DQ16" s="399"/>
      <c r="DR16" s="399"/>
      <c r="DS16" s="399"/>
      <c r="DT16" s="399"/>
      <c r="DU16" s="399"/>
      <c r="DV16" s="399"/>
      <c r="DW16" s="399"/>
      <c r="DX16" s="399"/>
      <c r="DY16" s="399"/>
      <c r="DZ16" s="399"/>
      <c r="EA16" s="399"/>
      <c r="EB16" s="399"/>
      <c r="EC16" s="399"/>
      <c r="ED16" s="399"/>
      <c r="EE16" s="399"/>
      <c r="EF16" s="399"/>
      <c r="EG16" s="399"/>
      <c r="EH16" s="399"/>
      <c r="EI16" s="399"/>
      <c r="EJ16" s="399"/>
      <c r="EK16" s="399"/>
      <c r="EL16" s="399"/>
      <c r="EM16" s="399"/>
      <c r="EN16" s="399"/>
      <c r="EO16" s="399"/>
      <c r="EP16" s="399"/>
      <c r="EQ16" s="399"/>
      <c r="ER16" s="399"/>
      <c r="ES16" s="399"/>
      <c r="ET16" s="399"/>
      <c r="EU16" s="399"/>
      <c r="EV16" s="399"/>
      <c r="EW16" s="399"/>
      <c r="EX16" s="399"/>
      <c r="EY16" s="399"/>
      <c r="EZ16" s="399"/>
      <c r="FA16" s="399"/>
      <c r="FB16" s="399"/>
      <c r="FC16" s="399"/>
      <c r="FD16" s="399"/>
      <c r="FE16" s="399"/>
      <c r="FF16" s="399"/>
      <c r="FG16" s="399"/>
      <c r="FH16" s="399"/>
      <c r="FI16" s="399"/>
      <c r="FJ16" s="399"/>
      <c r="FK16" s="399"/>
      <c r="FL16" s="399"/>
      <c r="FM16" s="399"/>
      <c r="FN16" s="399"/>
      <c r="FO16" s="399"/>
      <c r="FP16" s="399"/>
      <c r="FQ16" s="399"/>
      <c r="FR16" s="399"/>
      <c r="FS16" s="399"/>
      <c r="FT16" s="399"/>
      <c r="FU16" s="399"/>
      <c r="FV16" s="399"/>
      <c r="FW16" s="399"/>
      <c r="FX16" s="399"/>
      <c r="FY16" s="399"/>
      <c r="FZ16" s="399"/>
      <c r="GA16" s="399"/>
      <c r="GB16" s="399"/>
      <c r="GC16" s="399"/>
      <c r="GD16" s="399"/>
      <c r="GE16" s="399"/>
      <c r="GF16" s="399"/>
      <c r="GG16" s="399"/>
      <c r="GH16" s="399"/>
      <c r="GI16" s="399"/>
      <c r="GJ16" s="399"/>
      <c r="GK16" s="399"/>
      <c r="GL16" s="399"/>
      <c r="GM16" s="399"/>
      <c r="GN16" s="399"/>
      <c r="GO16" s="399"/>
      <c r="GP16" s="399"/>
      <c r="GQ16" s="399"/>
      <c r="GR16" s="399"/>
      <c r="GS16" s="399"/>
      <c r="GT16" s="399"/>
      <c r="GU16" s="399"/>
      <c r="GV16" s="399"/>
      <c r="GW16" s="399"/>
      <c r="GX16" s="399"/>
      <c r="GY16" s="399"/>
      <c r="GZ16" s="399"/>
      <c r="HA16" s="399"/>
      <c r="HB16" s="399"/>
      <c r="HC16" s="399"/>
      <c r="HD16" s="399"/>
      <c r="HE16" s="399"/>
      <c r="HF16" s="399"/>
      <c r="HG16" s="399"/>
      <c r="HH16" s="399"/>
      <c r="HI16" s="399"/>
      <c r="HJ16" s="399"/>
      <c r="HK16" s="399"/>
      <c r="HL16" s="399"/>
      <c r="HM16" s="399"/>
      <c r="HN16" s="399"/>
      <c r="HO16" s="399"/>
      <c r="HP16" s="399"/>
      <c r="HQ16" s="399"/>
      <c r="HR16" s="399"/>
      <c r="HS16" s="399"/>
      <c r="HT16" s="399"/>
      <c r="HU16" s="399"/>
      <c r="HV16" s="399"/>
      <c r="HW16" s="399"/>
      <c r="HX16" s="399"/>
    </row>
    <row r="17" spans="1:239" s="387" customFormat="1" ht="20.399999999999999" x14ac:dyDescent="0.3">
      <c r="A17" s="436" t="s">
        <v>197</v>
      </c>
      <c r="B17" s="436" t="s">
        <v>187</v>
      </c>
      <c r="C17" s="436" t="s">
        <v>189</v>
      </c>
      <c r="D17" s="436" t="s">
        <v>357</v>
      </c>
      <c r="E17" s="436" t="s">
        <v>359</v>
      </c>
      <c r="F17" s="437"/>
      <c r="G17" s="438"/>
      <c r="H17" s="438"/>
      <c r="I17" s="438"/>
      <c r="J17" s="436"/>
      <c r="K17" s="439" t="s">
        <v>377</v>
      </c>
      <c r="L17" s="439"/>
      <c r="M17" s="440"/>
      <c r="N17" s="439"/>
      <c r="O17" s="439"/>
      <c r="P17" s="439"/>
      <c r="Q17" s="440"/>
      <c r="R17" s="440"/>
      <c r="S17" s="440"/>
      <c r="T17" s="440"/>
      <c r="U17" s="439"/>
      <c r="V17" s="440"/>
      <c r="W17" s="440"/>
      <c r="X17" s="440"/>
      <c r="Y17" s="441"/>
      <c r="Z17" s="440"/>
      <c r="AA17" s="440"/>
      <c r="AB17" s="440"/>
      <c r="AC17" s="440"/>
      <c r="AD17" s="440"/>
      <c r="AE17" s="430">
        <f t="shared" si="0"/>
        <v>0</v>
      </c>
      <c r="AF17" s="411"/>
      <c r="AG17" s="411"/>
      <c r="AH17" s="405"/>
      <c r="AI17" s="405"/>
      <c r="AJ17" s="405"/>
      <c r="AK17" s="405"/>
      <c r="AL17" s="405"/>
      <c r="AM17" s="405"/>
      <c r="AN17" s="405"/>
      <c r="AO17" s="405"/>
      <c r="AP17" s="405"/>
      <c r="AQ17" s="405"/>
      <c r="AR17" s="405"/>
      <c r="AS17" s="405"/>
      <c r="AT17" s="405"/>
      <c r="AU17" s="405"/>
      <c r="AV17" s="405"/>
      <c r="AW17" s="405"/>
      <c r="AX17" s="405"/>
      <c r="AY17" s="405"/>
      <c r="AZ17" s="405"/>
      <c r="BA17" s="405"/>
      <c r="BB17" s="405"/>
      <c r="BC17" s="405"/>
      <c r="BD17" s="405"/>
      <c r="BE17" s="405"/>
      <c r="BF17" s="405"/>
      <c r="BG17" s="405"/>
      <c r="BH17" s="405"/>
      <c r="BI17" s="405"/>
      <c r="BJ17" s="405"/>
      <c r="BK17" s="405"/>
      <c r="BL17" s="405"/>
      <c r="BM17" s="405"/>
      <c r="BN17" s="405"/>
      <c r="BO17" s="405"/>
      <c r="BP17" s="405"/>
      <c r="BQ17" s="405"/>
      <c r="BR17" s="405"/>
      <c r="BS17" s="405"/>
      <c r="BT17" s="405"/>
      <c r="BU17" s="405"/>
      <c r="BV17" s="405"/>
      <c r="BW17" s="405"/>
      <c r="BX17" s="405"/>
      <c r="BY17" s="405"/>
      <c r="BZ17" s="405"/>
      <c r="CA17" s="405"/>
      <c r="CB17" s="405"/>
      <c r="CC17" s="405"/>
      <c r="CD17" s="405"/>
      <c r="CE17" s="405"/>
      <c r="CF17" s="405"/>
      <c r="CG17" s="405"/>
      <c r="CH17" s="405"/>
      <c r="CI17" s="405"/>
      <c r="CJ17" s="405"/>
      <c r="CK17" s="405"/>
      <c r="CL17" s="405"/>
      <c r="CM17" s="405"/>
      <c r="CN17" s="405"/>
      <c r="CO17" s="405"/>
      <c r="CP17" s="405"/>
      <c r="CQ17" s="405"/>
      <c r="CR17" s="405"/>
      <c r="CS17" s="405"/>
      <c r="CT17" s="399"/>
      <c r="CU17" s="399"/>
      <c r="CV17" s="399"/>
      <c r="CW17" s="399"/>
      <c r="CX17" s="399"/>
      <c r="CY17" s="399"/>
      <c r="CZ17" s="399"/>
      <c r="DA17" s="399"/>
      <c r="DB17" s="399"/>
      <c r="DC17" s="399"/>
      <c r="DD17" s="399"/>
      <c r="DE17" s="399"/>
      <c r="DF17" s="399"/>
      <c r="DG17" s="399"/>
      <c r="DH17" s="399"/>
      <c r="DI17" s="399"/>
      <c r="DJ17" s="399"/>
      <c r="DK17" s="399"/>
      <c r="DL17" s="399"/>
      <c r="DM17" s="399"/>
      <c r="DN17" s="399"/>
      <c r="DO17" s="399"/>
      <c r="DP17" s="399"/>
      <c r="DQ17" s="399"/>
      <c r="DR17" s="399"/>
      <c r="DS17" s="399"/>
      <c r="DT17" s="399"/>
      <c r="DU17" s="399"/>
      <c r="DV17" s="399"/>
      <c r="DW17" s="399"/>
      <c r="DX17" s="399"/>
      <c r="DY17" s="399"/>
      <c r="DZ17" s="399"/>
      <c r="EA17" s="399"/>
      <c r="EB17" s="399"/>
      <c r="EC17" s="399"/>
      <c r="ED17" s="399"/>
      <c r="EE17" s="399"/>
      <c r="EF17" s="399"/>
      <c r="EG17" s="399"/>
      <c r="EH17" s="399"/>
      <c r="EI17" s="399"/>
      <c r="EJ17" s="399"/>
      <c r="EK17" s="399"/>
      <c r="EL17" s="399"/>
      <c r="EM17" s="399"/>
      <c r="EN17" s="399"/>
      <c r="EO17" s="399"/>
      <c r="EP17" s="399"/>
      <c r="EQ17" s="399"/>
      <c r="ER17" s="399"/>
      <c r="ES17" s="399"/>
      <c r="ET17" s="399"/>
      <c r="EU17" s="399"/>
      <c r="EV17" s="399"/>
      <c r="EW17" s="399"/>
      <c r="EX17" s="399"/>
      <c r="EY17" s="399"/>
      <c r="EZ17" s="399"/>
      <c r="FA17" s="399"/>
      <c r="FB17" s="399"/>
      <c r="FC17" s="399"/>
      <c r="FD17" s="399"/>
      <c r="FE17" s="399"/>
      <c r="FF17" s="399"/>
      <c r="FG17" s="399"/>
      <c r="FH17" s="399"/>
      <c r="FI17" s="399"/>
      <c r="FJ17" s="399"/>
      <c r="FK17" s="399"/>
      <c r="FL17" s="399"/>
      <c r="FM17" s="399"/>
      <c r="FN17" s="399"/>
      <c r="FO17" s="399"/>
      <c r="FP17" s="399"/>
      <c r="FQ17" s="399"/>
      <c r="FR17" s="399"/>
      <c r="FS17" s="399"/>
      <c r="FT17" s="399"/>
      <c r="FU17" s="399"/>
      <c r="FV17" s="399"/>
      <c r="FW17" s="399"/>
      <c r="FX17" s="399"/>
      <c r="FY17" s="399"/>
      <c r="FZ17" s="399"/>
      <c r="GA17" s="399"/>
      <c r="GB17" s="399"/>
      <c r="GC17" s="399"/>
      <c r="GD17" s="399"/>
      <c r="GE17" s="399"/>
      <c r="GF17" s="399"/>
      <c r="GG17" s="399"/>
      <c r="GH17" s="399"/>
      <c r="GI17" s="399"/>
      <c r="GJ17" s="399"/>
      <c r="GK17" s="399"/>
      <c r="GL17" s="399"/>
      <c r="GM17" s="399"/>
      <c r="GN17" s="399"/>
      <c r="GO17" s="399"/>
      <c r="GP17" s="399"/>
      <c r="GQ17" s="399"/>
      <c r="GR17" s="399"/>
      <c r="GS17" s="399"/>
      <c r="GT17" s="399"/>
      <c r="GU17" s="399"/>
      <c r="GV17" s="399"/>
      <c r="GW17" s="399"/>
      <c r="GX17" s="399"/>
      <c r="GY17" s="399"/>
      <c r="GZ17" s="399"/>
      <c r="HA17" s="399"/>
      <c r="HB17" s="399"/>
      <c r="HC17" s="399"/>
      <c r="HD17" s="399"/>
      <c r="HE17" s="399"/>
      <c r="HF17" s="399"/>
      <c r="HG17" s="399"/>
      <c r="HH17" s="399"/>
      <c r="HI17" s="399"/>
      <c r="HJ17" s="399"/>
      <c r="HK17" s="399"/>
      <c r="HL17" s="399"/>
      <c r="HM17" s="399"/>
      <c r="HN17" s="399"/>
      <c r="HO17" s="399"/>
      <c r="HP17" s="399"/>
      <c r="HQ17" s="399"/>
      <c r="HR17" s="399"/>
      <c r="HS17" s="399"/>
      <c r="HT17" s="399"/>
      <c r="HU17" s="399"/>
      <c r="HV17" s="399"/>
      <c r="HW17" s="399"/>
      <c r="HX17" s="399"/>
    </row>
    <row r="18" spans="1:239" s="387" customFormat="1" ht="102" x14ac:dyDescent="0.3">
      <c r="A18" s="380" t="s">
        <v>197</v>
      </c>
      <c r="B18" s="380" t="s">
        <v>187</v>
      </c>
      <c r="C18" s="380" t="s">
        <v>189</v>
      </c>
      <c r="D18" s="380" t="s">
        <v>357</v>
      </c>
      <c r="E18" s="380" t="s">
        <v>359</v>
      </c>
      <c r="F18" s="448" t="s">
        <v>378</v>
      </c>
      <c r="G18" s="380" t="s">
        <v>379</v>
      </c>
      <c r="H18" s="380" t="s">
        <v>1311</v>
      </c>
      <c r="I18" s="380" t="s">
        <v>229</v>
      </c>
      <c r="J18" s="407" t="s">
        <v>380</v>
      </c>
      <c r="K18" s="373" t="s">
        <v>381</v>
      </c>
      <c r="L18" s="375" t="s">
        <v>1921</v>
      </c>
      <c r="M18" s="383" t="s">
        <v>1922</v>
      </c>
      <c r="N18" s="375" t="s">
        <v>381</v>
      </c>
      <c r="O18" s="375" t="s">
        <v>1923</v>
      </c>
      <c r="P18" s="375" t="s">
        <v>1924</v>
      </c>
      <c r="Q18" s="383" t="s">
        <v>1925</v>
      </c>
      <c r="R18" s="383" t="s">
        <v>1926</v>
      </c>
      <c r="S18" s="383">
        <v>2</v>
      </c>
      <c r="T18" s="383" t="s">
        <v>1927</v>
      </c>
      <c r="U18" s="375" t="s">
        <v>1928</v>
      </c>
      <c r="V18" s="383" t="s">
        <v>1929</v>
      </c>
      <c r="W18" s="530">
        <v>43205</v>
      </c>
      <c r="X18" s="530">
        <v>43388</v>
      </c>
      <c r="Y18" s="469">
        <v>19933333.333333332</v>
      </c>
      <c r="Z18" s="383" t="s">
        <v>1930</v>
      </c>
      <c r="AA18" s="383" t="s">
        <v>1931</v>
      </c>
      <c r="AB18" s="383" t="s">
        <v>1932</v>
      </c>
      <c r="AC18" s="383" t="s">
        <v>1933</v>
      </c>
      <c r="AD18" s="536"/>
      <c r="AE18" s="430">
        <f t="shared" si="0"/>
        <v>200000000</v>
      </c>
      <c r="AF18" s="411">
        <f>AG18</f>
        <v>200000000</v>
      </c>
      <c r="AG18" s="411">
        <f>SUM(AH18:CS18)</f>
        <v>200000000</v>
      </c>
      <c r="AH18" s="404"/>
      <c r="AI18" s="404"/>
      <c r="AJ18" s="404">
        <v>200000000</v>
      </c>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13"/>
      <c r="CU18" s="413"/>
      <c r="CV18" s="413"/>
      <c r="CW18" s="413"/>
      <c r="CX18" s="413"/>
      <c r="CY18" s="413"/>
      <c r="CZ18" s="413"/>
      <c r="DA18" s="413"/>
      <c r="DB18" s="413"/>
      <c r="DC18" s="413"/>
      <c r="DD18" s="413"/>
      <c r="DE18" s="413"/>
      <c r="DF18" s="413"/>
      <c r="DG18" s="413"/>
      <c r="DH18" s="413"/>
      <c r="DI18" s="413"/>
      <c r="DJ18" s="413"/>
      <c r="DK18" s="413"/>
      <c r="DL18" s="413"/>
      <c r="DM18" s="413"/>
      <c r="DN18" s="413"/>
      <c r="DO18" s="413"/>
      <c r="DP18" s="413"/>
      <c r="DQ18" s="413"/>
      <c r="DR18" s="413"/>
      <c r="DS18" s="413"/>
      <c r="DT18" s="413"/>
      <c r="DU18" s="413"/>
      <c r="DV18" s="413"/>
      <c r="DW18" s="413"/>
      <c r="DX18" s="413"/>
      <c r="DY18" s="413"/>
      <c r="DZ18" s="413"/>
      <c r="EA18" s="413"/>
      <c r="EB18" s="413"/>
      <c r="EC18" s="413"/>
      <c r="ED18" s="413"/>
      <c r="EE18" s="413"/>
      <c r="EF18" s="413"/>
      <c r="EG18" s="413"/>
      <c r="EH18" s="413"/>
      <c r="EI18" s="413"/>
      <c r="EJ18" s="413"/>
      <c r="EK18" s="413"/>
      <c r="EL18" s="413"/>
      <c r="EM18" s="413"/>
      <c r="EN18" s="413"/>
      <c r="EO18" s="413"/>
      <c r="EP18" s="413"/>
      <c r="EQ18" s="413"/>
      <c r="ER18" s="413"/>
      <c r="ES18" s="413"/>
      <c r="ET18" s="413"/>
      <c r="EU18" s="413"/>
      <c r="EV18" s="413"/>
      <c r="EW18" s="413"/>
      <c r="EX18" s="413"/>
      <c r="EY18" s="413"/>
      <c r="EZ18" s="413"/>
      <c r="FA18" s="413"/>
      <c r="FB18" s="413"/>
      <c r="FC18" s="413"/>
      <c r="FD18" s="413"/>
      <c r="FE18" s="413"/>
      <c r="FF18" s="413"/>
      <c r="FG18" s="413"/>
      <c r="FH18" s="413"/>
      <c r="FI18" s="413"/>
      <c r="FJ18" s="413"/>
      <c r="FK18" s="413"/>
      <c r="FL18" s="413"/>
      <c r="FM18" s="413"/>
      <c r="FN18" s="413"/>
      <c r="FO18" s="413"/>
      <c r="FP18" s="413"/>
      <c r="FQ18" s="413"/>
      <c r="FR18" s="413"/>
      <c r="FS18" s="413"/>
      <c r="FT18" s="413"/>
      <c r="FU18" s="413"/>
      <c r="FV18" s="413"/>
      <c r="FW18" s="413"/>
      <c r="FX18" s="413"/>
      <c r="FY18" s="413"/>
      <c r="FZ18" s="413"/>
      <c r="GA18" s="413"/>
      <c r="GB18" s="413"/>
      <c r="GC18" s="413"/>
      <c r="GD18" s="413"/>
      <c r="GE18" s="413"/>
      <c r="GF18" s="413"/>
      <c r="GG18" s="413"/>
      <c r="GH18" s="413"/>
      <c r="GI18" s="413"/>
      <c r="GJ18" s="413"/>
      <c r="GK18" s="413"/>
      <c r="GL18" s="413"/>
      <c r="GM18" s="413"/>
      <c r="GN18" s="413"/>
      <c r="GO18" s="413"/>
      <c r="GP18" s="413"/>
      <c r="GQ18" s="413"/>
      <c r="GR18" s="413"/>
      <c r="GS18" s="413"/>
      <c r="GT18" s="413"/>
      <c r="GU18" s="413"/>
      <c r="GV18" s="413"/>
      <c r="GW18" s="413"/>
      <c r="GX18" s="413"/>
      <c r="GY18" s="413"/>
      <c r="GZ18" s="413"/>
      <c r="HA18" s="413"/>
      <c r="HB18" s="413"/>
      <c r="HC18" s="413"/>
      <c r="HD18" s="413"/>
      <c r="HE18" s="413"/>
      <c r="HF18" s="413"/>
      <c r="HG18" s="413"/>
      <c r="HH18" s="413"/>
      <c r="HI18" s="413"/>
      <c r="HJ18" s="413"/>
      <c r="HK18" s="413"/>
      <c r="HL18" s="413"/>
      <c r="HM18" s="413"/>
      <c r="HN18" s="413"/>
      <c r="HO18" s="413"/>
      <c r="HP18" s="413"/>
      <c r="HQ18" s="413"/>
      <c r="HR18" s="413"/>
      <c r="HS18" s="413"/>
      <c r="HT18" s="413"/>
      <c r="HU18" s="413"/>
      <c r="HV18" s="413"/>
      <c r="HW18" s="413"/>
      <c r="HX18" s="413"/>
      <c r="HY18" s="772"/>
      <c r="HZ18" s="772"/>
      <c r="IA18" s="772"/>
      <c r="IB18" s="772"/>
      <c r="IC18" s="772"/>
      <c r="ID18" s="772"/>
      <c r="IE18" s="772"/>
    </row>
    <row r="19" spans="1:239" s="387" customFormat="1" ht="163.19999999999999" x14ac:dyDescent="0.3">
      <c r="A19" s="380" t="s">
        <v>197</v>
      </c>
      <c r="B19" s="380" t="s">
        <v>187</v>
      </c>
      <c r="C19" s="380" t="s">
        <v>189</v>
      </c>
      <c r="D19" s="380" t="s">
        <v>357</v>
      </c>
      <c r="E19" s="380" t="s">
        <v>359</v>
      </c>
      <c r="F19" s="448"/>
      <c r="G19" s="380"/>
      <c r="H19" s="380"/>
      <c r="I19" s="380"/>
      <c r="J19" s="407"/>
      <c r="K19" s="373"/>
      <c r="L19" s="375" t="s">
        <v>1934</v>
      </c>
      <c r="M19" s="383" t="s">
        <v>1935</v>
      </c>
      <c r="N19" s="375" t="s">
        <v>381</v>
      </c>
      <c r="O19" s="375" t="s">
        <v>1936</v>
      </c>
      <c r="P19" s="375" t="s">
        <v>1937</v>
      </c>
      <c r="Q19" s="383" t="s">
        <v>1938</v>
      </c>
      <c r="R19" s="383" t="s">
        <v>1939</v>
      </c>
      <c r="S19" s="383">
        <v>1</v>
      </c>
      <c r="T19" s="383" t="s">
        <v>1940</v>
      </c>
      <c r="U19" s="375" t="s">
        <v>1941</v>
      </c>
      <c r="V19" s="383" t="s">
        <v>1942</v>
      </c>
      <c r="W19" s="530">
        <v>43205</v>
      </c>
      <c r="X19" s="530">
        <v>43388</v>
      </c>
      <c r="Y19" s="469">
        <v>34933333.333333336</v>
      </c>
      <c r="Z19" s="383" t="s">
        <v>1930</v>
      </c>
      <c r="AA19" s="383" t="s">
        <v>1931</v>
      </c>
      <c r="AB19" s="383" t="s">
        <v>1932</v>
      </c>
      <c r="AC19" s="383" t="s">
        <v>1933</v>
      </c>
      <c r="AD19" s="536"/>
      <c r="AE19" s="430"/>
      <c r="AF19" s="411"/>
      <c r="AG19" s="411"/>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13"/>
      <c r="CU19" s="413"/>
      <c r="CV19" s="413"/>
      <c r="CW19" s="413"/>
      <c r="CX19" s="413"/>
      <c r="CY19" s="413"/>
      <c r="CZ19" s="413"/>
      <c r="DA19" s="413"/>
      <c r="DB19" s="413"/>
      <c r="DC19" s="413"/>
      <c r="DD19" s="413"/>
      <c r="DE19" s="413"/>
      <c r="DF19" s="413"/>
      <c r="DG19" s="413"/>
      <c r="DH19" s="413"/>
      <c r="DI19" s="413"/>
      <c r="DJ19" s="413"/>
      <c r="DK19" s="413"/>
      <c r="DL19" s="413"/>
      <c r="DM19" s="413"/>
      <c r="DN19" s="413"/>
      <c r="DO19" s="413"/>
      <c r="DP19" s="413"/>
      <c r="DQ19" s="413"/>
      <c r="DR19" s="413"/>
      <c r="DS19" s="413"/>
      <c r="DT19" s="413"/>
      <c r="DU19" s="413"/>
      <c r="DV19" s="413"/>
      <c r="DW19" s="413"/>
      <c r="DX19" s="413"/>
      <c r="DY19" s="413"/>
      <c r="DZ19" s="413"/>
      <c r="EA19" s="413"/>
      <c r="EB19" s="413"/>
      <c r="EC19" s="413"/>
      <c r="ED19" s="413"/>
      <c r="EE19" s="413"/>
      <c r="EF19" s="413"/>
      <c r="EG19" s="413"/>
      <c r="EH19" s="413"/>
      <c r="EI19" s="413"/>
      <c r="EJ19" s="413"/>
      <c r="EK19" s="413"/>
      <c r="EL19" s="413"/>
      <c r="EM19" s="413"/>
      <c r="EN19" s="413"/>
      <c r="EO19" s="413"/>
      <c r="EP19" s="413"/>
      <c r="EQ19" s="413"/>
      <c r="ER19" s="413"/>
      <c r="ES19" s="413"/>
      <c r="ET19" s="413"/>
      <c r="EU19" s="413"/>
      <c r="EV19" s="413"/>
      <c r="EW19" s="413"/>
      <c r="EX19" s="413"/>
      <c r="EY19" s="413"/>
      <c r="EZ19" s="413"/>
      <c r="FA19" s="413"/>
      <c r="FB19" s="413"/>
      <c r="FC19" s="413"/>
      <c r="FD19" s="413"/>
      <c r="FE19" s="413"/>
      <c r="FF19" s="413"/>
      <c r="FG19" s="413"/>
      <c r="FH19" s="413"/>
      <c r="FI19" s="413"/>
      <c r="FJ19" s="413"/>
      <c r="FK19" s="413"/>
      <c r="FL19" s="413"/>
      <c r="FM19" s="413"/>
      <c r="FN19" s="413"/>
      <c r="FO19" s="413"/>
      <c r="FP19" s="413"/>
      <c r="FQ19" s="413"/>
      <c r="FR19" s="413"/>
      <c r="FS19" s="413"/>
      <c r="FT19" s="413"/>
      <c r="FU19" s="413"/>
      <c r="FV19" s="413"/>
      <c r="FW19" s="413"/>
      <c r="FX19" s="413"/>
      <c r="FY19" s="413"/>
      <c r="FZ19" s="413"/>
      <c r="GA19" s="413"/>
      <c r="GB19" s="413"/>
      <c r="GC19" s="413"/>
      <c r="GD19" s="413"/>
      <c r="GE19" s="413"/>
      <c r="GF19" s="413"/>
      <c r="GG19" s="413"/>
      <c r="GH19" s="413"/>
      <c r="GI19" s="413"/>
      <c r="GJ19" s="413"/>
      <c r="GK19" s="413"/>
      <c r="GL19" s="413"/>
      <c r="GM19" s="413"/>
      <c r="GN19" s="413"/>
      <c r="GO19" s="413"/>
      <c r="GP19" s="413"/>
      <c r="GQ19" s="413"/>
      <c r="GR19" s="413"/>
      <c r="GS19" s="413"/>
      <c r="GT19" s="413"/>
      <c r="GU19" s="413"/>
      <c r="GV19" s="413"/>
      <c r="GW19" s="413"/>
      <c r="GX19" s="413"/>
      <c r="GY19" s="413"/>
      <c r="GZ19" s="413"/>
      <c r="HA19" s="413"/>
      <c r="HB19" s="413"/>
      <c r="HC19" s="413"/>
      <c r="HD19" s="413"/>
      <c r="HE19" s="413"/>
      <c r="HF19" s="413"/>
      <c r="HG19" s="413"/>
      <c r="HH19" s="413"/>
      <c r="HI19" s="413"/>
      <c r="HJ19" s="413"/>
      <c r="HK19" s="413"/>
      <c r="HL19" s="413"/>
      <c r="HM19" s="413"/>
      <c r="HN19" s="413"/>
      <c r="HO19" s="413"/>
      <c r="HP19" s="413"/>
      <c r="HQ19" s="413"/>
      <c r="HR19" s="413"/>
      <c r="HS19" s="413"/>
      <c r="HT19" s="413"/>
      <c r="HU19" s="413"/>
      <c r="HV19" s="413"/>
      <c r="HW19" s="413"/>
      <c r="HX19" s="413"/>
      <c r="HY19" s="772"/>
      <c r="HZ19" s="772"/>
      <c r="IA19" s="772"/>
      <c r="IB19" s="772"/>
      <c r="IC19" s="772"/>
      <c r="ID19" s="772"/>
      <c r="IE19" s="772"/>
    </row>
    <row r="20" spans="1:239" s="387" customFormat="1" ht="71.400000000000006" x14ac:dyDescent="0.3">
      <c r="A20" s="380" t="s">
        <v>197</v>
      </c>
      <c r="B20" s="380" t="s">
        <v>187</v>
      </c>
      <c r="C20" s="380" t="s">
        <v>189</v>
      </c>
      <c r="D20" s="380" t="s">
        <v>357</v>
      </c>
      <c r="E20" s="380" t="s">
        <v>359</v>
      </c>
      <c r="F20" s="448"/>
      <c r="G20" s="380"/>
      <c r="H20" s="380"/>
      <c r="I20" s="380"/>
      <c r="J20" s="407"/>
      <c r="K20" s="373"/>
      <c r="L20" s="375" t="s">
        <v>1921</v>
      </c>
      <c r="M20" s="383" t="s">
        <v>1922</v>
      </c>
      <c r="N20" s="375" t="s">
        <v>381</v>
      </c>
      <c r="O20" s="375" t="s">
        <v>1923</v>
      </c>
      <c r="P20" s="375" t="s">
        <v>1943</v>
      </c>
      <c r="Q20" s="383" t="s">
        <v>1944</v>
      </c>
      <c r="R20" s="383" t="s">
        <v>1945</v>
      </c>
      <c r="S20" s="383">
        <v>5</v>
      </c>
      <c r="T20" s="383" t="s">
        <v>1946</v>
      </c>
      <c r="U20" s="375" t="s">
        <v>1947</v>
      </c>
      <c r="V20" s="383" t="s">
        <v>1948</v>
      </c>
      <c r="W20" s="530">
        <v>43205</v>
      </c>
      <c r="X20" s="530">
        <v>43388</v>
      </c>
      <c r="Y20" s="469">
        <v>145133333.33333334</v>
      </c>
      <c r="Z20" s="383" t="s">
        <v>1930</v>
      </c>
      <c r="AA20" s="383" t="s">
        <v>1931</v>
      </c>
      <c r="AB20" s="383" t="s">
        <v>1932</v>
      </c>
      <c r="AC20" s="383" t="s">
        <v>1933</v>
      </c>
      <c r="AD20" s="536"/>
      <c r="AE20" s="430"/>
      <c r="AF20" s="411"/>
      <c r="AG20" s="411"/>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13"/>
      <c r="CU20" s="413"/>
      <c r="CV20" s="413"/>
      <c r="CW20" s="413"/>
      <c r="CX20" s="413"/>
      <c r="CY20" s="413"/>
      <c r="CZ20" s="413"/>
      <c r="DA20" s="413"/>
      <c r="DB20" s="413"/>
      <c r="DC20" s="413"/>
      <c r="DD20" s="413"/>
      <c r="DE20" s="413"/>
      <c r="DF20" s="413"/>
      <c r="DG20" s="413"/>
      <c r="DH20" s="413"/>
      <c r="DI20" s="413"/>
      <c r="DJ20" s="413"/>
      <c r="DK20" s="413"/>
      <c r="DL20" s="413"/>
      <c r="DM20" s="413"/>
      <c r="DN20" s="413"/>
      <c r="DO20" s="413"/>
      <c r="DP20" s="413"/>
      <c r="DQ20" s="413"/>
      <c r="DR20" s="413"/>
      <c r="DS20" s="413"/>
      <c r="DT20" s="413"/>
      <c r="DU20" s="413"/>
      <c r="DV20" s="413"/>
      <c r="DW20" s="413"/>
      <c r="DX20" s="413"/>
      <c r="DY20" s="413"/>
      <c r="DZ20" s="413"/>
      <c r="EA20" s="413"/>
      <c r="EB20" s="413"/>
      <c r="EC20" s="413"/>
      <c r="ED20" s="413"/>
      <c r="EE20" s="413"/>
      <c r="EF20" s="413"/>
      <c r="EG20" s="413"/>
      <c r="EH20" s="413"/>
      <c r="EI20" s="413"/>
      <c r="EJ20" s="413"/>
      <c r="EK20" s="413"/>
      <c r="EL20" s="413"/>
      <c r="EM20" s="413"/>
      <c r="EN20" s="413"/>
      <c r="EO20" s="413"/>
      <c r="EP20" s="413"/>
      <c r="EQ20" s="413"/>
      <c r="ER20" s="413"/>
      <c r="ES20" s="413"/>
      <c r="ET20" s="413"/>
      <c r="EU20" s="413"/>
      <c r="EV20" s="413"/>
      <c r="EW20" s="413"/>
      <c r="EX20" s="413"/>
      <c r="EY20" s="413"/>
      <c r="EZ20" s="413"/>
      <c r="FA20" s="413"/>
      <c r="FB20" s="413"/>
      <c r="FC20" s="413"/>
      <c r="FD20" s="413"/>
      <c r="FE20" s="413"/>
      <c r="FF20" s="413"/>
      <c r="FG20" s="413"/>
      <c r="FH20" s="413"/>
      <c r="FI20" s="413"/>
      <c r="FJ20" s="413"/>
      <c r="FK20" s="413"/>
      <c r="FL20" s="413"/>
      <c r="FM20" s="413"/>
      <c r="FN20" s="413"/>
      <c r="FO20" s="413"/>
      <c r="FP20" s="413"/>
      <c r="FQ20" s="413"/>
      <c r="FR20" s="413"/>
      <c r="FS20" s="413"/>
      <c r="FT20" s="413"/>
      <c r="FU20" s="413"/>
      <c r="FV20" s="413"/>
      <c r="FW20" s="413"/>
      <c r="FX20" s="413"/>
      <c r="FY20" s="413"/>
      <c r="FZ20" s="413"/>
      <c r="GA20" s="413"/>
      <c r="GB20" s="413"/>
      <c r="GC20" s="413"/>
      <c r="GD20" s="413"/>
      <c r="GE20" s="413"/>
      <c r="GF20" s="413"/>
      <c r="GG20" s="413"/>
      <c r="GH20" s="413"/>
      <c r="GI20" s="413"/>
      <c r="GJ20" s="413"/>
      <c r="GK20" s="413"/>
      <c r="GL20" s="413"/>
      <c r="GM20" s="413"/>
      <c r="GN20" s="413"/>
      <c r="GO20" s="413"/>
      <c r="GP20" s="413"/>
      <c r="GQ20" s="413"/>
      <c r="GR20" s="413"/>
      <c r="GS20" s="413"/>
      <c r="GT20" s="413"/>
      <c r="GU20" s="413"/>
      <c r="GV20" s="413"/>
      <c r="GW20" s="413"/>
      <c r="GX20" s="413"/>
      <c r="GY20" s="413"/>
      <c r="GZ20" s="413"/>
      <c r="HA20" s="413"/>
      <c r="HB20" s="413"/>
      <c r="HC20" s="413"/>
      <c r="HD20" s="413"/>
      <c r="HE20" s="413"/>
      <c r="HF20" s="413"/>
      <c r="HG20" s="413"/>
      <c r="HH20" s="413"/>
      <c r="HI20" s="413"/>
      <c r="HJ20" s="413"/>
      <c r="HK20" s="413"/>
      <c r="HL20" s="413"/>
      <c r="HM20" s="413"/>
      <c r="HN20" s="413"/>
      <c r="HO20" s="413"/>
      <c r="HP20" s="413"/>
      <c r="HQ20" s="413"/>
      <c r="HR20" s="413"/>
      <c r="HS20" s="413"/>
      <c r="HT20" s="413"/>
      <c r="HU20" s="413"/>
      <c r="HV20" s="413"/>
      <c r="HW20" s="413"/>
      <c r="HX20" s="413"/>
      <c r="HY20" s="772"/>
      <c r="HZ20" s="772"/>
      <c r="IA20" s="772"/>
      <c r="IB20" s="772"/>
      <c r="IC20" s="772"/>
      <c r="ID20" s="772"/>
      <c r="IE20" s="772"/>
    </row>
    <row r="21" spans="1:239" s="387" customFormat="1" ht="10.199999999999999" x14ac:dyDescent="0.3">
      <c r="A21" s="442" t="s">
        <v>197</v>
      </c>
      <c r="B21" s="442" t="s">
        <v>187</v>
      </c>
      <c r="C21" s="442" t="s">
        <v>189</v>
      </c>
      <c r="D21" s="442" t="s">
        <v>361</v>
      </c>
      <c r="E21" s="442"/>
      <c r="F21" s="479"/>
      <c r="G21" s="442"/>
      <c r="H21" s="444"/>
      <c r="I21" s="444"/>
      <c r="J21" s="442"/>
      <c r="K21" s="445" t="s">
        <v>362</v>
      </c>
      <c r="L21" s="445"/>
      <c r="M21" s="446"/>
      <c r="N21" s="445"/>
      <c r="O21" s="445"/>
      <c r="P21" s="445"/>
      <c r="Q21" s="446"/>
      <c r="R21" s="446"/>
      <c r="S21" s="446"/>
      <c r="T21" s="446"/>
      <c r="U21" s="445"/>
      <c r="V21" s="446"/>
      <c r="W21" s="446"/>
      <c r="X21" s="446"/>
      <c r="Y21" s="447"/>
      <c r="Z21" s="446"/>
      <c r="AA21" s="446"/>
      <c r="AB21" s="446"/>
      <c r="AC21" s="446"/>
      <c r="AD21" s="446"/>
      <c r="AE21" s="430">
        <f t="shared" si="0"/>
        <v>0</v>
      </c>
      <c r="AF21" s="411"/>
      <c r="AG21" s="411"/>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5"/>
      <c r="CD21" s="405"/>
      <c r="CE21" s="405"/>
      <c r="CF21" s="405"/>
      <c r="CG21" s="405"/>
      <c r="CH21" s="405"/>
      <c r="CI21" s="405"/>
      <c r="CJ21" s="405"/>
      <c r="CK21" s="405"/>
      <c r="CL21" s="405"/>
      <c r="CM21" s="405"/>
      <c r="CN21" s="405"/>
      <c r="CO21" s="405"/>
      <c r="CP21" s="405"/>
      <c r="CQ21" s="405"/>
      <c r="CR21" s="405"/>
      <c r="CS21" s="405"/>
      <c r="CT21" s="399"/>
      <c r="CU21" s="399"/>
      <c r="CV21" s="399"/>
      <c r="CW21" s="399"/>
      <c r="CX21" s="399"/>
      <c r="CY21" s="399"/>
      <c r="CZ21" s="399"/>
      <c r="DA21" s="399"/>
      <c r="DB21" s="399"/>
      <c r="DC21" s="399"/>
      <c r="DD21" s="399"/>
      <c r="DE21" s="399"/>
      <c r="DF21" s="399"/>
      <c r="DG21" s="399"/>
      <c r="DH21" s="399"/>
      <c r="DI21" s="399"/>
      <c r="DJ21" s="399"/>
      <c r="DK21" s="399"/>
      <c r="DL21" s="399"/>
      <c r="DM21" s="399"/>
      <c r="DN21" s="399"/>
      <c r="DO21" s="399"/>
      <c r="DP21" s="399"/>
      <c r="DQ21" s="399"/>
      <c r="DR21" s="399"/>
      <c r="DS21" s="399"/>
      <c r="DT21" s="399"/>
      <c r="DU21" s="399"/>
      <c r="DV21" s="399"/>
      <c r="DW21" s="399"/>
      <c r="DX21" s="399"/>
      <c r="DY21" s="399"/>
      <c r="DZ21" s="399"/>
      <c r="EA21" s="399"/>
      <c r="EB21" s="399"/>
      <c r="EC21" s="399"/>
      <c r="ED21" s="399"/>
      <c r="EE21" s="399"/>
      <c r="EF21" s="399"/>
      <c r="EG21" s="399"/>
      <c r="EH21" s="399"/>
      <c r="EI21" s="399"/>
      <c r="EJ21" s="399"/>
      <c r="EK21" s="399"/>
      <c r="EL21" s="399"/>
      <c r="EM21" s="399"/>
      <c r="EN21" s="399"/>
      <c r="EO21" s="399"/>
      <c r="EP21" s="399"/>
      <c r="EQ21" s="399"/>
      <c r="ER21" s="399"/>
      <c r="ES21" s="399"/>
      <c r="ET21" s="399"/>
      <c r="EU21" s="399"/>
      <c r="EV21" s="399"/>
      <c r="EW21" s="399"/>
      <c r="EX21" s="399"/>
      <c r="EY21" s="399"/>
      <c r="EZ21" s="399"/>
      <c r="FA21" s="399"/>
      <c r="FB21" s="399"/>
      <c r="FC21" s="399"/>
      <c r="FD21" s="399"/>
      <c r="FE21" s="399"/>
      <c r="FF21" s="399"/>
      <c r="FG21" s="399"/>
      <c r="FH21" s="399"/>
      <c r="FI21" s="399"/>
      <c r="FJ21" s="399"/>
      <c r="FK21" s="399"/>
      <c r="FL21" s="399"/>
      <c r="FM21" s="399"/>
      <c r="FN21" s="399"/>
      <c r="FO21" s="399"/>
      <c r="FP21" s="399"/>
      <c r="FQ21" s="399"/>
      <c r="FR21" s="399"/>
      <c r="FS21" s="399"/>
      <c r="FT21" s="399"/>
      <c r="FU21" s="399"/>
      <c r="FV21" s="399"/>
      <c r="FW21" s="399"/>
      <c r="FX21" s="399"/>
      <c r="FY21" s="399"/>
      <c r="FZ21" s="399"/>
      <c r="GA21" s="399"/>
      <c r="GB21" s="399"/>
      <c r="GC21" s="399"/>
      <c r="GD21" s="399"/>
      <c r="GE21" s="399"/>
      <c r="GF21" s="399"/>
      <c r="GG21" s="399"/>
      <c r="GH21" s="399"/>
      <c r="GI21" s="399"/>
      <c r="GJ21" s="399"/>
      <c r="GK21" s="399"/>
      <c r="GL21" s="399"/>
      <c r="GM21" s="399"/>
      <c r="GN21" s="399"/>
      <c r="GO21" s="399"/>
      <c r="GP21" s="399"/>
      <c r="GQ21" s="399"/>
      <c r="GR21" s="399"/>
      <c r="GS21" s="399"/>
      <c r="GT21" s="399"/>
      <c r="GU21" s="399"/>
      <c r="GV21" s="399"/>
      <c r="GW21" s="399"/>
      <c r="GX21" s="399"/>
      <c r="GY21" s="399"/>
      <c r="GZ21" s="399"/>
      <c r="HA21" s="399"/>
      <c r="HB21" s="399"/>
      <c r="HC21" s="399"/>
      <c r="HD21" s="399"/>
      <c r="HE21" s="399"/>
      <c r="HF21" s="399"/>
      <c r="HG21" s="399"/>
      <c r="HH21" s="399"/>
      <c r="HI21" s="399"/>
      <c r="HJ21" s="399"/>
      <c r="HK21" s="399"/>
      <c r="HL21" s="399"/>
      <c r="HM21" s="399"/>
      <c r="HN21" s="399"/>
      <c r="HO21" s="399"/>
      <c r="HP21" s="399"/>
      <c r="HQ21" s="399"/>
      <c r="HR21" s="399"/>
      <c r="HS21" s="399"/>
      <c r="HT21" s="399"/>
      <c r="HU21" s="399"/>
      <c r="HV21" s="399"/>
      <c r="HW21" s="399"/>
      <c r="HX21" s="399"/>
    </row>
    <row r="22" spans="1:239" s="387" customFormat="1" ht="10.199999999999999" x14ac:dyDescent="0.3">
      <c r="A22" s="436" t="s">
        <v>197</v>
      </c>
      <c r="B22" s="436" t="s">
        <v>187</v>
      </c>
      <c r="C22" s="436" t="s">
        <v>189</v>
      </c>
      <c r="D22" s="436" t="s">
        <v>361</v>
      </c>
      <c r="E22" s="436" t="s">
        <v>363</v>
      </c>
      <c r="F22" s="437"/>
      <c r="G22" s="438"/>
      <c r="H22" s="438"/>
      <c r="I22" s="438"/>
      <c r="J22" s="436"/>
      <c r="K22" s="439" t="s">
        <v>364</v>
      </c>
      <c r="L22" s="439"/>
      <c r="M22" s="440"/>
      <c r="N22" s="439"/>
      <c r="O22" s="439"/>
      <c r="P22" s="439"/>
      <c r="Q22" s="440"/>
      <c r="R22" s="440"/>
      <c r="S22" s="440"/>
      <c r="T22" s="440"/>
      <c r="U22" s="439"/>
      <c r="V22" s="440"/>
      <c r="W22" s="440"/>
      <c r="X22" s="440"/>
      <c r="Y22" s="441"/>
      <c r="Z22" s="440"/>
      <c r="AA22" s="440"/>
      <c r="AB22" s="440"/>
      <c r="AC22" s="440"/>
      <c r="AD22" s="440"/>
      <c r="AE22" s="430">
        <f t="shared" si="0"/>
        <v>0</v>
      </c>
      <c r="AF22" s="411"/>
      <c r="AG22" s="411"/>
      <c r="AH22" s="405"/>
      <c r="AI22" s="405"/>
      <c r="AJ22" s="405"/>
      <c r="AK22" s="405"/>
      <c r="AL22" s="405"/>
      <c r="AM22" s="405"/>
      <c r="AN22" s="405"/>
      <c r="AO22" s="405"/>
      <c r="AP22" s="405"/>
      <c r="AQ22" s="405"/>
      <c r="AR22" s="405"/>
      <c r="AS22" s="405"/>
      <c r="AT22" s="405"/>
      <c r="AU22" s="405"/>
      <c r="AV22" s="405"/>
      <c r="AW22" s="405"/>
      <c r="AX22" s="405"/>
      <c r="AY22" s="405"/>
      <c r="AZ22" s="405"/>
      <c r="BA22" s="405"/>
      <c r="BB22" s="405"/>
      <c r="BC22" s="405"/>
      <c r="BD22" s="405"/>
      <c r="BE22" s="405"/>
      <c r="BF22" s="405"/>
      <c r="BG22" s="405"/>
      <c r="BH22" s="405"/>
      <c r="BI22" s="405"/>
      <c r="BJ22" s="405"/>
      <c r="BK22" s="405"/>
      <c r="BL22" s="405"/>
      <c r="BM22" s="405"/>
      <c r="BN22" s="405"/>
      <c r="BO22" s="405"/>
      <c r="BP22" s="405"/>
      <c r="BQ22" s="405"/>
      <c r="BR22" s="405"/>
      <c r="BS22" s="405"/>
      <c r="BT22" s="405"/>
      <c r="BU22" s="405"/>
      <c r="BV22" s="405"/>
      <c r="BW22" s="405"/>
      <c r="BX22" s="405"/>
      <c r="BY22" s="405"/>
      <c r="BZ22" s="405"/>
      <c r="CA22" s="405"/>
      <c r="CB22" s="405"/>
      <c r="CC22" s="405"/>
      <c r="CD22" s="405"/>
      <c r="CE22" s="405"/>
      <c r="CF22" s="405"/>
      <c r="CG22" s="405"/>
      <c r="CH22" s="405"/>
      <c r="CI22" s="405"/>
      <c r="CJ22" s="405"/>
      <c r="CK22" s="405"/>
      <c r="CL22" s="405"/>
      <c r="CM22" s="405"/>
      <c r="CN22" s="405"/>
      <c r="CO22" s="405"/>
      <c r="CP22" s="405"/>
      <c r="CQ22" s="405"/>
      <c r="CR22" s="405"/>
      <c r="CS22" s="405"/>
      <c r="CT22" s="399"/>
      <c r="CU22" s="399"/>
      <c r="CV22" s="399"/>
      <c r="CW22" s="399"/>
      <c r="CX22" s="399"/>
      <c r="CY22" s="399"/>
      <c r="CZ22" s="399"/>
      <c r="DA22" s="399"/>
      <c r="DB22" s="399"/>
      <c r="DC22" s="399"/>
      <c r="DD22" s="399"/>
      <c r="DE22" s="399"/>
      <c r="DF22" s="399"/>
      <c r="DG22" s="399"/>
      <c r="DH22" s="399"/>
      <c r="DI22" s="399"/>
      <c r="DJ22" s="399"/>
      <c r="DK22" s="399"/>
      <c r="DL22" s="399"/>
      <c r="DM22" s="399"/>
      <c r="DN22" s="399"/>
      <c r="DO22" s="399"/>
      <c r="DP22" s="399"/>
      <c r="DQ22" s="399"/>
      <c r="DR22" s="399"/>
      <c r="DS22" s="399"/>
      <c r="DT22" s="399"/>
      <c r="DU22" s="399"/>
      <c r="DV22" s="399"/>
      <c r="DW22" s="399"/>
      <c r="DX22" s="399"/>
      <c r="DY22" s="399"/>
      <c r="DZ22" s="399"/>
      <c r="EA22" s="399"/>
      <c r="EB22" s="399"/>
      <c r="EC22" s="399"/>
      <c r="ED22" s="399"/>
      <c r="EE22" s="399"/>
      <c r="EF22" s="399"/>
      <c r="EG22" s="399"/>
      <c r="EH22" s="399"/>
      <c r="EI22" s="399"/>
      <c r="EJ22" s="399"/>
      <c r="EK22" s="399"/>
      <c r="EL22" s="399"/>
      <c r="EM22" s="399"/>
      <c r="EN22" s="399"/>
      <c r="EO22" s="399"/>
      <c r="EP22" s="399"/>
      <c r="EQ22" s="399"/>
      <c r="ER22" s="399"/>
      <c r="ES22" s="399"/>
      <c r="ET22" s="399"/>
      <c r="EU22" s="399"/>
      <c r="EV22" s="399"/>
      <c r="EW22" s="399"/>
      <c r="EX22" s="399"/>
      <c r="EY22" s="399"/>
      <c r="EZ22" s="399"/>
      <c r="FA22" s="399"/>
      <c r="FB22" s="399"/>
      <c r="FC22" s="399"/>
      <c r="FD22" s="399"/>
      <c r="FE22" s="399"/>
      <c r="FF22" s="399"/>
      <c r="FG22" s="399"/>
      <c r="FH22" s="399"/>
      <c r="FI22" s="399"/>
      <c r="FJ22" s="399"/>
      <c r="FK22" s="399"/>
      <c r="FL22" s="399"/>
      <c r="FM22" s="399"/>
      <c r="FN22" s="399"/>
      <c r="FO22" s="399"/>
      <c r="FP22" s="399"/>
      <c r="FQ22" s="399"/>
      <c r="FR22" s="399"/>
      <c r="FS22" s="399"/>
      <c r="FT22" s="399"/>
      <c r="FU22" s="399"/>
      <c r="FV22" s="399"/>
      <c r="FW22" s="399"/>
      <c r="FX22" s="399"/>
      <c r="FY22" s="399"/>
      <c r="FZ22" s="399"/>
      <c r="GA22" s="399"/>
      <c r="GB22" s="399"/>
      <c r="GC22" s="399"/>
      <c r="GD22" s="399"/>
      <c r="GE22" s="399"/>
      <c r="GF22" s="399"/>
      <c r="GG22" s="399"/>
      <c r="GH22" s="399"/>
      <c r="GI22" s="399"/>
      <c r="GJ22" s="399"/>
      <c r="GK22" s="399"/>
      <c r="GL22" s="399"/>
      <c r="GM22" s="399"/>
      <c r="GN22" s="399"/>
      <c r="GO22" s="399"/>
      <c r="GP22" s="399"/>
      <c r="GQ22" s="399"/>
      <c r="GR22" s="399"/>
      <c r="GS22" s="399"/>
      <c r="GT22" s="399"/>
      <c r="GU22" s="399"/>
      <c r="GV22" s="399"/>
      <c r="GW22" s="399"/>
      <c r="GX22" s="399"/>
      <c r="GY22" s="399"/>
      <c r="GZ22" s="399"/>
      <c r="HA22" s="399"/>
      <c r="HB22" s="399"/>
      <c r="HC22" s="399"/>
      <c r="HD22" s="399"/>
      <c r="HE22" s="399"/>
      <c r="HF22" s="399"/>
      <c r="HG22" s="399"/>
      <c r="HH22" s="399"/>
      <c r="HI22" s="399"/>
      <c r="HJ22" s="399"/>
      <c r="HK22" s="399"/>
      <c r="HL22" s="399"/>
      <c r="HM22" s="399"/>
      <c r="HN22" s="399"/>
      <c r="HO22" s="399"/>
      <c r="HP22" s="399"/>
      <c r="HQ22" s="399"/>
      <c r="HR22" s="399"/>
      <c r="HS22" s="399"/>
      <c r="HT22" s="399"/>
      <c r="HU22" s="399"/>
      <c r="HV22" s="399"/>
      <c r="HW22" s="399"/>
      <c r="HX22" s="399"/>
    </row>
    <row r="23" spans="1:239" s="387" customFormat="1" ht="122.4" x14ac:dyDescent="0.3">
      <c r="A23" s="380" t="s">
        <v>197</v>
      </c>
      <c r="B23" s="380" t="s">
        <v>187</v>
      </c>
      <c r="C23" s="380" t="s">
        <v>189</v>
      </c>
      <c r="D23" s="380" t="s">
        <v>361</v>
      </c>
      <c r="E23" s="380" t="s">
        <v>363</v>
      </c>
      <c r="F23" s="448" t="s">
        <v>384</v>
      </c>
      <c r="G23" s="380" t="s">
        <v>385</v>
      </c>
      <c r="H23" s="377" t="s">
        <v>386</v>
      </c>
      <c r="I23" s="380" t="s">
        <v>229</v>
      </c>
      <c r="J23" s="407" t="s">
        <v>387</v>
      </c>
      <c r="K23" s="378" t="s">
        <v>388</v>
      </c>
      <c r="L23" s="375" t="s">
        <v>2006</v>
      </c>
      <c r="M23" s="383" t="s">
        <v>2007</v>
      </c>
      <c r="N23" s="375" t="s">
        <v>2008</v>
      </c>
      <c r="O23" s="375" t="s">
        <v>2009</v>
      </c>
      <c r="P23" s="375" t="s">
        <v>2010</v>
      </c>
      <c r="Q23" s="374" t="s">
        <v>387</v>
      </c>
      <c r="R23" s="383" t="s">
        <v>2020</v>
      </c>
      <c r="S23" s="535">
        <v>1</v>
      </c>
      <c r="T23" s="535">
        <v>1</v>
      </c>
      <c r="U23" s="375" t="s">
        <v>2031</v>
      </c>
      <c r="V23" s="383" t="s">
        <v>2010</v>
      </c>
      <c r="W23" s="530">
        <v>43098</v>
      </c>
      <c r="X23" s="530">
        <v>43645</v>
      </c>
      <c r="Y23" s="537">
        <v>108333333</v>
      </c>
      <c r="Z23" s="383" t="s">
        <v>1930</v>
      </c>
      <c r="AA23" s="383" t="s">
        <v>1931</v>
      </c>
      <c r="AB23" s="383" t="s">
        <v>2032</v>
      </c>
      <c r="AC23" s="383" t="s">
        <v>2033</v>
      </c>
      <c r="AD23" s="383" t="s">
        <v>2034</v>
      </c>
      <c r="AE23" s="430">
        <f t="shared" si="0"/>
        <v>650000000</v>
      </c>
      <c r="AF23" s="411">
        <f>AG23</f>
        <v>650000000</v>
      </c>
      <c r="AG23" s="411">
        <f>SUM(AH23:CS23)</f>
        <v>650000000</v>
      </c>
      <c r="AH23" s="411">
        <v>650000000</v>
      </c>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13"/>
      <c r="CU23" s="413"/>
      <c r="CV23" s="413"/>
      <c r="CW23" s="413"/>
      <c r="CX23" s="413"/>
      <c r="CY23" s="413"/>
      <c r="CZ23" s="413"/>
      <c r="DA23" s="413"/>
      <c r="DB23" s="413"/>
      <c r="DC23" s="413"/>
      <c r="DD23" s="413"/>
      <c r="DE23" s="413"/>
      <c r="DF23" s="413"/>
      <c r="DG23" s="413"/>
      <c r="DH23" s="413"/>
      <c r="DI23" s="413"/>
      <c r="DJ23" s="413"/>
      <c r="DK23" s="413"/>
      <c r="DL23" s="413"/>
      <c r="DM23" s="413"/>
      <c r="DN23" s="413"/>
      <c r="DO23" s="413"/>
      <c r="DP23" s="413"/>
      <c r="DQ23" s="413"/>
      <c r="DR23" s="413"/>
      <c r="DS23" s="413"/>
      <c r="DT23" s="413"/>
      <c r="DU23" s="413"/>
      <c r="DV23" s="413"/>
      <c r="DW23" s="413"/>
      <c r="DX23" s="413"/>
      <c r="DY23" s="413"/>
      <c r="DZ23" s="413"/>
      <c r="EA23" s="413"/>
      <c r="EB23" s="413"/>
      <c r="EC23" s="413"/>
      <c r="ED23" s="413"/>
      <c r="EE23" s="413"/>
      <c r="EF23" s="413"/>
      <c r="EG23" s="413"/>
      <c r="EH23" s="413"/>
      <c r="EI23" s="413"/>
      <c r="EJ23" s="413"/>
      <c r="EK23" s="413"/>
      <c r="EL23" s="413"/>
      <c r="EM23" s="413"/>
      <c r="EN23" s="413"/>
      <c r="EO23" s="413"/>
      <c r="EP23" s="413"/>
      <c r="EQ23" s="413"/>
      <c r="ER23" s="413"/>
      <c r="ES23" s="413"/>
      <c r="ET23" s="413"/>
      <c r="EU23" s="413"/>
      <c r="EV23" s="413"/>
      <c r="EW23" s="413"/>
      <c r="EX23" s="413"/>
      <c r="EY23" s="413"/>
      <c r="EZ23" s="413"/>
      <c r="FA23" s="413"/>
      <c r="FB23" s="413"/>
      <c r="FC23" s="413"/>
      <c r="FD23" s="413"/>
      <c r="FE23" s="413"/>
      <c r="FF23" s="413"/>
      <c r="FG23" s="413"/>
      <c r="FH23" s="413"/>
      <c r="FI23" s="413"/>
      <c r="FJ23" s="413"/>
      <c r="FK23" s="413"/>
      <c r="FL23" s="413"/>
      <c r="FM23" s="413"/>
      <c r="FN23" s="413"/>
      <c r="FO23" s="413"/>
      <c r="FP23" s="413"/>
      <c r="FQ23" s="413"/>
      <c r="FR23" s="413"/>
      <c r="FS23" s="413"/>
      <c r="FT23" s="413"/>
      <c r="FU23" s="413"/>
      <c r="FV23" s="413"/>
      <c r="FW23" s="413"/>
      <c r="FX23" s="413"/>
      <c r="FY23" s="413"/>
      <c r="FZ23" s="413"/>
      <c r="GA23" s="413"/>
      <c r="GB23" s="413"/>
      <c r="GC23" s="413"/>
      <c r="GD23" s="413"/>
      <c r="GE23" s="413"/>
      <c r="GF23" s="413"/>
      <c r="GG23" s="413"/>
      <c r="GH23" s="413"/>
      <c r="GI23" s="413"/>
      <c r="GJ23" s="413"/>
      <c r="GK23" s="413"/>
      <c r="GL23" s="413"/>
      <c r="GM23" s="413"/>
      <c r="GN23" s="413"/>
      <c r="GO23" s="413"/>
      <c r="GP23" s="413"/>
      <c r="GQ23" s="413"/>
      <c r="GR23" s="413"/>
      <c r="GS23" s="413"/>
      <c r="GT23" s="413"/>
      <c r="GU23" s="413"/>
      <c r="GV23" s="413"/>
      <c r="GW23" s="413"/>
      <c r="GX23" s="413"/>
      <c r="GY23" s="413"/>
      <c r="GZ23" s="413"/>
      <c r="HA23" s="413"/>
      <c r="HB23" s="413"/>
      <c r="HC23" s="413"/>
      <c r="HD23" s="413"/>
      <c r="HE23" s="413"/>
      <c r="HF23" s="413"/>
      <c r="HG23" s="413"/>
      <c r="HH23" s="413"/>
      <c r="HI23" s="413"/>
      <c r="HJ23" s="413"/>
      <c r="HK23" s="413"/>
      <c r="HL23" s="413"/>
      <c r="HM23" s="413"/>
      <c r="HN23" s="413"/>
      <c r="HO23" s="413"/>
      <c r="HP23" s="413"/>
      <c r="HQ23" s="413"/>
      <c r="HR23" s="413"/>
      <c r="HS23" s="413"/>
      <c r="HT23" s="413"/>
      <c r="HU23" s="413"/>
      <c r="HV23" s="413"/>
      <c r="HW23" s="413"/>
      <c r="HX23" s="413"/>
      <c r="HY23" s="772"/>
      <c r="HZ23" s="772"/>
      <c r="IA23" s="772"/>
      <c r="IB23" s="772"/>
      <c r="IC23" s="772"/>
      <c r="ID23" s="772"/>
      <c r="IE23" s="772"/>
    </row>
    <row r="24" spans="1:239" s="387" customFormat="1" ht="122.4" x14ac:dyDescent="0.3">
      <c r="A24" s="380" t="s">
        <v>197</v>
      </c>
      <c r="B24" s="380" t="s">
        <v>187</v>
      </c>
      <c r="C24" s="380" t="s">
        <v>189</v>
      </c>
      <c r="D24" s="380" t="s">
        <v>361</v>
      </c>
      <c r="E24" s="380" t="s">
        <v>363</v>
      </c>
      <c r="F24" s="448"/>
      <c r="G24" s="380"/>
      <c r="H24" s="377"/>
      <c r="I24" s="380"/>
      <c r="J24" s="407"/>
      <c r="K24" s="378"/>
      <c r="L24" s="375" t="s">
        <v>2006</v>
      </c>
      <c r="M24" s="383" t="s">
        <v>2007</v>
      </c>
      <c r="N24" s="375" t="s">
        <v>2008</v>
      </c>
      <c r="O24" s="375" t="s">
        <v>2011</v>
      </c>
      <c r="P24" s="375" t="s">
        <v>2012</v>
      </c>
      <c r="Q24" s="374" t="s">
        <v>2026</v>
      </c>
      <c r="R24" s="383" t="s">
        <v>2021</v>
      </c>
      <c r="S24" s="535">
        <v>1</v>
      </c>
      <c r="T24" s="535">
        <v>1</v>
      </c>
      <c r="U24" s="375" t="s">
        <v>2031</v>
      </c>
      <c r="V24" s="383" t="s">
        <v>2012</v>
      </c>
      <c r="W24" s="530">
        <v>43098</v>
      </c>
      <c r="X24" s="530">
        <v>43645</v>
      </c>
      <c r="Y24" s="537">
        <v>108333333</v>
      </c>
      <c r="Z24" s="383" t="s">
        <v>1930</v>
      </c>
      <c r="AA24" s="383" t="s">
        <v>1931</v>
      </c>
      <c r="AB24" s="383" t="s">
        <v>2032</v>
      </c>
      <c r="AC24" s="383" t="s">
        <v>2033</v>
      </c>
      <c r="AD24" s="383" t="s">
        <v>2035</v>
      </c>
      <c r="AE24" s="430"/>
      <c r="AF24" s="411"/>
      <c r="AG24" s="411"/>
      <c r="AH24" s="411"/>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13"/>
      <c r="CU24" s="413"/>
      <c r="CV24" s="413"/>
      <c r="CW24" s="413"/>
      <c r="CX24" s="413"/>
      <c r="CY24" s="413"/>
      <c r="CZ24" s="413"/>
      <c r="DA24" s="413"/>
      <c r="DB24" s="413"/>
      <c r="DC24" s="413"/>
      <c r="DD24" s="413"/>
      <c r="DE24" s="413"/>
      <c r="DF24" s="413"/>
      <c r="DG24" s="413"/>
      <c r="DH24" s="413"/>
      <c r="DI24" s="413"/>
      <c r="DJ24" s="413"/>
      <c r="DK24" s="413"/>
      <c r="DL24" s="413"/>
      <c r="DM24" s="413"/>
      <c r="DN24" s="413"/>
      <c r="DO24" s="413"/>
      <c r="DP24" s="413"/>
      <c r="DQ24" s="413"/>
      <c r="DR24" s="413"/>
      <c r="DS24" s="413"/>
      <c r="DT24" s="413"/>
      <c r="DU24" s="413"/>
      <c r="DV24" s="413"/>
      <c r="DW24" s="413"/>
      <c r="DX24" s="413"/>
      <c r="DY24" s="413"/>
      <c r="DZ24" s="413"/>
      <c r="EA24" s="413"/>
      <c r="EB24" s="413"/>
      <c r="EC24" s="413"/>
      <c r="ED24" s="413"/>
      <c r="EE24" s="413"/>
      <c r="EF24" s="413"/>
      <c r="EG24" s="413"/>
      <c r="EH24" s="413"/>
      <c r="EI24" s="413"/>
      <c r="EJ24" s="413"/>
      <c r="EK24" s="413"/>
      <c r="EL24" s="413"/>
      <c r="EM24" s="413"/>
      <c r="EN24" s="413"/>
      <c r="EO24" s="413"/>
      <c r="EP24" s="413"/>
      <c r="EQ24" s="413"/>
      <c r="ER24" s="413"/>
      <c r="ES24" s="413"/>
      <c r="ET24" s="413"/>
      <c r="EU24" s="413"/>
      <c r="EV24" s="413"/>
      <c r="EW24" s="413"/>
      <c r="EX24" s="413"/>
      <c r="EY24" s="413"/>
      <c r="EZ24" s="413"/>
      <c r="FA24" s="413"/>
      <c r="FB24" s="413"/>
      <c r="FC24" s="413"/>
      <c r="FD24" s="413"/>
      <c r="FE24" s="413"/>
      <c r="FF24" s="413"/>
      <c r="FG24" s="413"/>
      <c r="FH24" s="413"/>
      <c r="FI24" s="413"/>
      <c r="FJ24" s="413"/>
      <c r="FK24" s="413"/>
      <c r="FL24" s="413"/>
      <c r="FM24" s="413"/>
      <c r="FN24" s="413"/>
      <c r="FO24" s="413"/>
      <c r="FP24" s="413"/>
      <c r="FQ24" s="413"/>
      <c r="FR24" s="413"/>
      <c r="FS24" s="413"/>
      <c r="FT24" s="413"/>
      <c r="FU24" s="413"/>
      <c r="FV24" s="413"/>
      <c r="FW24" s="413"/>
      <c r="FX24" s="413"/>
      <c r="FY24" s="413"/>
      <c r="FZ24" s="413"/>
      <c r="GA24" s="413"/>
      <c r="GB24" s="413"/>
      <c r="GC24" s="413"/>
      <c r="GD24" s="413"/>
      <c r="GE24" s="413"/>
      <c r="GF24" s="413"/>
      <c r="GG24" s="413"/>
      <c r="GH24" s="413"/>
      <c r="GI24" s="413"/>
      <c r="GJ24" s="413"/>
      <c r="GK24" s="413"/>
      <c r="GL24" s="413"/>
      <c r="GM24" s="413"/>
      <c r="GN24" s="413"/>
      <c r="GO24" s="413"/>
      <c r="GP24" s="413"/>
      <c r="GQ24" s="413"/>
      <c r="GR24" s="413"/>
      <c r="GS24" s="413"/>
      <c r="GT24" s="413"/>
      <c r="GU24" s="413"/>
      <c r="GV24" s="413"/>
      <c r="GW24" s="413"/>
      <c r="GX24" s="413"/>
      <c r="GY24" s="413"/>
      <c r="GZ24" s="413"/>
      <c r="HA24" s="413"/>
      <c r="HB24" s="413"/>
      <c r="HC24" s="413"/>
      <c r="HD24" s="413"/>
      <c r="HE24" s="413"/>
      <c r="HF24" s="413"/>
      <c r="HG24" s="413"/>
      <c r="HH24" s="413"/>
      <c r="HI24" s="413"/>
      <c r="HJ24" s="413"/>
      <c r="HK24" s="413"/>
      <c r="HL24" s="413"/>
      <c r="HM24" s="413"/>
      <c r="HN24" s="413"/>
      <c r="HO24" s="413"/>
      <c r="HP24" s="413"/>
      <c r="HQ24" s="413"/>
      <c r="HR24" s="413"/>
      <c r="HS24" s="413"/>
      <c r="HT24" s="413"/>
      <c r="HU24" s="413"/>
      <c r="HV24" s="413"/>
      <c r="HW24" s="413"/>
      <c r="HX24" s="413"/>
      <c r="HY24" s="772"/>
      <c r="HZ24" s="772"/>
      <c r="IA24" s="772"/>
      <c r="IB24" s="772"/>
      <c r="IC24" s="772"/>
      <c r="ID24" s="772"/>
      <c r="IE24" s="772"/>
    </row>
    <row r="25" spans="1:239" s="387" customFormat="1" ht="122.4" x14ac:dyDescent="0.3">
      <c r="A25" s="380" t="s">
        <v>197</v>
      </c>
      <c r="B25" s="380" t="s">
        <v>187</v>
      </c>
      <c r="C25" s="380" t="s">
        <v>189</v>
      </c>
      <c r="D25" s="380" t="s">
        <v>361</v>
      </c>
      <c r="E25" s="380" t="s">
        <v>363</v>
      </c>
      <c r="F25" s="448"/>
      <c r="G25" s="380"/>
      <c r="H25" s="377"/>
      <c r="I25" s="380"/>
      <c r="J25" s="407"/>
      <c r="K25" s="378"/>
      <c r="L25" s="375" t="s">
        <v>2006</v>
      </c>
      <c r="M25" s="383" t="s">
        <v>2007</v>
      </c>
      <c r="N25" s="375" t="s">
        <v>2008</v>
      </c>
      <c r="O25" s="375" t="s">
        <v>2011</v>
      </c>
      <c r="P25" s="375" t="s">
        <v>2013</v>
      </c>
      <c r="Q25" s="374" t="s">
        <v>2027</v>
      </c>
      <c r="R25" s="383" t="s">
        <v>2022</v>
      </c>
      <c r="S25" s="374">
        <v>1</v>
      </c>
      <c r="T25" s="374">
        <v>1</v>
      </c>
      <c r="U25" s="375" t="s">
        <v>2031</v>
      </c>
      <c r="V25" s="383" t="s">
        <v>2013</v>
      </c>
      <c r="W25" s="530">
        <v>43098</v>
      </c>
      <c r="X25" s="530">
        <v>43645</v>
      </c>
      <c r="Y25" s="537">
        <v>108333333</v>
      </c>
      <c r="Z25" s="383" t="s">
        <v>1930</v>
      </c>
      <c r="AA25" s="383" t="s">
        <v>1931</v>
      </c>
      <c r="AB25" s="383" t="s">
        <v>2032</v>
      </c>
      <c r="AC25" s="383" t="s">
        <v>2033</v>
      </c>
      <c r="AD25" s="383" t="s">
        <v>2035</v>
      </c>
      <c r="AE25" s="430"/>
      <c r="AF25" s="411"/>
      <c r="AG25" s="411"/>
      <c r="AH25" s="411"/>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c r="CD25" s="404"/>
      <c r="CE25" s="404"/>
      <c r="CF25" s="404"/>
      <c r="CG25" s="404"/>
      <c r="CH25" s="404"/>
      <c r="CI25" s="404"/>
      <c r="CJ25" s="404"/>
      <c r="CK25" s="404"/>
      <c r="CL25" s="404"/>
      <c r="CM25" s="404"/>
      <c r="CN25" s="404"/>
      <c r="CO25" s="404"/>
      <c r="CP25" s="404"/>
      <c r="CQ25" s="404"/>
      <c r="CR25" s="404"/>
      <c r="CS25" s="404"/>
      <c r="CT25" s="413"/>
      <c r="CU25" s="413"/>
      <c r="CV25" s="413"/>
      <c r="CW25" s="413"/>
      <c r="CX25" s="413"/>
      <c r="CY25" s="413"/>
      <c r="CZ25" s="413"/>
      <c r="DA25" s="413"/>
      <c r="DB25" s="413"/>
      <c r="DC25" s="413"/>
      <c r="DD25" s="413"/>
      <c r="DE25" s="413"/>
      <c r="DF25" s="413"/>
      <c r="DG25" s="413"/>
      <c r="DH25" s="413"/>
      <c r="DI25" s="413"/>
      <c r="DJ25" s="413"/>
      <c r="DK25" s="413"/>
      <c r="DL25" s="413"/>
      <c r="DM25" s="413"/>
      <c r="DN25" s="413"/>
      <c r="DO25" s="413"/>
      <c r="DP25" s="413"/>
      <c r="DQ25" s="413"/>
      <c r="DR25" s="413"/>
      <c r="DS25" s="413"/>
      <c r="DT25" s="413"/>
      <c r="DU25" s="413"/>
      <c r="DV25" s="413"/>
      <c r="DW25" s="413"/>
      <c r="DX25" s="413"/>
      <c r="DY25" s="413"/>
      <c r="DZ25" s="413"/>
      <c r="EA25" s="413"/>
      <c r="EB25" s="413"/>
      <c r="EC25" s="413"/>
      <c r="ED25" s="413"/>
      <c r="EE25" s="413"/>
      <c r="EF25" s="413"/>
      <c r="EG25" s="413"/>
      <c r="EH25" s="413"/>
      <c r="EI25" s="413"/>
      <c r="EJ25" s="413"/>
      <c r="EK25" s="413"/>
      <c r="EL25" s="413"/>
      <c r="EM25" s="413"/>
      <c r="EN25" s="413"/>
      <c r="EO25" s="413"/>
      <c r="EP25" s="413"/>
      <c r="EQ25" s="413"/>
      <c r="ER25" s="413"/>
      <c r="ES25" s="413"/>
      <c r="ET25" s="413"/>
      <c r="EU25" s="413"/>
      <c r="EV25" s="413"/>
      <c r="EW25" s="413"/>
      <c r="EX25" s="413"/>
      <c r="EY25" s="413"/>
      <c r="EZ25" s="413"/>
      <c r="FA25" s="413"/>
      <c r="FB25" s="413"/>
      <c r="FC25" s="413"/>
      <c r="FD25" s="413"/>
      <c r="FE25" s="413"/>
      <c r="FF25" s="413"/>
      <c r="FG25" s="413"/>
      <c r="FH25" s="413"/>
      <c r="FI25" s="413"/>
      <c r="FJ25" s="413"/>
      <c r="FK25" s="413"/>
      <c r="FL25" s="413"/>
      <c r="FM25" s="413"/>
      <c r="FN25" s="413"/>
      <c r="FO25" s="413"/>
      <c r="FP25" s="413"/>
      <c r="FQ25" s="413"/>
      <c r="FR25" s="413"/>
      <c r="FS25" s="413"/>
      <c r="FT25" s="413"/>
      <c r="FU25" s="413"/>
      <c r="FV25" s="413"/>
      <c r="FW25" s="413"/>
      <c r="FX25" s="413"/>
      <c r="FY25" s="413"/>
      <c r="FZ25" s="413"/>
      <c r="GA25" s="413"/>
      <c r="GB25" s="413"/>
      <c r="GC25" s="413"/>
      <c r="GD25" s="413"/>
      <c r="GE25" s="413"/>
      <c r="GF25" s="413"/>
      <c r="GG25" s="413"/>
      <c r="GH25" s="413"/>
      <c r="GI25" s="413"/>
      <c r="GJ25" s="413"/>
      <c r="GK25" s="413"/>
      <c r="GL25" s="413"/>
      <c r="GM25" s="413"/>
      <c r="GN25" s="413"/>
      <c r="GO25" s="413"/>
      <c r="GP25" s="413"/>
      <c r="GQ25" s="413"/>
      <c r="GR25" s="413"/>
      <c r="GS25" s="413"/>
      <c r="GT25" s="413"/>
      <c r="GU25" s="413"/>
      <c r="GV25" s="413"/>
      <c r="GW25" s="413"/>
      <c r="GX25" s="413"/>
      <c r="GY25" s="413"/>
      <c r="GZ25" s="413"/>
      <c r="HA25" s="413"/>
      <c r="HB25" s="413"/>
      <c r="HC25" s="413"/>
      <c r="HD25" s="413"/>
      <c r="HE25" s="413"/>
      <c r="HF25" s="413"/>
      <c r="HG25" s="413"/>
      <c r="HH25" s="413"/>
      <c r="HI25" s="413"/>
      <c r="HJ25" s="413"/>
      <c r="HK25" s="413"/>
      <c r="HL25" s="413"/>
      <c r="HM25" s="413"/>
      <c r="HN25" s="413"/>
      <c r="HO25" s="413"/>
      <c r="HP25" s="413"/>
      <c r="HQ25" s="413"/>
      <c r="HR25" s="413"/>
      <c r="HS25" s="413"/>
      <c r="HT25" s="413"/>
      <c r="HU25" s="413"/>
      <c r="HV25" s="413"/>
      <c r="HW25" s="413"/>
      <c r="HX25" s="413"/>
      <c r="HY25" s="772"/>
      <c r="HZ25" s="772"/>
      <c r="IA25" s="772"/>
      <c r="IB25" s="772"/>
      <c r="IC25" s="772"/>
      <c r="ID25" s="772"/>
      <c r="IE25" s="772"/>
    </row>
    <row r="26" spans="1:239" s="387" customFormat="1" ht="122.4" x14ac:dyDescent="0.3">
      <c r="A26" s="380" t="s">
        <v>197</v>
      </c>
      <c r="B26" s="380" t="s">
        <v>187</v>
      </c>
      <c r="C26" s="380" t="s">
        <v>189</v>
      </c>
      <c r="D26" s="380" t="s">
        <v>361</v>
      </c>
      <c r="E26" s="380" t="s">
        <v>363</v>
      </c>
      <c r="F26" s="448"/>
      <c r="G26" s="380"/>
      <c r="H26" s="377"/>
      <c r="I26" s="380"/>
      <c r="J26" s="407"/>
      <c r="K26" s="378"/>
      <c r="L26" s="375" t="s">
        <v>2006</v>
      </c>
      <c r="M26" s="383" t="s">
        <v>2007</v>
      </c>
      <c r="N26" s="375" t="s">
        <v>2008</v>
      </c>
      <c r="O26" s="375" t="s">
        <v>2014</v>
      </c>
      <c r="P26" s="375" t="s">
        <v>2015</v>
      </c>
      <c r="Q26" s="374" t="s">
        <v>2028</v>
      </c>
      <c r="R26" s="383" t="s">
        <v>2023</v>
      </c>
      <c r="S26" s="374">
        <v>1</v>
      </c>
      <c r="T26" s="374">
        <v>1</v>
      </c>
      <c r="U26" s="375" t="s">
        <v>2031</v>
      </c>
      <c r="V26" s="383" t="s">
        <v>2015</v>
      </c>
      <c r="W26" s="530">
        <v>43098</v>
      </c>
      <c r="X26" s="530">
        <v>43645</v>
      </c>
      <c r="Y26" s="537">
        <v>108333333</v>
      </c>
      <c r="Z26" s="383" t="s">
        <v>1930</v>
      </c>
      <c r="AA26" s="383" t="s">
        <v>1931</v>
      </c>
      <c r="AB26" s="383" t="s">
        <v>2032</v>
      </c>
      <c r="AC26" s="383" t="s">
        <v>2033</v>
      </c>
      <c r="AD26" s="383" t="s">
        <v>2035</v>
      </c>
      <c r="AE26" s="430"/>
      <c r="AF26" s="411"/>
      <c r="AG26" s="411"/>
      <c r="AH26" s="411"/>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c r="CD26" s="404"/>
      <c r="CE26" s="404"/>
      <c r="CF26" s="404"/>
      <c r="CG26" s="404"/>
      <c r="CH26" s="404"/>
      <c r="CI26" s="404"/>
      <c r="CJ26" s="404"/>
      <c r="CK26" s="404"/>
      <c r="CL26" s="404"/>
      <c r="CM26" s="404"/>
      <c r="CN26" s="404"/>
      <c r="CO26" s="404"/>
      <c r="CP26" s="404"/>
      <c r="CQ26" s="404"/>
      <c r="CR26" s="404"/>
      <c r="CS26" s="404"/>
      <c r="CT26" s="413"/>
      <c r="CU26" s="413"/>
      <c r="CV26" s="413"/>
      <c r="CW26" s="413"/>
      <c r="CX26" s="413"/>
      <c r="CY26" s="413"/>
      <c r="CZ26" s="413"/>
      <c r="DA26" s="413"/>
      <c r="DB26" s="413"/>
      <c r="DC26" s="413"/>
      <c r="DD26" s="413"/>
      <c r="DE26" s="413"/>
      <c r="DF26" s="413"/>
      <c r="DG26" s="413"/>
      <c r="DH26" s="413"/>
      <c r="DI26" s="413"/>
      <c r="DJ26" s="413"/>
      <c r="DK26" s="413"/>
      <c r="DL26" s="413"/>
      <c r="DM26" s="413"/>
      <c r="DN26" s="413"/>
      <c r="DO26" s="413"/>
      <c r="DP26" s="413"/>
      <c r="DQ26" s="413"/>
      <c r="DR26" s="413"/>
      <c r="DS26" s="413"/>
      <c r="DT26" s="413"/>
      <c r="DU26" s="413"/>
      <c r="DV26" s="413"/>
      <c r="DW26" s="413"/>
      <c r="DX26" s="413"/>
      <c r="DY26" s="413"/>
      <c r="DZ26" s="413"/>
      <c r="EA26" s="413"/>
      <c r="EB26" s="413"/>
      <c r="EC26" s="413"/>
      <c r="ED26" s="413"/>
      <c r="EE26" s="413"/>
      <c r="EF26" s="413"/>
      <c r="EG26" s="413"/>
      <c r="EH26" s="413"/>
      <c r="EI26" s="413"/>
      <c r="EJ26" s="413"/>
      <c r="EK26" s="413"/>
      <c r="EL26" s="413"/>
      <c r="EM26" s="413"/>
      <c r="EN26" s="413"/>
      <c r="EO26" s="413"/>
      <c r="EP26" s="413"/>
      <c r="EQ26" s="413"/>
      <c r="ER26" s="413"/>
      <c r="ES26" s="413"/>
      <c r="ET26" s="413"/>
      <c r="EU26" s="413"/>
      <c r="EV26" s="413"/>
      <c r="EW26" s="413"/>
      <c r="EX26" s="413"/>
      <c r="EY26" s="413"/>
      <c r="EZ26" s="413"/>
      <c r="FA26" s="413"/>
      <c r="FB26" s="413"/>
      <c r="FC26" s="413"/>
      <c r="FD26" s="413"/>
      <c r="FE26" s="413"/>
      <c r="FF26" s="413"/>
      <c r="FG26" s="413"/>
      <c r="FH26" s="413"/>
      <c r="FI26" s="413"/>
      <c r="FJ26" s="413"/>
      <c r="FK26" s="413"/>
      <c r="FL26" s="413"/>
      <c r="FM26" s="413"/>
      <c r="FN26" s="413"/>
      <c r="FO26" s="413"/>
      <c r="FP26" s="413"/>
      <c r="FQ26" s="413"/>
      <c r="FR26" s="413"/>
      <c r="FS26" s="413"/>
      <c r="FT26" s="413"/>
      <c r="FU26" s="413"/>
      <c r="FV26" s="413"/>
      <c r="FW26" s="413"/>
      <c r="FX26" s="413"/>
      <c r="FY26" s="413"/>
      <c r="FZ26" s="413"/>
      <c r="GA26" s="413"/>
      <c r="GB26" s="413"/>
      <c r="GC26" s="413"/>
      <c r="GD26" s="413"/>
      <c r="GE26" s="413"/>
      <c r="GF26" s="413"/>
      <c r="GG26" s="413"/>
      <c r="GH26" s="413"/>
      <c r="GI26" s="413"/>
      <c r="GJ26" s="413"/>
      <c r="GK26" s="413"/>
      <c r="GL26" s="413"/>
      <c r="GM26" s="413"/>
      <c r="GN26" s="413"/>
      <c r="GO26" s="413"/>
      <c r="GP26" s="413"/>
      <c r="GQ26" s="413"/>
      <c r="GR26" s="413"/>
      <c r="GS26" s="413"/>
      <c r="GT26" s="413"/>
      <c r="GU26" s="413"/>
      <c r="GV26" s="413"/>
      <c r="GW26" s="413"/>
      <c r="GX26" s="413"/>
      <c r="GY26" s="413"/>
      <c r="GZ26" s="413"/>
      <c r="HA26" s="413"/>
      <c r="HB26" s="413"/>
      <c r="HC26" s="413"/>
      <c r="HD26" s="413"/>
      <c r="HE26" s="413"/>
      <c r="HF26" s="413"/>
      <c r="HG26" s="413"/>
      <c r="HH26" s="413"/>
      <c r="HI26" s="413"/>
      <c r="HJ26" s="413"/>
      <c r="HK26" s="413"/>
      <c r="HL26" s="413"/>
      <c r="HM26" s="413"/>
      <c r="HN26" s="413"/>
      <c r="HO26" s="413"/>
      <c r="HP26" s="413"/>
      <c r="HQ26" s="413"/>
      <c r="HR26" s="413"/>
      <c r="HS26" s="413"/>
      <c r="HT26" s="413"/>
      <c r="HU26" s="413"/>
      <c r="HV26" s="413"/>
      <c r="HW26" s="413"/>
      <c r="HX26" s="413"/>
      <c r="HY26" s="772"/>
      <c r="HZ26" s="772"/>
      <c r="IA26" s="772"/>
      <c r="IB26" s="772"/>
      <c r="IC26" s="772"/>
      <c r="ID26" s="772"/>
      <c r="IE26" s="772"/>
    </row>
    <row r="27" spans="1:239" s="387" customFormat="1" ht="122.4" x14ac:dyDescent="0.3">
      <c r="A27" s="380" t="s">
        <v>197</v>
      </c>
      <c r="B27" s="380" t="s">
        <v>187</v>
      </c>
      <c r="C27" s="380" t="s">
        <v>189</v>
      </c>
      <c r="D27" s="380" t="s">
        <v>361</v>
      </c>
      <c r="E27" s="380" t="s">
        <v>363</v>
      </c>
      <c r="F27" s="448"/>
      <c r="G27" s="380"/>
      <c r="H27" s="377"/>
      <c r="I27" s="380"/>
      <c r="J27" s="407"/>
      <c r="K27" s="378"/>
      <c r="L27" s="375" t="s">
        <v>2006</v>
      </c>
      <c r="M27" s="383" t="s">
        <v>2007</v>
      </c>
      <c r="N27" s="375" t="s">
        <v>2008</v>
      </c>
      <c r="O27" s="375" t="s">
        <v>2014</v>
      </c>
      <c r="P27" s="375" t="s">
        <v>2016</v>
      </c>
      <c r="Q27" s="374" t="s">
        <v>2029</v>
      </c>
      <c r="R27" s="383" t="s">
        <v>2024</v>
      </c>
      <c r="S27" s="374">
        <v>4</v>
      </c>
      <c r="T27" s="374">
        <v>4</v>
      </c>
      <c r="U27" s="375" t="s">
        <v>2031</v>
      </c>
      <c r="V27" s="383" t="s">
        <v>2016</v>
      </c>
      <c r="W27" s="530">
        <v>43098</v>
      </c>
      <c r="X27" s="530">
        <v>43645</v>
      </c>
      <c r="Y27" s="537">
        <v>108333333</v>
      </c>
      <c r="Z27" s="383" t="s">
        <v>1930</v>
      </c>
      <c r="AA27" s="383" t="s">
        <v>1931</v>
      </c>
      <c r="AB27" s="383" t="s">
        <v>2032</v>
      </c>
      <c r="AC27" s="383" t="s">
        <v>2033</v>
      </c>
      <c r="AD27" s="383" t="s">
        <v>2035</v>
      </c>
      <c r="AE27" s="430"/>
      <c r="AF27" s="411"/>
      <c r="AG27" s="411"/>
      <c r="AH27" s="411"/>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404"/>
      <c r="CT27" s="413"/>
      <c r="CU27" s="413"/>
      <c r="CV27" s="413"/>
      <c r="CW27" s="413"/>
      <c r="CX27" s="413"/>
      <c r="CY27" s="413"/>
      <c r="CZ27" s="413"/>
      <c r="DA27" s="413"/>
      <c r="DB27" s="413"/>
      <c r="DC27" s="413"/>
      <c r="DD27" s="413"/>
      <c r="DE27" s="413"/>
      <c r="DF27" s="413"/>
      <c r="DG27" s="413"/>
      <c r="DH27" s="413"/>
      <c r="DI27" s="413"/>
      <c r="DJ27" s="413"/>
      <c r="DK27" s="413"/>
      <c r="DL27" s="413"/>
      <c r="DM27" s="413"/>
      <c r="DN27" s="413"/>
      <c r="DO27" s="413"/>
      <c r="DP27" s="413"/>
      <c r="DQ27" s="413"/>
      <c r="DR27" s="413"/>
      <c r="DS27" s="413"/>
      <c r="DT27" s="413"/>
      <c r="DU27" s="413"/>
      <c r="DV27" s="413"/>
      <c r="DW27" s="413"/>
      <c r="DX27" s="413"/>
      <c r="DY27" s="413"/>
      <c r="DZ27" s="413"/>
      <c r="EA27" s="413"/>
      <c r="EB27" s="413"/>
      <c r="EC27" s="413"/>
      <c r="ED27" s="413"/>
      <c r="EE27" s="413"/>
      <c r="EF27" s="413"/>
      <c r="EG27" s="413"/>
      <c r="EH27" s="413"/>
      <c r="EI27" s="413"/>
      <c r="EJ27" s="413"/>
      <c r="EK27" s="413"/>
      <c r="EL27" s="413"/>
      <c r="EM27" s="413"/>
      <c r="EN27" s="413"/>
      <c r="EO27" s="413"/>
      <c r="EP27" s="413"/>
      <c r="EQ27" s="413"/>
      <c r="ER27" s="413"/>
      <c r="ES27" s="413"/>
      <c r="ET27" s="413"/>
      <c r="EU27" s="413"/>
      <c r="EV27" s="413"/>
      <c r="EW27" s="413"/>
      <c r="EX27" s="413"/>
      <c r="EY27" s="413"/>
      <c r="EZ27" s="413"/>
      <c r="FA27" s="413"/>
      <c r="FB27" s="413"/>
      <c r="FC27" s="413"/>
      <c r="FD27" s="413"/>
      <c r="FE27" s="413"/>
      <c r="FF27" s="413"/>
      <c r="FG27" s="413"/>
      <c r="FH27" s="413"/>
      <c r="FI27" s="413"/>
      <c r="FJ27" s="413"/>
      <c r="FK27" s="413"/>
      <c r="FL27" s="413"/>
      <c r="FM27" s="413"/>
      <c r="FN27" s="413"/>
      <c r="FO27" s="413"/>
      <c r="FP27" s="413"/>
      <c r="FQ27" s="413"/>
      <c r="FR27" s="413"/>
      <c r="FS27" s="413"/>
      <c r="FT27" s="413"/>
      <c r="FU27" s="413"/>
      <c r="FV27" s="413"/>
      <c r="FW27" s="413"/>
      <c r="FX27" s="413"/>
      <c r="FY27" s="413"/>
      <c r="FZ27" s="413"/>
      <c r="GA27" s="413"/>
      <c r="GB27" s="413"/>
      <c r="GC27" s="413"/>
      <c r="GD27" s="413"/>
      <c r="GE27" s="413"/>
      <c r="GF27" s="413"/>
      <c r="GG27" s="413"/>
      <c r="GH27" s="413"/>
      <c r="GI27" s="413"/>
      <c r="GJ27" s="413"/>
      <c r="GK27" s="413"/>
      <c r="GL27" s="413"/>
      <c r="GM27" s="413"/>
      <c r="GN27" s="413"/>
      <c r="GO27" s="413"/>
      <c r="GP27" s="413"/>
      <c r="GQ27" s="413"/>
      <c r="GR27" s="413"/>
      <c r="GS27" s="413"/>
      <c r="GT27" s="413"/>
      <c r="GU27" s="413"/>
      <c r="GV27" s="413"/>
      <c r="GW27" s="413"/>
      <c r="GX27" s="413"/>
      <c r="GY27" s="413"/>
      <c r="GZ27" s="413"/>
      <c r="HA27" s="413"/>
      <c r="HB27" s="413"/>
      <c r="HC27" s="413"/>
      <c r="HD27" s="413"/>
      <c r="HE27" s="413"/>
      <c r="HF27" s="413"/>
      <c r="HG27" s="413"/>
      <c r="HH27" s="413"/>
      <c r="HI27" s="413"/>
      <c r="HJ27" s="413"/>
      <c r="HK27" s="413"/>
      <c r="HL27" s="413"/>
      <c r="HM27" s="413"/>
      <c r="HN27" s="413"/>
      <c r="HO27" s="413"/>
      <c r="HP27" s="413"/>
      <c r="HQ27" s="413"/>
      <c r="HR27" s="413"/>
      <c r="HS27" s="413"/>
      <c r="HT27" s="413"/>
      <c r="HU27" s="413"/>
      <c r="HV27" s="413"/>
      <c r="HW27" s="413"/>
      <c r="HX27" s="413"/>
      <c r="HY27" s="772"/>
      <c r="HZ27" s="772"/>
      <c r="IA27" s="772"/>
      <c r="IB27" s="772"/>
      <c r="IC27" s="772"/>
      <c r="ID27" s="772"/>
      <c r="IE27" s="772"/>
    </row>
    <row r="28" spans="1:239" s="387" customFormat="1" ht="122.4" x14ac:dyDescent="0.3">
      <c r="A28" s="380" t="s">
        <v>197</v>
      </c>
      <c r="B28" s="380" t="s">
        <v>187</v>
      </c>
      <c r="C28" s="380" t="s">
        <v>189</v>
      </c>
      <c r="D28" s="380" t="s">
        <v>361</v>
      </c>
      <c r="E28" s="380" t="s">
        <v>363</v>
      </c>
      <c r="F28" s="448"/>
      <c r="G28" s="380"/>
      <c r="H28" s="377"/>
      <c r="I28" s="380"/>
      <c r="J28" s="407"/>
      <c r="K28" s="378"/>
      <c r="L28" s="375" t="s">
        <v>2006</v>
      </c>
      <c r="M28" s="383" t="s">
        <v>2007</v>
      </c>
      <c r="N28" s="375" t="s">
        <v>2008</v>
      </c>
      <c r="O28" s="375" t="s">
        <v>2014</v>
      </c>
      <c r="P28" s="375" t="s">
        <v>2017</v>
      </c>
      <c r="Q28" s="374" t="s">
        <v>2030</v>
      </c>
      <c r="R28" s="383" t="s">
        <v>2025</v>
      </c>
      <c r="S28" s="374">
        <v>1</v>
      </c>
      <c r="T28" s="374">
        <v>1</v>
      </c>
      <c r="U28" s="375" t="s">
        <v>2031</v>
      </c>
      <c r="V28" s="383" t="s">
        <v>2017</v>
      </c>
      <c r="W28" s="530">
        <v>43098</v>
      </c>
      <c r="X28" s="530">
        <v>43645</v>
      </c>
      <c r="Y28" s="537">
        <v>108333333</v>
      </c>
      <c r="Z28" s="383" t="s">
        <v>1930</v>
      </c>
      <c r="AA28" s="383" t="s">
        <v>1931</v>
      </c>
      <c r="AB28" s="383" t="s">
        <v>2032</v>
      </c>
      <c r="AC28" s="383" t="s">
        <v>2033</v>
      </c>
      <c r="AD28" s="383" t="s">
        <v>2035</v>
      </c>
      <c r="AE28" s="430"/>
      <c r="AF28" s="411"/>
      <c r="AG28" s="411"/>
      <c r="AH28" s="411"/>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13"/>
      <c r="CU28" s="413"/>
      <c r="CV28" s="413"/>
      <c r="CW28" s="413"/>
      <c r="CX28" s="413"/>
      <c r="CY28" s="413"/>
      <c r="CZ28" s="413"/>
      <c r="DA28" s="413"/>
      <c r="DB28" s="413"/>
      <c r="DC28" s="413"/>
      <c r="DD28" s="413"/>
      <c r="DE28" s="413"/>
      <c r="DF28" s="413"/>
      <c r="DG28" s="413"/>
      <c r="DH28" s="413"/>
      <c r="DI28" s="413"/>
      <c r="DJ28" s="413"/>
      <c r="DK28" s="413"/>
      <c r="DL28" s="413"/>
      <c r="DM28" s="413"/>
      <c r="DN28" s="413"/>
      <c r="DO28" s="413"/>
      <c r="DP28" s="413"/>
      <c r="DQ28" s="413"/>
      <c r="DR28" s="413"/>
      <c r="DS28" s="413"/>
      <c r="DT28" s="413"/>
      <c r="DU28" s="413"/>
      <c r="DV28" s="413"/>
      <c r="DW28" s="413"/>
      <c r="DX28" s="413"/>
      <c r="DY28" s="413"/>
      <c r="DZ28" s="413"/>
      <c r="EA28" s="413"/>
      <c r="EB28" s="413"/>
      <c r="EC28" s="413"/>
      <c r="ED28" s="413"/>
      <c r="EE28" s="413"/>
      <c r="EF28" s="413"/>
      <c r="EG28" s="413"/>
      <c r="EH28" s="413"/>
      <c r="EI28" s="413"/>
      <c r="EJ28" s="413"/>
      <c r="EK28" s="413"/>
      <c r="EL28" s="413"/>
      <c r="EM28" s="413"/>
      <c r="EN28" s="413"/>
      <c r="EO28" s="413"/>
      <c r="EP28" s="413"/>
      <c r="EQ28" s="413"/>
      <c r="ER28" s="413"/>
      <c r="ES28" s="413"/>
      <c r="ET28" s="413"/>
      <c r="EU28" s="413"/>
      <c r="EV28" s="413"/>
      <c r="EW28" s="413"/>
      <c r="EX28" s="413"/>
      <c r="EY28" s="413"/>
      <c r="EZ28" s="413"/>
      <c r="FA28" s="413"/>
      <c r="FB28" s="413"/>
      <c r="FC28" s="413"/>
      <c r="FD28" s="413"/>
      <c r="FE28" s="413"/>
      <c r="FF28" s="413"/>
      <c r="FG28" s="413"/>
      <c r="FH28" s="413"/>
      <c r="FI28" s="413"/>
      <c r="FJ28" s="413"/>
      <c r="FK28" s="413"/>
      <c r="FL28" s="413"/>
      <c r="FM28" s="413"/>
      <c r="FN28" s="413"/>
      <c r="FO28" s="413"/>
      <c r="FP28" s="413"/>
      <c r="FQ28" s="413"/>
      <c r="FR28" s="413"/>
      <c r="FS28" s="413"/>
      <c r="FT28" s="413"/>
      <c r="FU28" s="413"/>
      <c r="FV28" s="413"/>
      <c r="FW28" s="413"/>
      <c r="FX28" s="413"/>
      <c r="FY28" s="413"/>
      <c r="FZ28" s="413"/>
      <c r="GA28" s="413"/>
      <c r="GB28" s="413"/>
      <c r="GC28" s="413"/>
      <c r="GD28" s="413"/>
      <c r="GE28" s="413"/>
      <c r="GF28" s="413"/>
      <c r="GG28" s="413"/>
      <c r="GH28" s="413"/>
      <c r="GI28" s="413"/>
      <c r="GJ28" s="413"/>
      <c r="GK28" s="413"/>
      <c r="GL28" s="413"/>
      <c r="GM28" s="413"/>
      <c r="GN28" s="413"/>
      <c r="GO28" s="413"/>
      <c r="GP28" s="413"/>
      <c r="GQ28" s="413"/>
      <c r="GR28" s="413"/>
      <c r="GS28" s="413"/>
      <c r="GT28" s="413"/>
      <c r="GU28" s="413"/>
      <c r="GV28" s="413"/>
      <c r="GW28" s="413"/>
      <c r="GX28" s="413"/>
      <c r="GY28" s="413"/>
      <c r="GZ28" s="413"/>
      <c r="HA28" s="413"/>
      <c r="HB28" s="413"/>
      <c r="HC28" s="413"/>
      <c r="HD28" s="413"/>
      <c r="HE28" s="413"/>
      <c r="HF28" s="413"/>
      <c r="HG28" s="413"/>
      <c r="HH28" s="413"/>
      <c r="HI28" s="413"/>
      <c r="HJ28" s="413"/>
      <c r="HK28" s="413"/>
      <c r="HL28" s="413"/>
      <c r="HM28" s="413"/>
      <c r="HN28" s="413"/>
      <c r="HO28" s="413"/>
      <c r="HP28" s="413"/>
      <c r="HQ28" s="413"/>
      <c r="HR28" s="413"/>
      <c r="HS28" s="413"/>
      <c r="HT28" s="413"/>
      <c r="HU28" s="413"/>
      <c r="HV28" s="413"/>
      <c r="HW28" s="413"/>
      <c r="HX28" s="413"/>
      <c r="HY28" s="772"/>
      <c r="HZ28" s="772"/>
      <c r="IA28" s="772"/>
      <c r="IB28" s="772"/>
      <c r="IC28" s="772"/>
      <c r="ID28" s="772"/>
      <c r="IE28" s="772"/>
    </row>
    <row r="29" spans="1:239" s="387" customFormat="1" ht="10.199999999999999" x14ac:dyDescent="0.3">
      <c r="A29" s="436" t="s">
        <v>197</v>
      </c>
      <c r="B29" s="436" t="s">
        <v>187</v>
      </c>
      <c r="C29" s="436" t="s">
        <v>189</v>
      </c>
      <c r="D29" s="436" t="s">
        <v>361</v>
      </c>
      <c r="E29" s="436" t="s">
        <v>365</v>
      </c>
      <c r="F29" s="437"/>
      <c r="G29" s="438"/>
      <c r="H29" s="438"/>
      <c r="I29" s="438"/>
      <c r="J29" s="436"/>
      <c r="K29" s="439" t="s">
        <v>366</v>
      </c>
      <c r="L29" s="439"/>
      <c r="M29" s="440"/>
      <c r="N29" s="439"/>
      <c r="O29" s="439"/>
      <c r="P29" s="439"/>
      <c r="Q29" s="440"/>
      <c r="R29" s="440"/>
      <c r="S29" s="538"/>
      <c r="T29" s="538"/>
      <c r="U29" s="539"/>
      <c r="V29" s="440"/>
      <c r="W29" s="440"/>
      <c r="X29" s="440"/>
      <c r="Y29" s="441"/>
      <c r="Z29" s="440"/>
      <c r="AA29" s="440"/>
      <c r="AB29" s="440"/>
      <c r="AC29" s="440"/>
      <c r="AD29" s="440"/>
      <c r="AE29" s="430">
        <f t="shared" si="0"/>
        <v>0</v>
      </c>
      <c r="AF29" s="411"/>
      <c r="AG29" s="411"/>
      <c r="AH29" s="405"/>
      <c r="AI29" s="405"/>
      <c r="AJ29" s="405"/>
      <c r="AK29" s="405"/>
      <c r="AL29" s="405"/>
      <c r="AM29" s="405"/>
      <c r="AN29" s="405"/>
      <c r="AO29" s="405"/>
      <c r="AP29" s="405"/>
      <c r="AQ29" s="405"/>
      <c r="AR29" s="405"/>
      <c r="AS29" s="405"/>
      <c r="AT29" s="405"/>
      <c r="AU29" s="405"/>
      <c r="AV29" s="405"/>
      <c r="AW29" s="405"/>
      <c r="AX29" s="405"/>
      <c r="AY29" s="405"/>
      <c r="AZ29" s="405"/>
      <c r="BA29" s="405"/>
      <c r="BB29" s="405"/>
      <c r="BC29" s="405"/>
      <c r="BD29" s="405"/>
      <c r="BE29" s="405"/>
      <c r="BF29" s="405"/>
      <c r="BG29" s="405"/>
      <c r="BH29" s="405"/>
      <c r="BI29" s="405"/>
      <c r="BJ29" s="405"/>
      <c r="BK29" s="405"/>
      <c r="BL29" s="405"/>
      <c r="BM29" s="405"/>
      <c r="BN29" s="405"/>
      <c r="BO29" s="405"/>
      <c r="BP29" s="405"/>
      <c r="BQ29" s="405"/>
      <c r="BR29" s="405"/>
      <c r="BS29" s="405"/>
      <c r="BT29" s="405"/>
      <c r="BU29" s="405"/>
      <c r="BV29" s="405"/>
      <c r="BW29" s="405"/>
      <c r="BX29" s="405"/>
      <c r="BY29" s="405"/>
      <c r="BZ29" s="405"/>
      <c r="CA29" s="405"/>
      <c r="CB29" s="405"/>
      <c r="CC29" s="405"/>
      <c r="CD29" s="405"/>
      <c r="CE29" s="405"/>
      <c r="CF29" s="405"/>
      <c r="CG29" s="405"/>
      <c r="CH29" s="405"/>
      <c r="CI29" s="405"/>
      <c r="CJ29" s="405"/>
      <c r="CK29" s="405"/>
      <c r="CL29" s="405"/>
      <c r="CM29" s="405"/>
      <c r="CN29" s="405"/>
      <c r="CO29" s="405"/>
      <c r="CP29" s="405"/>
      <c r="CQ29" s="405"/>
      <c r="CR29" s="405"/>
      <c r="CS29" s="405"/>
      <c r="CT29" s="399"/>
      <c r="CU29" s="399"/>
      <c r="CV29" s="399"/>
      <c r="CW29" s="399"/>
      <c r="CX29" s="399"/>
      <c r="CY29" s="399"/>
      <c r="CZ29" s="399"/>
      <c r="DA29" s="399"/>
      <c r="DB29" s="399"/>
      <c r="DC29" s="399"/>
      <c r="DD29" s="399"/>
      <c r="DE29" s="399"/>
      <c r="DF29" s="399"/>
      <c r="DG29" s="399"/>
      <c r="DH29" s="399"/>
      <c r="DI29" s="399"/>
      <c r="DJ29" s="399"/>
      <c r="DK29" s="399"/>
      <c r="DL29" s="399"/>
      <c r="DM29" s="399"/>
      <c r="DN29" s="399"/>
      <c r="DO29" s="399"/>
      <c r="DP29" s="399"/>
      <c r="DQ29" s="399"/>
      <c r="DR29" s="399"/>
      <c r="DS29" s="399"/>
      <c r="DT29" s="399"/>
      <c r="DU29" s="399"/>
      <c r="DV29" s="399"/>
      <c r="DW29" s="399"/>
      <c r="DX29" s="399"/>
      <c r="DY29" s="399"/>
      <c r="DZ29" s="399"/>
      <c r="EA29" s="399"/>
      <c r="EB29" s="399"/>
      <c r="EC29" s="399"/>
      <c r="ED29" s="399"/>
      <c r="EE29" s="399"/>
      <c r="EF29" s="399"/>
      <c r="EG29" s="399"/>
      <c r="EH29" s="399"/>
      <c r="EI29" s="399"/>
      <c r="EJ29" s="399"/>
      <c r="EK29" s="399"/>
      <c r="EL29" s="399"/>
      <c r="EM29" s="399"/>
      <c r="EN29" s="399"/>
      <c r="EO29" s="399"/>
      <c r="EP29" s="399"/>
      <c r="EQ29" s="399"/>
      <c r="ER29" s="399"/>
      <c r="ES29" s="399"/>
      <c r="ET29" s="399"/>
      <c r="EU29" s="399"/>
      <c r="EV29" s="399"/>
      <c r="EW29" s="399"/>
      <c r="EX29" s="399"/>
      <c r="EY29" s="399"/>
      <c r="EZ29" s="399"/>
      <c r="FA29" s="399"/>
      <c r="FB29" s="399"/>
      <c r="FC29" s="399"/>
      <c r="FD29" s="399"/>
      <c r="FE29" s="399"/>
      <c r="FF29" s="399"/>
      <c r="FG29" s="399"/>
      <c r="FH29" s="399"/>
      <c r="FI29" s="399"/>
      <c r="FJ29" s="399"/>
      <c r="FK29" s="399"/>
      <c r="FL29" s="399"/>
      <c r="FM29" s="399"/>
      <c r="FN29" s="399"/>
      <c r="FO29" s="399"/>
      <c r="FP29" s="399"/>
      <c r="FQ29" s="399"/>
      <c r="FR29" s="399"/>
      <c r="FS29" s="399"/>
      <c r="FT29" s="399"/>
      <c r="FU29" s="399"/>
      <c r="FV29" s="399"/>
      <c r="FW29" s="399"/>
      <c r="FX29" s="399"/>
      <c r="FY29" s="399"/>
      <c r="FZ29" s="399"/>
      <c r="GA29" s="399"/>
      <c r="GB29" s="399"/>
      <c r="GC29" s="399"/>
      <c r="GD29" s="399"/>
      <c r="GE29" s="399"/>
      <c r="GF29" s="399"/>
      <c r="GG29" s="399"/>
      <c r="GH29" s="399"/>
      <c r="GI29" s="399"/>
      <c r="GJ29" s="399"/>
      <c r="GK29" s="399"/>
      <c r="GL29" s="399"/>
      <c r="GM29" s="399"/>
      <c r="GN29" s="399"/>
      <c r="GO29" s="399"/>
      <c r="GP29" s="399"/>
      <c r="GQ29" s="399"/>
      <c r="GR29" s="399"/>
      <c r="GS29" s="399"/>
      <c r="GT29" s="399"/>
      <c r="GU29" s="399"/>
      <c r="GV29" s="399"/>
      <c r="GW29" s="399"/>
      <c r="GX29" s="399"/>
      <c r="GY29" s="399"/>
      <c r="GZ29" s="399"/>
      <c r="HA29" s="399"/>
      <c r="HB29" s="399"/>
      <c r="HC29" s="399"/>
      <c r="HD29" s="399"/>
      <c r="HE29" s="399"/>
      <c r="HF29" s="399"/>
      <c r="HG29" s="399"/>
      <c r="HH29" s="399"/>
      <c r="HI29" s="399"/>
      <c r="HJ29" s="399"/>
      <c r="HK29" s="399"/>
      <c r="HL29" s="399"/>
      <c r="HM29" s="399"/>
      <c r="HN29" s="399"/>
      <c r="HO29" s="399"/>
      <c r="HP29" s="399"/>
      <c r="HQ29" s="399"/>
      <c r="HR29" s="399"/>
      <c r="HS29" s="399"/>
      <c r="HT29" s="399"/>
      <c r="HU29" s="399"/>
      <c r="HV29" s="399"/>
      <c r="HW29" s="399"/>
      <c r="HX29" s="399"/>
    </row>
    <row r="30" spans="1:239" s="387" customFormat="1" ht="132.6" x14ac:dyDescent="0.3">
      <c r="A30" s="380" t="s">
        <v>197</v>
      </c>
      <c r="B30" s="380" t="s">
        <v>187</v>
      </c>
      <c r="C30" s="380" t="s">
        <v>189</v>
      </c>
      <c r="D30" s="380" t="s">
        <v>361</v>
      </c>
      <c r="E30" s="380" t="s">
        <v>365</v>
      </c>
      <c r="F30" s="448" t="s">
        <v>391</v>
      </c>
      <c r="G30" s="449" t="s">
        <v>349</v>
      </c>
      <c r="H30" s="540" t="s">
        <v>369</v>
      </c>
      <c r="I30" s="449" t="s">
        <v>208</v>
      </c>
      <c r="J30" s="381" t="s">
        <v>370</v>
      </c>
      <c r="K30" s="532" t="s">
        <v>371</v>
      </c>
      <c r="L30" s="375" t="s">
        <v>2036</v>
      </c>
      <c r="M30" s="383" t="s">
        <v>2018</v>
      </c>
      <c r="N30" s="375" t="s">
        <v>2037</v>
      </c>
      <c r="O30" s="375" t="s">
        <v>2038</v>
      </c>
      <c r="P30" s="375" t="s">
        <v>2039</v>
      </c>
      <c r="Q30" s="374" t="s">
        <v>2057</v>
      </c>
      <c r="R30" s="513" t="s">
        <v>2053</v>
      </c>
      <c r="S30" s="541">
        <v>8</v>
      </c>
      <c r="T30" s="541">
        <v>4</v>
      </c>
      <c r="U30" s="379" t="s">
        <v>2065</v>
      </c>
      <c r="V30" s="542" t="s">
        <v>2039</v>
      </c>
      <c r="W30" s="530">
        <v>42734</v>
      </c>
      <c r="X30" s="530">
        <v>43463</v>
      </c>
      <c r="Y30" s="534">
        <v>200000000</v>
      </c>
      <c r="Z30" s="383" t="s">
        <v>1930</v>
      </c>
      <c r="AA30" s="383" t="s">
        <v>1931</v>
      </c>
      <c r="AB30" s="383" t="s">
        <v>2032</v>
      </c>
      <c r="AC30" s="383" t="s">
        <v>2066</v>
      </c>
      <c r="AD30" s="383" t="s">
        <v>2067</v>
      </c>
      <c r="AE30" s="430">
        <f t="shared" si="0"/>
        <v>1000000000</v>
      </c>
      <c r="AF30" s="411">
        <f>AG30</f>
        <v>1000000000</v>
      </c>
      <c r="AG30" s="411">
        <f>SUM(AH30:CS30)</f>
        <v>1000000000</v>
      </c>
      <c r="AH30" s="411">
        <v>1000000000</v>
      </c>
      <c r="AI30" s="411"/>
      <c r="AJ30" s="411"/>
      <c r="AK30" s="411"/>
      <c r="AL30" s="411"/>
      <c r="AM30" s="411"/>
      <c r="AN30" s="411"/>
      <c r="AO30" s="411"/>
      <c r="AP30" s="411"/>
      <c r="AQ30" s="411"/>
      <c r="AR30" s="411"/>
      <c r="AS30" s="411"/>
      <c r="AT30" s="411"/>
      <c r="AU30" s="411"/>
      <c r="AV30" s="411"/>
      <c r="AW30" s="411"/>
      <c r="AX30" s="411"/>
      <c r="AY30" s="411"/>
      <c r="AZ30" s="411"/>
      <c r="BA30" s="411"/>
      <c r="BB30" s="411"/>
      <c r="BC30" s="411"/>
      <c r="BD30" s="411"/>
      <c r="BE30" s="411"/>
      <c r="BF30" s="411"/>
      <c r="BG30" s="411"/>
      <c r="BH30" s="411"/>
      <c r="BI30" s="411"/>
      <c r="BJ30" s="411"/>
      <c r="BK30" s="411"/>
      <c r="BL30" s="411"/>
      <c r="BM30" s="411"/>
      <c r="BN30" s="411"/>
      <c r="BO30" s="411"/>
      <c r="BP30" s="411"/>
      <c r="BQ30" s="411"/>
      <c r="BR30" s="411"/>
      <c r="BS30" s="411"/>
      <c r="BT30" s="411"/>
      <c r="BU30" s="411"/>
      <c r="BV30" s="411"/>
      <c r="BW30" s="411"/>
      <c r="BX30" s="411"/>
      <c r="BY30" s="411"/>
      <c r="BZ30" s="411"/>
      <c r="CA30" s="411"/>
      <c r="CB30" s="411"/>
      <c r="CC30" s="411"/>
      <c r="CD30" s="411"/>
      <c r="CE30" s="411"/>
      <c r="CF30" s="411"/>
      <c r="CG30" s="411"/>
      <c r="CH30" s="411"/>
      <c r="CI30" s="411"/>
      <c r="CJ30" s="411"/>
      <c r="CK30" s="411"/>
      <c r="CL30" s="411"/>
      <c r="CM30" s="411"/>
      <c r="CN30" s="411"/>
      <c r="CO30" s="411"/>
      <c r="CP30" s="411"/>
      <c r="CQ30" s="411"/>
      <c r="CR30" s="411"/>
      <c r="CS30" s="411"/>
      <c r="CT30" s="772"/>
      <c r="CU30" s="772"/>
      <c r="CV30" s="772"/>
      <c r="CW30" s="772"/>
      <c r="CX30" s="772"/>
      <c r="CY30" s="772"/>
      <c r="CZ30" s="772"/>
      <c r="DA30" s="772"/>
      <c r="DB30" s="772"/>
      <c r="DC30" s="772"/>
      <c r="DD30" s="772"/>
      <c r="DE30" s="772"/>
      <c r="DF30" s="772"/>
      <c r="DG30" s="772"/>
      <c r="DH30" s="772"/>
      <c r="DI30" s="772"/>
      <c r="DJ30" s="772"/>
      <c r="DK30" s="772"/>
      <c r="DL30" s="772"/>
      <c r="DM30" s="772"/>
      <c r="DN30" s="772"/>
      <c r="DO30" s="772"/>
      <c r="DP30" s="772"/>
      <c r="DQ30" s="772"/>
      <c r="DR30" s="772"/>
      <c r="DS30" s="772"/>
      <c r="DT30" s="772"/>
      <c r="DU30" s="772"/>
      <c r="DV30" s="772"/>
      <c r="DW30" s="772"/>
      <c r="DX30" s="772"/>
      <c r="DY30" s="772"/>
      <c r="DZ30" s="772"/>
      <c r="EA30" s="772"/>
      <c r="EB30" s="772"/>
      <c r="EC30" s="772"/>
      <c r="ED30" s="772"/>
      <c r="EE30" s="772"/>
      <c r="EF30" s="772"/>
      <c r="EG30" s="772"/>
      <c r="EH30" s="772"/>
      <c r="EI30" s="772"/>
      <c r="EJ30" s="772"/>
      <c r="EK30" s="772"/>
      <c r="EL30" s="772"/>
      <c r="EM30" s="772"/>
      <c r="EN30" s="772"/>
      <c r="EO30" s="772"/>
      <c r="EP30" s="772"/>
      <c r="EQ30" s="772"/>
      <c r="ER30" s="772"/>
      <c r="ES30" s="772"/>
      <c r="ET30" s="772"/>
      <c r="EU30" s="772"/>
      <c r="EV30" s="772"/>
      <c r="EW30" s="772"/>
      <c r="EX30" s="772"/>
      <c r="EY30" s="772"/>
      <c r="EZ30" s="772"/>
      <c r="FA30" s="772"/>
      <c r="FB30" s="772"/>
      <c r="FC30" s="772"/>
      <c r="FD30" s="772"/>
      <c r="FE30" s="772"/>
      <c r="FF30" s="772"/>
      <c r="FG30" s="772"/>
      <c r="FH30" s="772"/>
      <c r="FI30" s="772"/>
      <c r="FJ30" s="772"/>
      <c r="FK30" s="772"/>
      <c r="FL30" s="772"/>
      <c r="FM30" s="772"/>
      <c r="FN30" s="772"/>
      <c r="FO30" s="772"/>
      <c r="FP30" s="772"/>
      <c r="FQ30" s="772"/>
      <c r="FR30" s="772"/>
      <c r="FS30" s="772"/>
      <c r="FT30" s="772"/>
      <c r="FU30" s="772"/>
      <c r="FV30" s="772"/>
      <c r="FW30" s="772"/>
      <c r="FX30" s="772"/>
      <c r="FY30" s="772"/>
      <c r="FZ30" s="772"/>
      <c r="GA30" s="772"/>
      <c r="GB30" s="772"/>
      <c r="GC30" s="772"/>
      <c r="GD30" s="772"/>
      <c r="GE30" s="772"/>
      <c r="GF30" s="772"/>
      <c r="GG30" s="772"/>
      <c r="GH30" s="772"/>
      <c r="GI30" s="772"/>
      <c r="GJ30" s="772"/>
      <c r="GK30" s="772"/>
      <c r="GL30" s="772"/>
      <c r="GM30" s="772"/>
      <c r="GN30" s="772"/>
      <c r="GO30" s="772"/>
      <c r="GP30" s="772"/>
      <c r="GQ30" s="772"/>
      <c r="GR30" s="772"/>
      <c r="GS30" s="772"/>
      <c r="GT30" s="772"/>
      <c r="GU30" s="772"/>
      <c r="GV30" s="772"/>
      <c r="GW30" s="772"/>
      <c r="GX30" s="772"/>
      <c r="GY30" s="772"/>
      <c r="GZ30" s="772"/>
      <c r="HA30" s="772"/>
      <c r="HB30" s="772"/>
      <c r="HC30" s="772"/>
      <c r="HD30" s="772"/>
      <c r="HE30" s="772"/>
      <c r="HF30" s="772"/>
      <c r="HG30" s="772"/>
      <c r="HH30" s="772"/>
      <c r="HI30" s="772"/>
      <c r="HJ30" s="772"/>
      <c r="HK30" s="772"/>
      <c r="HL30" s="772"/>
      <c r="HM30" s="772"/>
      <c r="HN30" s="772"/>
      <c r="HO30" s="772"/>
      <c r="HP30" s="772"/>
      <c r="HQ30" s="772"/>
      <c r="HR30" s="772"/>
      <c r="HS30" s="772"/>
      <c r="HT30" s="772"/>
      <c r="HU30" s="772"/>
      <c r="HV30" s="772"/>
      <c r="HW30" s="772"/>
      <c r="HX30" s="772"/>
    </row>
    <row r="31" spans="1:239" s="387" customFormat="1" ht="122.4" x14ac:dyDescent="0.3">
      <c r="A31" s="380" t="s">
        <v>197</v>
      </c>
      <c r="B31" s="380" t="s">
        <v>187</v>
      </c>
      <c r="C31" s="380" t="s">
        <v>189</v>
      </c>
      <c r="D31" s="380" t="s">
        <v>361</v>
      </c>
      <c r="E31" s="380" t="s">
        <v>365</v>
      </c>
      <c r="F31" s="448"/>
      <c r="G31" s="449"/>
      <c r="H31" s="540"/>
      <c r="I31" s="449"/>
      <c r="J31" s="381"/>
      <c r="K31" s="532"/>
      <c r="L31" s="375" t="s">
        <v>2036</v>
      </c>
      <c r="M31" s="383" t="s">
        <v>2018</v>
      </c>
      <c r="N31" s="375" t="s">
        <v>2037</v>
      </c>
      <c r="O31" s="375" t="s">
        <v>2038</v>
      </c>
      <c r="P31" s="375" t="s">
        <v>2040</v>
      </c>
      <c r="Q31" s="374" t="s">
        <v>2058</v>
      </c>
      <c r="R31" s="513" t="s">
        <v>2050</v>
      </c>
      <c r="S31" s="541">
        <v>100</v>
      </c>
      <c r="T31" s="541">
        <v>50</v>
      </c>
      <c r="U31" s="379" t="s">
        <v>2065</v>
      </c>
      <c r="V31" s="542" t="s">
        <v>2040</v>
      </c>
      <c r="W31" s="530">
        <v>42734</v>
      </c>
      <c r="X31" s="530">
        <v>43463</v>
      </c>
      <c r="Y31" s="534">
        <v>200000000</v>
      </c>
      <c r="Z31" s="383" t="s">
        <v>1930</v>
      </c>
      <c r="AA31" s="383" t="s">
        <v>1931</v>
      </c>
      <c r="AB31" s="383" t="s">
        <v>2032</v>
      </c>
      <c r="AC31" s="383" t="s">
        <v>2066</v>
      </c>
      <c r="AD31" s="383" t="s">
        <v>2068</v>
      </c>
      <c r="AE31" s="430"/>
      <c r="AF31" s="411"/>
      <c r="AG31" s="411"/>
      <c r="AH31" s="411"/>
      <c r="AI31" s="411"/>
      <c r="AJ31" s="411"/>
      <c r="AK31" s="411"/>
      <c r="AL31" s="411"/>
      <c r="AM31" s="411"/>
      <c r="AN31" s="411"/>
      <c r="AO31" s="411"/>
      <c r="AP31" s="411"/>
      <c r="AQ31" s="411"/>
      <c r="AR31" s="411"/>
      <c r="AS31" s="411"/>
      <c r="AT31" s="411"/>
      <c r="AU31" s="411"/>
      <c r="AV31" s="411"/>
      <c r="AW31" s="411"/>
      <c r="AX31" s="411"/>
      <c r="AY31" s="411"/>
      <c r="AZ31" s="411"/>
      <c r="BA31" s="411"/>
      <c r="BB31" s="411"/>
      <c r="BC31" s="411"/>
      <c r="BD31" s="411"/>
      <c r="BE31" s="411"/>
      <c r="BF31" s="411"/>
      <c r="BG31" s="411"/>
      <c r="BH31" s="411"/>
      <c r="BI31" s="411"/>
      <c r="BJ31" s="411"/>
      <c r="BK31" s="411"/>
      <c r="BL31" s="411"/>
      <c r="BM31" s="411"/>
      <c r="BN31" s="411"/>
      <c r="BO31" s="411"/>
      <c r="BP31" s="411"/>
      <c r="BQ31" s="411"/>
      <c r="BR31" s="411"/>
      <c r="BS31" s="411"/>
      <c r="BT31" s="411"/>
      <c r="BU31" s="411"/>
      <c r="BV31" s="411"/>
      <c r="BW31" s="411"/>
      <c r="BX31" s="411"/>
      <c r="BY31" s="411"/>
      <c r="BZ31" s="411"/>
      <c r="CA31" s="411"/>
      <c r="CB31" s="411"/>
      <c r="CC31" s="411"/>
      <c r="CD31" s="411"/>
      <c r="CE31" s="411"/>
      <c r="CF31" s="411"/>
      <c r="CG31" s="411"/>
      <c r="CH31" s="411"/>
      <c r="CI31" s="411"/>
      <c r="CJ31" s="411"/>
      <c r="CK31" s="411"/>
      <c r="CL31" s="411"/>
      <c r="CM31" s="411"/>
      <c r="CN31" s="411"/>
      <c r="CO31" s="411"/>
      <c r="CP31" s="411"/>
      <c r="CQ31" s="411"/>
      <c r="CR31" s="411"/>
      <c r="CS31" s="411"/>
      <c r="CT31" s="772"/>
      <c r="CU31" s="772"/>
      <c r="CV31" s="772"/>
      <c r="CW31" s="772"/>
      <c r="CX31" s="772"/>
      <c r="CY31" s="772"/>
      <c r="CZ31" s="772"/>
      <c r="DA31" s="772"/>
      <c r="DB31" s="772"/>
      <c r="DC31" s="772"/>
      <c r="DD31" s="772"/>
      <c r="DE31" s="772"/>
      <c r="DF31" s="772"/>
      <c r="DG31" s="772"/>
      <c r="DH31" s="772"/>
      <c r="DI31" s="772"/>
      <c r="DJ31" s="772"/>
      <c r="DK31" s="772"/>
      <c r="DL31" s="772"/>
      <c r="DM31" s="772"/>
      <c r="DN31" s="772"/>
      <c r="DO31" s="772"/>
      <c r="DP31" s="772"/>
      <c r="DQ31" s="772"/>
      <c r="DR31" s="772"/>
      <c r="DS31" s="772"/>
      <c r="DT31" s="772"/>
      <c r="DU31" s="772"/>
      <c r="DV31" s="772"/>
      <c r="DW31" s="772"/>
      <c r="DX31" s="772"/>
      <c r="DY31" s="772"/>
      <c r="DZ31" s="772"/>
      <c r="EA31" s="772"/>
      <c r="EB31" s="772"/>
      <c r="EC31" s="772"/>
      <c r="ED31" s="772"/>
      <c r="EE31" s="772"/>
      <c r="EF31" s="772"/>
      <c r="EG31" s="772"/>
      <c r="EH31" s="772"/>
      <c r="EI31" s="772"/>
      <c r="EJ31" s="772"/>
      <c r="EK31" s="772"/>
      <c r="EL31" s="772"/>
      <c r="EM31" s="772"/>
      <c r="EN31" s="772"/>
      <c r="EO31" s="772"/>
      <c r="EP31" s="772"/>
      <c r="EQ31" s="772"/>
      <c r="ER31" s="772"/>
      <c r="ES31" s="772"/>
      <c r="ET31" s="772"/>
      <c r="EU31" s="772"/>
      <c r="EV31" s="772"/>
      <c r="EW31" s="772"/>
      <c r="EX31" s="772"/>
      <c r="EY31" s="772"/>
      <c r="EZ31" s="772"/>
      <c r="FA31" s="772"/>
      <c r="FB31" s="772"/>
      <c r="FC31" s="772"/>
      <c r="FD31" s="772"/>
      <c r="FE31" s="772"/>
      <c r="FF31" s="772"/>
      <c r="FG31" s="772"/>
      <c r="FH31" s="772"/>
      <c r="FI31" s="772"/>
      <c r="FJ31" s="772"/>
      <c r="FK31" s="772"/>
      <c r="FL31" s="772"/>
      <c r="FM31" s="772"/>
      <c r="FN31" s="772"/>
      <c r="FO31" s="772"/>
      <c r="FP31" s="772"/>
      <c r="FQ31" s="772"/>
      <c r="FR31" s="772"/>
      <c r="FS31" s="772"/>
      <c r="FT31" s="772"/>
      <c r="FU31" s="772"/>
      <c r="FV31" s="772"/>
      <c r="FW31" s="772"/>
      <c r="FX31" s="772"/>
      <c r="FY31" s="772"/>
      <c r="FZ31" s="772"/>
      <c r="GA31" s="772"/>
      <c r="GB31" s="772"/>
      <c r="GC31" s="772"/>
      <c r="GD31" s="772"/>
      <c r="GE31" s="772"/>
      <c r="GF31" s="772"/>
      <c r="GG31" s="772"/>
      <c r="GH31" s="772"/>
      <c r="GI31" s="772"/>
      <c r="GJ31" s="772"/>
      <c r="GK31" s="772"/>
      <c r="GL31" s="772"/>
      <c r="GM31" s="772"/>
      <c r="GN31" s="772"/>
      <c r="GO31" s="772"/>
      <c r="GP31" s="772"/>
      <c r="GQ31" s="772"/>
      <c r="GR31" s="772"/>
      <c r="GS31" s="772"/>
      <c r="GT31" s="772"/>
      <c r="GU31" s="772"/>
      <c r="GV31" s="772"/>
      <c r="GW31" s="772"/>
      <c r="GX31" s="772"/>
      <c r="GY31" s="772"/>
      <c r="GZ31" s="772"/>
      <c r="HA31" s="772"/>
      <c r="HB31" s="772"/>
      <c r="HC31" s="772"/>
      <c r="HD31" s="772"/>
      <c r="HE31" s="772"/>
      <c r="HF31" s="772"/>
      <c r="HG31" s="772"/>
      <c r="HH31" s="772"/>
      <c r="HI31" s="772"/>
      <c r="HJ31" s="772"/>
      <c r="HK31" s="772"/>
      <c r="HL31" s="772"/>
      <c r="HM31" s="772"/>
      <c r="HN31" s="772"/>
      <c r="HO31" s="772"/>
      <c r="HP31" s="772"/>
      <c r="HQ31" s="772"/>
      <c r="HR31" s="772"/>
      <c r="HS31" s="772"/>
      <c r="HT31" s="772"/>
      <c r="HU31" s="772"/>
      <c r="HV31" s="772"/>
      <c r="HW31" s="772"/>
      <c r="HX31" s="772"/>
    </row>
    <row r="32" spans="1:239" s="387" customFormat="1" ht="122.4" x14ac:dyDescent="0.3">
      <c r="A32" s="380" t="s">
        <v>197</v>
      </c>
      <c r="B32" s="380" t="s">
        <v>187</v>
      </c>
      <c r="C32" s="380" t="s">
        <v>189</v>
      </c>
      <c r="D32" s="380" t="s">
        <v>361</v>
      </c>
      <c r="E32" s="380" t="s">
        <v>365</v>
      </c>
      <c r="F32" s="448"/>
      <c r="G32" s="449"/>
      <c r="H32" s="540"/>
      <c r="I32" s="449"/>
      <c r="J32" s="381"/>
      <c r="K32" s="532"/>
      <c r="L32" s="375" t="s">
        <v>2036</v>
      </c>
      <c r="M32" s="383" t="s">
        <v>2018</v>
      </c>
      <c r="N32" s="375" t="s">
        <v>2037</v>
      </c>
      <c r="O32" s="375" t="s">
        <v>2038</v>
      </c>
      <c r="P32" s="375" t="s">
        <v>2041</v>
      </c>
      <c r="Q32" s="374" t="s">
        <v>2059</v>
      </c>
      <c r="R32" s="513" t="s">
        <v>2051</v>
      </c>
      <c r="S32" s="541">
        <v>11</v>
      </c>
      <c r="T32" s="541">
        <v>11</v>
      </c>
      <c r="U32" s="379" t="s">
        <v>2065</v>
      </c>
      <c r="V32" s="542" t="s">
        <v>2041</v>
      </c>
      <c r="W32" s="530">
        <v>42734</v>
      </c>
      <c r="X32" s="530">
        <v>43463</v>
      </c>
      <c r="Y32" s="534">
        <v>200000000</v>
      </c>
      <c r="Z32" s="383" t="s">
        <v>1930</v>
      </c>
      <c r="AA32" s="383" t="s">
        <v>1931</v>
      </c>
      <c r="AB32" s="383" t="s">
        <v>2032</v>
      </c>
      <c r="AC32" s="383" t="s">
        <v>2066</v>
      </c>
      <c r="AD32" s="383" t="s">
        <v>2068</v>
      </c>
      <c r="AE32" s="430"/>
      <c r="AF32" s="411"/>
      <c r="AG32" s="411"/>
      <c r="AH32" s="411"/>
      <c r="AI32" s="411"/>
      <c r="AJ32" s="411"/>
      <c r="AK32" s="411"/>
      <c r="AL32" s="411"/>
      <c r="AM32" s="411"/>
      <c r="AN32" s="411"/>
      <c r="AO32" s="411"/>
      <c r="AP32" s="411"/>
      <c r="AQ32" s="411"/>
      <c r="AR32" s="411"/>
      <c r="AS32" s="411"/>
      <c r="AT32" s="411"/>
      <c r="AU32" s="411"/>
      <c r="AV32" s="411"/>
      <c r="AW32" s="411"/>
      <c r="AX32" s="411"/>
      <c r="AY32" s="411"/>
      <c r="AZ32" s="411"/>
      <c r="BA32" s="411"/>
      <c r="BB32" s="411"/>
      <c r="BC32" s="411"/>
      <c r="BD32" s="411"/>
      <c r="BE32" s="411"/>
      <c r="BF32" s="411"/>
      <c r="BG32" s="411"/>
      <c r="BH32" s="411"/>
      <c r="BI32" s="411"/>
      <c r="BJ32" s="411"/>
      <c r="BK32" s="411"/>
      <c r="BL32" s="411"/>
      <c r="BM32" s="411"/>
      <c r="BN32" s="411"/>
      <c r="BO32" s="411"/>
      <c r="BP32" s="411"/>
      <c r="BQ32" s="411"/>
      <c r="BR32" s="411"/>
      <c r="BS32" s="411"/>
      <c r="BT32" s="411"/>
      <c r="BU32" s="411"/>
      <c r="BV32" s="411"/>
      <c r="BW32" s="411"/>
      <c r="BX32" s="411"/>
      <c r="BY32" s="411"/>
      <c r="BZ32" s="411"/>
      <c r="CA32" s="411"/>
      <c r="CB32" s="411"/>
      <c r="CC32" s="411"/>
      <c r="CD32" s="411"/>
      <c r="CE32" s="411"/>
      <c r="CF32" s="411"/>
      <c r="CG32" s="411"/>
      <c r="CH32" s="411"/>
      <c r="CI32" s="411"/>
      <c r="CJ32" s="411"/>
      <c r="CK32" s="411"/>
      <c r="CL32" s="411"/>
      <c r="CM32" s="411"/>
      <c r="CN32" s="411"/>
      <c r="CO32" s="411"/>
      <c r="CP32" s="411"/>
      <c r="CQ32" s="411"/>
      <c r="CR32" s="411"/>
      <c r="CS32" s="411"/>
      <c r="CT32" s="772"/>
      <c r="CU32" s="772"/>
      <c r="CV32" s="772"/>
      <c r="CW32" s="772"/>
      <c r="CX32" s="772"/>
      <c r="CY32" s="772"/>
      <c r="CZ32" s="772"/>
      <c r="DA32" s="772"/>
      <c r="DB32" s="772"/>
      <c r="DC32" s="772"/>
      <c r="DD32" s="772"/>
      <c r="DE32" s="772"/>
      <c r="DF32" s="772"/>
      <c r="DG32" s="772"/>
      <c r="DH32" s="772"/>
      <c r="DI32" s="772"/>
      <c r="DJ32" s="772"/>
      <c r="DK32" s="772"/>
      <c r="DL32" s="772"/>
      <c r="DM32" s="772"/>
      <c r="DN32" s="772"/>
      <c r="DO32" s="772"/>
      <c r="DP32" s="772"/>
      <c r="DQ32" s="772"/>
      <c r="DR32" s="772"/>
      <c r="DS32" s="772"/>
      <c r="DT32" s="772"/>
      <c r="DU32" s="772"/>
      <c r="DV32" s="772"/>
      <c r="DW32" s="772"/>
      <c r="DX32" s="772"/>
      <c r="DY32" s="772"/>
      <c r="DZ32" s="772"/>
      <c r="EA32" s="772"/>
      <c r="EB32" s="772"/>
      <c r="EC32" s="772"/>
      <c r="ED32" s="772"/>
      <c r="EE32" s="772"/>
      <c r="EF32" s="772"/>
      <c r="EG32" s="772"/>
      <c r="EH32" s="772"/>
      <c r="EI32" s="772"/>
      <c r="EJ32" s="772"/>
      <c r="EK32" s="772"/>
      <c r="EL32" s="772"/>
      <c r="EM32" s="772"/>
      <c r="EN32" s="772"/>
      <c r="EO32" s="772"/>
      <c r="EP32" s="772"/>
      <c r="EQ32" s="772"/>
      <c r="ER32" s="772"/>
      <c r="ES32" s="772"/>
      <c r="ET32" s="772"/>
      <c r="EU32" s="772"/>
      <c r="EV32" s="772"/>
      <c r="EW32" s="772"/>
      <c r="EX32" s="772"/>
      <c r="EY32" s="772"/>
      <c r="EZ32" s="772"/>
      <c r="FA32" s="772"/>
      <c r="FB32" s="772"/>
      <c r="FC32" s="772"/>
      <c r="FD32" s="772"/>
      <c r="FE32" s="772"/>
      <c r="FF32" s="772"/>
      <c r="FG32" s="772"/>
      <c r="FH32" s="772"/>
      <c r="FI32" s="772"/>
      <c r="FJ32" s="772"/>
      <c r="FK32" s="772"/>
      <c r="FL32" s="772"/>
      <c r="FM32" s="772"/>
      <c r="FN32" s="772"/>
      <c r="FO32" s="772"/>
      <c r="FP32" s="772"/>
      <c r="FQ32" s="772"/>
      <c r="FR32" s="772"/>
      <c r="FS32" s="772"/>
      <c r="FT32" s="772"/>
      <c r="FU32" s="772"/>
      <c r="FV32" s="772"/>
      <c r="FW32" s="772"/>
      <c r="FX32" s="772"/>
      <c r="FY32" s="772"/>
      <c r="FZ32" s="772"/>
      <c r="GA32" s="772"/>
      <c r="GB32" s="772"/>
      <c r="GC32" s="772"/>
      <c r="GD32" s="772"/>
      <c r="GE32" s="772"/>
      <c r="GF32" s="772"/>
      <c r="GG32" s="772"/>
      <c r="GH32" s="772"/>
      <c r="GI32" s="772"/>
      <c r="GJ32" s="772"/>
      <c r="GK32" s="772"/>
      <c r="GL32" s="772"/>
      <c r="GM32" s="772"/>
      <c r="GN32" s="772"/>
      <c r="GO32" s="772"/>
      <c r="GP32" s="772"/>
      <c r="GQ32" s="772"/>
      <c r="GR32" s="772"/>
      <c r="GS32" s="772"/>
      <c r="GT32" s="772"/>
      <c r="GU32" s="772"/>
      <c r="GV32" s="772"/>
      <c r="GW32" s="772"/>
      <c r="GX32" s="772"/>
      <c r="GY32" s="772"/>
      <c r="GZ32" s="772"/>
      <c r="HA32" s="772"/>
      <c r="HB32" s="772"/>
      <c r="HC32" s="772"/>
      <c r="HD32" s="772"/>
      <c r="HE32" s="772"/>
      <c r="HF32" s="772"/>
      <c r="HG32" s="772"/>
      <c r="HH32" s="772"/>
      <c r="HI32" s="772"/>
      <c r="HJ32" s="772"/>
      <c r="HK32" s="772"/>
      <c r="HL32" s="772"/>
      <c r="HM32" s="772"/>
      <c r="HN32" s="772"/>
      <c r="HO32" s="772"/>
      <c r="HP32" s="772"/>
      <c r="HQ32" s="772"/>
      <c r="HR32" s="772"/>
      <c r="HS32" s="772"/>
      <c r="HT32" s="772"/>
      <c r="HU32" s="772"/>
      <c r="HV32" s="772"/>
      <c r="HW32" s="772"/>
      <c r="HX32" s="772"/>
    </row>
    <row r="33" spans="1:239" s="387" customFormat="1" ht="122.4" x14ac:dyDescent="0.3">
      <c r="A33" s="380" t="s">
        <v>197</v>
      </c>
      <c r="B33" s="380" t="s">
        <v>187</v>
      </c>
      <c r="C33" s="380" t="s">
        <v>189</v>
      </c>
      <c r="D33" s="380" t="s">
        <v>361</v>
      </c>
      <c r="E33" s="380" t="s">
        <v>365</v>
      </c>
      <c r="F33" s="448"/>
      <c r="G33" s="449"/>
      <c r="H33" s="540"/>
      <c r="I33" s="449"/>
      <c r="J33" s="381"/>
      <c r="K33" s="532"/>
      <c r="L33" s="375" t="s">
        <v>2036</v>
      </c>
      <c r="M33" s="383" t="s">
        <v>2018</v>
      </c>
      <c r="N33" s="375" t="s">
        <v>2037</v>
      </c>
      <c r="O33" s="375" t="s">
        <v>2038</v>
      </c>
      <c r="P33" s="375" t="s">
        <v>2042</v>
      </c>
      <c r="Q33" s="374" t="s">
        <v>2060</v>
      </c>
      <c r="R33" s="513" t="s">
        <v>2052</v>
      </c>
      <c r="S33" s="541">
        <v>1</v>
      </c>
      <c r="T33" s="541">
        <v>1</v>
      </c>
      <c r="U33" s="379" t="s">
        <v>2065</v>
      </c>
      <c r="V33" s="542" t="s">
        <v>2042</v>
      </c>
      <c r="W33" s="530">
        <v>42734</v>
      </c>
      <c r="X33" s="530">
        <v>43463</v>
      </c>
      <c r="Y33" s="534" t="s">
        <v>2069</v>
      </c>
      <c r="Z33" s="383" t="s">
        <v>1930</v>
      </c>
      <c r="AA33" s="383" t="s">
        <v>1931</v>
      </c>
      <c r="AB33" s="383" t="s">
        <v>2032</v>
      </c>
      <c r="AC33" s="383" t="s">
        <v>2066</v>
      </c>
      <c r="AD33" s="383" t="s">
        <v>2068</v>
      </c>
      <c r="AE33" s="430"/>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1"/>
      <c r="BK33" s="411"/>
      <c r="BL33" s="411"/>
      <c r="BM33" s="411"/>
      <c r="BN33" s="411"/>
      <c r="BO33" s="411"/>
      <c r="BP33" s="411"/>
      <c r="BQ33" s="411"/>
      <c r="BR33" s="411"/>
      <c r="BS33" s="411"/>
      <c r="BT33" s="411"/>
      <c r="BU33" s="411"/>
      <c r="BV33" s="411"/>
      <c r="BW33" s="411"/>
      <c r="BX33" s="411"/>
      <c r="BY33" s="411"/>
      <c r="BZ33" s="411"/>
      <c r="CA33" s="411"/>
      <c r="CB33" s="411"/>
      <c r="CC33" s="411"/>
      <c r="CD33" s="411"/>
      <c r="CE33" s="411"/>
      <c r="CF33" s="411"/>
      <c r="CG33" s="411"/>
      <c r="CH33" s="411"/>
      <c r="CI33" s="411"/>
      <c r="CJ33" s="411"/>
      <c r="CK33" s="411"/>
      <c r="CL33" s="411"/>
      <c r="CM33" s="411"/>
      <c r="CN33" s="411"/>
      <c r="CO33" s="411"/>
      <c r="CP33" s="411"/>
      <c r="CQ33" s="411"/>
      <c r="CR33" s="411"/>
      <c r="CS33" s="411"/>
      <c r="CT33" s="772"/>
      <c r="CU33" s="772"/>
      <c r="CV33" s="772"/>
      <c r="CW33" s="772"/>
      <c r="CX33" s="772"/>
      <c r="CY33" s="772"/>
      <c r="CZ33" s="772"/>
      <c r="DA33" s="772"/>
      <c r="DB33" s="772"/>
      <c r="DC33" s="772"/>
      <c r="DD33" s="772"/>
      <c r="DE33" s="772"/>
      <c r="DF33" s="772"/>
      <c r="DG33" s="772"/>
      <c r="DH33" s="772"/>
      <c r="DI33" s="772"/>
      <c r="DJ33" s="772"/>
      <c r="DK33" s="772"/>
      <c r="DL33" s="772"/>
      <c r="DM33" s="772"/>
      <c r="DN33" s="772"/>
      <c r="DO33" s="772"/>
      <c r="DP33" s="772"/>
      <c r="DQ33" s="772"/>
      <c r="DR33" s="772"/>
      <c r="DS33" s="772"/>
      <c r="DT33" s="772"/>
      <c r="DU33" s="772"/>
      <c r="DV33" s="772"/>
      <c r="DW33" s="772"/>
      <c r="DX33" s="772"/>
      <c r="DY33" s="772"/>
      <c r="DZ33" s="772"/>
      <c r="EA33" s="772"/>
      <c r="EB33" s="772"/>
      <c r="EC33" s="772"/>
      <c r="ED33" s="772"/>
      <c r="EE33" s="772"/>
      <c r="EF33" s="772"/>
      <c r="EG33" s="772"/>
      <c r="EH33" s="772"/>
      <c r="EI33" s="772"/>
      <c r="EJ33" s="772"/>
      <c r="EK33" s="772"/>
      <c r="EL33" s="772"/>
      <c r="EM33" s="772"/>
      <c r="EN33" s="772"/>
      <c r="EO33" s="772"/>
      <c r="EP33" s="772"/>
      <c r="EQ33" s="772"/>
      <c r="ER33" s="772"/>
      <c r="ES33" s="772"/>
      <c r="ET33" s="772"/>
      <c r="EU33" s="772"/>
      <c r="EV33" s="772"/>
      <c r="EW33" s="772"/>
      <c r="EX33" s="772"/>
      <c r="EY33" s="772"/>
      <c r="EZ33" s="772"/>
      <c r="FA33" s="772"/>
      <c r="FB33" s="772"/>
      <c r="FC33" s="772"/>
      <c r="FD33" s="772"/>
      <c r="FE33" s="772"/>
      <c r="FF33" s="772"/>
      <c r="FG33" s="772"/>
      <c r="FH33" s="772"/>
      <c r="FI33" s="772"/>
      <c r="FJ33" s="772"/>
      <c r="FK33" s="772"/>
      <c r="FL33" s="772"/>
      <c r="FM33" s="772"/>
      <c r="FN33" s="772"/>
      <c r="FO33" s="772"/>
      <c r="FP33" s="772"/>
      <c r="FQ33" s="772"/>
      <c r="FR33" s="772"/>
      <c r="FS33" s="772"/>
      <c r="FT33" s="772"/>
      <c r="FU33" s="772"/>
      <c r="FV33" s="772"/>
      <c r="FW33" s="772"/>
      <c r="FX33" s="772"/>
      <c r="FY33" s="772"/>
      <c r="FZ33" s="772"/>
      <c r="GA33" s="772"/>
      <c r="GB33" s="772"/>
      <c r="GC33" s="772"/>
      <c r="GD33" s="772"/>
      <c r="GE33" s="772"/>
      <c r="GF33" s="772"/>
      <c r="GG33" s="772"/>
      <c r="GH33" s="772"/>
      <c r="GI33" s="772"/>
      <c r="GJ33" s="772"/>
      <c r="GK33" s="772"/>
      <c r="GL33" s="772"/>
      <c r="GM33" s="772"/>
      <c r="GN33" s="772"/>
      <c r="GO33" s="772"/>
      <c r="GP33" s="772"/>
      <c r="GQ33" s="772"/>
      <c r="GR33" s="772"/>
      <c r="GS33" s="772"/>
      <c r="GT33" s="772"/>
      <c r="GU33" s="772"/>
      <c r="GV33" s="772"/>
      <c r="GW33" s="772"/>
      <c r="GX33" s="772"/>
      <c r="GY33" s="772"/>
      <c r="GZ33" s="772"/>
      <c r="HA33" s="772"/>
      <c r="HB33" s="772"/>
      <c r="HC33" s="772"/>
      <c r="HD33" s="772"/>
      <c r="HE33" s="772"/>
      <c r="HF33" s="772"/>
      <c r="HG33" s="772"/>
      <c r="HH33" s="772"/>
      <c r="HI33" s="772"/>
      <c r="HJ33" s="772"/>
      <c r="HK33" s="772"/>
      <c r="HL33" s="772"/>
      <c r="HM33" s="772"/>
      <c r="HN33" s="772"/>
      <c r="HO33" s="772"/>
      <c r="HP33" s="772"/>
      <c r="HQ33" s="772"/>
      <c r="HR33" s="772"/>
      <c r="HS33" s="772"/>
      <c r="HT33" s="772"/>
      <c r="HU33" s="772"/>
      <c r="HV33" s="772"/>
      <c r="HW33" s="772"/>
      <c r="HX33" s="772"/>
    </row>
    <row r="34" spans="1:239" s="387" customFormat="1" ht="122.4" x14ac:dyDescent="0.3">
      <c r="A34" s="380" t="s">
        <v>197</v>
      </c>
      <c r="B34" s="380" t="s">
        <v>187</v>
      </c>
      <c r="C34" s="380" t="s">
        <v>189</v>
      </c>
      <c r="D34" s="380" t="s">
        <v>361</v>
      </c>
      <c r="E34" s="380" t="s">
        <v>365</v>
      </c>
      <c r="F34" s="448"/>
      <c r="G34" s="449"/>
      <c r="H34" s="540"/>
      <c r="I34" s="449"/>
      <c r="J34" s="381"/>
      <c r="K34" s="532"/>
      <c r="L34" s="375" t="s">
        <v>2036</v>
      </c>
      <c r="M34" s="383" t="s">
        <v>2018</v>
      </c>
      <c r="N34" s="375" t="s">
        <v>2037</v>
      </c>
      <c r="O34" s="375" t="s">
        <v>2038</v>
      </c>
      <c r="P34" s="375" t="s">
        <v>2043</v>
      </c>
      <c r="Q34" s="374" t="s">
        <v>2061</v>
      </c>
      <c r="R34" s="513" t="s">
        <v>2053</v>
      </c>
      <c r="S34" s="541">
        <v>200</v>
      </c>
      <c r="T34" s="541">
        <v>200</v>
      </c>
      <c r="U34" s="379" t="s">
        <v>2065</v>
      </c>
      <c r="V34" s="542" t="s">
        <v>2043</v>
      </c>
      <c r="W34" s="530">
        <v>42734</v>
      </c>
      <c r="X34" s="530">
        <v>43463</v>
      </c>
      <c r="Y34" s="534" t="s">
        <v>2069</v>
      </c>
      <c r="Z34" s="383" t="s">
        <v>1930</v>
      </c>
      <c r="AA34" s="383" t="s">
        <v>1931</v>
      </c>
      <c r="AB34" s="383" t="s">
        <v>2032</v>
      </c>
      <c r="AC34" s="383" t="s">
        <v>2066</v>
      </c>
      <c r="AD34" s="383" t="s">
        <v>2068</v>
      </c>
      <c r="AE34" s="430"/>
      <c r="AF34" s="411"/>
      <c r="AG34" s="411"/>
      <c r="AH34" s="411"/>
      <c r="AI34" s="411"/>
      <c r="AJ34" s="411"/>
      <c r="AK34" s="411"/>
      <c r="AL34" s="411"/>
      <c r="AM34" s="411"/>
      <c r="AN34" s="411"/>
      <c r="AO34" s="411"/>
      <c r="AP34" s="411"/>
      <c r="AQ34" s="411"/>
      <c r="AR34" s="411"/>
      <c r="AS34" s="411"/>
      <c r="AT34" s="411"/>
      <c r="AU34" s="411"/>
      <c r="AV34" s="411"/>
      <c r="AW34" s="411"/>
      <c r="AX34" s="411"/>
      <c r="AY34" s="411"/>
      <c r="AZ34" s="411"/>
      <c r="BA34" s="411"/>
      <c r="BB34" s="411"/>
      <c r="BC34" s="411"/>
      <c r="BD34" s="411"/>
      <c r="BE34" s="411"/>
      <c r="BF34" s="411"/>
      <c r="BG34" s="411"/>
      <c r="BH34" s="411"/>
      <c r="BI34" s="411"/>
      <c r="BJ34" s="411"/>
      <c r="BK34" s="411"/>
      <c r="BL34" s="411"/>
      <c r="BM34" s="411"/>
      <c r="BN34" s="411"/>
      <c r="BO34" s="411"/>
      <c r="BP34" s="411"/>
      <c r="BQ34" s="411"/>
      <c r="BR34" s="411"/>
      <c r="BS34" s="411"/>
      <c r="BT34" s="411"/>
      <c r="BU34" s="411"/>
      <c r="BV34" s="411"/>
      <c r="BW34" s="411"/>
      <c r="BX34" s="411"/>
      <c r="BY34" s="411"/>
      <c r="BZ34" s="411"/>
      <c r="CA34" s="411"/>
      <c r="CB34" s="411"/>
      <c r="CC34" s="411"/>
      <c r="CD34" s="411"/>
      <c r="CE34" s="411"/>
      <c r="CF34" s="411"/>
      <c r="CG34" s="411"/>
      <c r="CH34" s="411"/>
      <c r="CI34" s="411"/>
      <c r="CJ34" s="411"/>
      <c r="CK34" s="411"/>
      <c r="CL34" s="411"/>
      <c r="CM34" s="411"/>
      <c r="CN34" s="411"/>
      <c r="CO34" s="411"/>
      <c r="CP34" s="411"/>
      <c r="CQ34" s="411"/>
      <c r="CR34" s="411"/>
      <c r="CS34" s="411"/>
      <c r="CT34" s="772"/>
      <c r="CU34" s="772"/>
      <c r="CV34" s="772"/>
      <c r="CW34" s="772"/>
      <c r="CX34" s="772"/>
      <c r="CY34" s="772"/>
      <c r="CZ34" s="772"/>
      <c r="DA34" s="772"/>
      <c r="DB34" s="772"/>
      <c r="DC34" s="772"/>
      <c r="DD34" s="772"/>
      <c r="DE34" s="772"/>
      <c r="DF34" s="772"/>
      <c r="DG34" s="772"/>
      <c r="DH34" s="772"/>
      <c r="DI34" s="772"/>
      <c r="DJ34" s="772"/>
      <c r="DK34" s="772"/>
      <c r="DL34" s="772"/>
      <c r="DM34" s="772"/>
      <c r="DN34" s="772"/>
      <c r="DO34" s="772"/>
      <c r="DP34" s="772"/>
      <c r="DQ34" s="772"/>
      <c r="DR34" s="772"/>
      <c r="DS34" s="772"/>
      <c r="DT34" s="772"/>
      <c r="DU34" s="772"/>
      <c r="DV34" s="772"/>
      <c r="DW34" s="772"/>
      <c r="DX34" s="772"/>
      <c r="DY34" s="772"/>
      <c r="DZ34" s="772"/>
      <c r="EA34" s="772"/>
      <c r="EB34" s="772"/>
      <c r="EC34" s="772"/>
      <c r="ED34" s="772"/>
      <c r="EE34" s="772"/>
      <c r="EF34" s="772"/>
      <c r="EG34" s="772"/>
      <c r="EH34" s="772"/>
      <c r="EI34" s="772"/>
      <c r="EJ34" s="772"/>
      <c r="EK34" s="772"/>
      <c r="EL34" s="772"/>
      <c r="EM34" s="772"/>
      <c r="EN34" s="772"/>
      <c r="EO34" s="772"/>
      <c r="EP34" s="772"/>
      <c r="EQ34" s="772"/>
      <c r="ER34" s="772"/>
      <c r="ES34" s="772"/>
      <c r="ET34" s="772"/>
      <c r="EU34" s="772"/>
      <c r="EV34" s="772"/>
      <c r="EW34" s="772"/>
      <c r="EX34" s="772"/>
      <c r="EY34" s="772"/>
      <c r="EZ34" s="772"/>
      <c r="FA34" s="772"/>
      <c r="FB34" s="772"/>
      <c r="FC34" s="772"/>
      <c r="FD34" s="772"/>
      <c r="FE34" s="772"/>
      <c r="FF34" s="772"/>
      <c r="FG34" s="772"/>
      <c r="FH34" s="772"/>
      <c r="FI34" s="772"/>
      <c r="FJ34" s="772"/>
      <c r="FK34" s="772"/>
      <c r="FL34" s="772"/>
      <c r="FM34" s="772"/>
      <c r="FN34" s="772"/>
      <c r="FO34" s="772"/>
      <c r="FP34" s="772"/>
      <c r="FQ34" s="772"/>
      <c r="FR34" s="772"/>
      <c r="FS34" s="772"/>
      <c r="FT34" s="772"/>
      <c r="FU34" s="772"/>
      <c r="FV34" s="772"/>
      <c r="FW34" s="772"/>
      <c r="FX34" s="772"/>
      <c r="FY34" s="772"/>
      <c r="FZ34" s="772"/>
      <c r="GA34" s="772"/>
      <c r="GB34" s="772"/>
      <c r="GC34" s="772"/>
      <c r="GD34" s="772"/>
      <c r="GE34" s="772"/>
      <c r="GF34" s="772"/>
      <c r="GG34" s="772"/>
      <c r="GH34" s="772"/>
      <c r="GI34" s="772"/>
      <c r="GJ34" s="772"/>
      <c r="GK34" s="772"/>
      <c r="GL34" s="772"/>
      <c r="GM34" s="772"/>
      <c r="GN34" s="772"/>
      <c r="GO34" s="772"/>
      <c r="GP34" s="772"/>
      <c r="GQ34" s="772"/>
      <c r="GR34" s="772"/>
      <c r="GS34" s="772"/>
      <c r="GT34" s="772"/>
      <c r="GU34" s="772"/>
      <c r="GV34" s="772"/>
      <c r="GW34" s="772"/>
      <c r="GX34" s="772"/>
      <c r="GY34" s="772"/>
      <c r="GZ34" s="772"/>
      <c r="HA34" s="772"/>
      <c r="HB34" s="772"/>
      <c r="HC34" s="772"/>
      <c r="HD34" s="772"/>
      <c r="HE34" s="772"/>
      <c r="HF34" s="772"/>
      <c r="HG34" s="772"/>
      <c r="HH34" s="772"/>
      <c r="HI34" s="772"/>
      <c r="HJ34" s="772"/>
      <c r="HK34" s="772"/>
      <c r="HL34" s="772"/>
      <c r="HM34" s="772"/>
      <c r="HN34" s="772"/>
      <c r="HO34" s="772"/>
      <c r="HP34" s="772"/>
      <c r="HQ34" s="772"/>
      <c r="HR34" s="772"/>
      <c r="HS34" s="772"/>
      <c r="HT34" s="772"/>
      <c r="HU34" s="772"/>
      <c r="HV34" s="772"/>
      <c r="HW34" s="772"/>
      <c r="HX34" s="772"/>
    </row>
    <row r="35" spans="1:239" s="387" customFormat="1" ht="122.4" x14ac:dyDescent="0.3">
      <c r="A35" s="380" t="s">
        <v>197</v>
      </c>
      <c r="B35" s="380" t="s">
        <v>187</v>
      </c>
      <c r="C35" s="380" t="s">
        <v>189</v>
      </c>
      <c r="D35" s="380" t="s">
        <v>361</v>
      </c>
      <c r="E35" s="380" t="s">
        <v>365</v>
      </c>
      <c r="F35" s="448"/>
      <c r="G35" s="449"/>
      <c r="H35" s="540"/>
      <c r="I35" s="449"/>
      <c r="J35" s="381"/>
      <c r="K35" s="532"/>
      <c r="L35" s="375" t="s">
        <v>2036</v>
      </c>
      <c r="M35" s="383" t="s">
        <v>2018</v>
      </c>
      <c r="N35" s="375" t="s">
        <v>2037</v>
      </c>
      <c r="O35" s="375" t="s">
        <v>2044</v>
      </c>
      <c r="P35" s="375" t="s">
        <v>2045</v>
      </c>
      <c r="Q35" s="374" t="s">
        <v>2062</v>
      </c>
      <c r="R35" s="513" t="s">
        <v>2054</v>
      </c>
      <c r="S35" s="541">
        <v>1</v>
      </c>
      <c r="T35" s="541">
        <v>1</v>
      </c>
      <c r="U35" s="379" t="s">
        <v>2065</v>
      </c>
      <c r="V35" s="542" t="s">
        <v>2045</v>
      </c>
      <c r="W35" s="530">
        <v>42734</v>
      </c>
      <c r="X35" s="530">
        <v>43463</v>
      </c>
      <c r="Y35" s="534" t="s">
        <v>2069</v>
      </c>
      <c r="Z35" s="383" t="s">
        <v>1930</v>
      </c>
      <c r="AA35" s="383" t="s">
        <v>1931</v>
      </c>
      <c r="AB35" s="383" t="s">
        <v>2032</v>
      </c>
      <c r="AC35" s="383" t="s">
        <v>2066</v>
      </c>
      <c r="AD35" s="383" t="s">
        <v>2068</v>
      </c>
      <c r="AE35" s="430"/>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411"/>
      <c r="BC35" s="411"/>
      <c r="BD35" s="411"/>
      <c r="BE35" s="411"/>
      <c r="BF35" s="411"/>
      <c r="BG35" s="411"/>
      <c r="BH35" s="411"/>
      <c r="BI35" s="411"/>
      <c r="BJ35" s="411"/>
      <c r="BK35" s="411"/>
      <c r="BL35" s="411"/>
      <c r="BM35" s="411"/>
      <c r="BN35" s="411"/>
      <c r="BO35" s="411"/>
      <c r="BP35" s="411"/>
      <c r="BQ35" s="411"/>
      <c r="BR35" s="411"/>
      <c r="BS35" s="411"/>
      <c r="BT35" s="411"/>
      <c r="BU35" s="411"/>
      <c r="BV35" s="411"/>
      <c r="BW35" s="411"/>
      <c r="BX35" s="411"/>
      <c r="BY35" s="411"/>
      <c r="BZ35" s="411"/>
      <c r="CA35" s="411"/>
      <c r="CB35" s="411"/>
      <c r="CC35" s="411"/>
      <c r="CD35" s="411"/>
      <c r="CE35" s="411"/>
      <c r="CF35" s="411"/>
      <c r="CG35" s="411"/>
      <c r="CH35" s="411"/>
      <c r="CI35" s="411"/>
      <c r="CJ35" s="411"/>
      <c r="CK35" s="411"/>
      <c r="CL35" s="411"/>
      <c r="CM35" s="411"/>
      <c r="CN35" s="411"/>
      <c r="CO35" s="411"/>
      <c r="CP35" s="411"/>
      <c r="CQ35" s="411"/>
      <c r="CR35" s="411"/>
      <c r="CS35" s="411"/>
      <c r="CT35" s="772"/>
      <c r="CU35" s="772"/>
      <c r="CV35" s="772"/>
      <c r="CW35" s="772"/>
      <c r="CX35" s="772"/>
      <c r="CY35" s="772"/>
      <c r="CZ35" s="772"/>
      <c r="DA35" s="772"/>
      <c r="DB35" s="772"/>
      <c r="DC35" s="772"/>
      <c r="DD35" s="772"/>
      <c r="DE35" s="772"/>
      <c r="DF35" s="772"/>
      <c r="DG35" s="772"/>
      <c r="DH35" s="772"/>
      <c r="DI35" s="772"/>
      <c r="DJ35" s="772"/>
      <c r="DK35" s="772"/>
      <c r="DL35" s="772"/>
      <c r="DM35" s="772"/>
      <c r="DN35" s="772"/>
      <c r="DO35" s="772"/>
      <c r="DP35" s="772"/>
      <c r="DQ35" s="772"/>
      <c r="DR35" s="772"/>
      <c r="DS35" s="772"/>
      <c r="DT35" s="772"/>
      <c r="DU35" s="772"/>
      <c r="DV35" s="772"/>
      <c r="DW35" s="772"/>
      <c r="DX35" s="772"/>
      <c r="DY35" s="772"/>
      <c r="DZ35" s="772"/>
      <c r="EA35" s="772"/>
      <c r="EB35" s="772"/>
      <c r="EC35" s="772"/>
      <c r="ED35" s="772"/>
      <c r="EE35" s="772"/>
      <c r="EF35" s="772"/>
      <c r="EG35" s="772"/>
      <c r="EH35" s="772"/>
      <c r="EI35" s="772"/>
      <c r="EJ35" s="772"/>
      <c r="EK35" s="772"/>
      <c r="EL35" s="772"/>
      <c r="EM35" s="772"/>
      <c r="EN35" s="772"/>
      <c r="EO35" s="772"/>
      <c r="EP35" s="772"/>
      <c r="EQ35" s="772"/>
      <c r="ER35" s="772"/>
      <c r="ES35" s="772"/>
      <c r="ET35" s="772"/>
      <c r="EU35" s="772"/>
      <c r="EV35" s="772"/>
      <c r="EW35" s="772"/>
      <c r="EX35" s="772"/>
      <c r="EY35" s="772"/>
      <c r="EZ35" s="772"/>
      <c r="FA35" s="772"/>
      <c r="FB35" s="772"/>
      <c r="FC35" s="772"/>
      <c r="FD35" s="772"/>
      <c r="FE35" s="772"/>
      <c r="FF35" s="772"/>
      <c r="FG35" s="772"/>
      <c r="FH35" s="772"/>
      <c r="FI35" s="772"/>
      <c r="FJ35" s="772"/>
      <c r="FK35" s="772"/>
      <c r="FL35" s="772"/>
      <c r="FM35" s="772"/>
      <c r="FN35" s="772"/>
      <c r="FO35" s="772"/>
      <c r="FP35" s="772"/>
      <c r="FQ35" s="772"/>
      <c r="FR35" s="772"/>
      <c r="FS35" s="772"/>
      <c r="FT35" s="772"/>
      <c r="FU35" s="772"/>
      <c r="FV35" s="772"/>
      <c r="FW35" s="772"/>
      <c r="FX35" s="772"/>
      <c r="FY35" s="772"/>
      <c r="FZ35" s="772"/>
      <c r="GA35" s="772"/>
      <c r="GB35" s="772"/>
      <c r="GC35" s="772"/>
      <c r="GD35" s="772"/>
      <c r="GE35" s="772"/>
      <c r="GF35" s="772"/>
      <c r="GG35" s="772"/>
      <c r="GH35" s="772"/>
      <c r="GI35" s="772"/>
      <c r="GJ35" s="772"/>
      <c r="GK35" s="772"/>
      <c r="GL35" s="772"/>
      <c r="GM35" s="772"/>
      <c r="GN35" s="772"/>
      <c r="GO35" s="772"/>
      <c r="GP35" s="772"/>
      <c r="GQ35" s="772"/>
      <c r="GR35" s="772"/>
      <c r="GS35" s="772"/>
      <c r="GT35" s="772"/>
      <c r="GU35" s="772"/>
      <c r="GV35" s="772"/>
      <c r="GW35" s="772"/>
      <c r="GX35" s="772"/>
      <c r="GY35" s="772"/>
      <c r="GZ35" s="772"/>
      <c r="HA35" s="772"/>
      <c r="HB35" s="772"/>
      <c r="HC35" s="772"/>
      <c r="HD35" s="772"/>
      <c r="HE35" s="772"/>
      <c r="HF35" s="772"/>
      <c r="HG35" s="772"/>
      <c r="HH35" s="772"/>
      <c r="HI35" s="772"/>
      <c r="HJ35" s="772"/>
      <c r="HK35" s="772"/>
      <c r="HL35" s="772"/>
      <c r="HM35" s="772"/>
      <c r="HN35" s="772"/>
      <c r="HO35" s="772"/>
      <c r="HP35" s="772"/>
      <c r="HQ35" s="772"/>
      <c r="HR35" s="772"/>
      <c r="HS35" s="772"/>
      <c r="HT35" s="772"/>
      <c r="HU35" s="772"/>
      <c r="HV35" s="772"/>
      <c r="HW35" s="772"/>
      <c r="HX35" s="772"/>
    </row>
    <row r="36" spans="1:239" s="387" customFormat="1" ht="122.4" x14ac:dyDescent="0.3">
      <c r="A36" s="380" t="s">
        <v>197</v>
      </c>
      <c r="B36" s="380" t="s">
        <v>187</v>
      </c>
      <c r="C36" s="380" t="s">
        <v>189</v>
      </c>
      <c r="D36" s="380" t="s">
        <v>361</v>
      </c>
      <c r="E36" s="380" t="s">
        <v>365</v>
      </c>
      <c r="F36" s="448"/>
      <c r="G36" s="449"/>
      <c r="H36" s="540"/>
      <c r="I36" s="449"/>
      <c r="J36" s="381"/>
      <c r="K36" s="532"/>
      <c r="L36" s="375" t="s">
        <v>2036</v>
      </c>
      <c r="M36" s="383" t="s">
        <v>2018</v>
      </c>
      <c r="N36" s="375" t="s">
        <v>2037</v>
      </c>
      <c r="O36" s="375" t="s">
        <v>2046</v>
      </c>
      <c r="P36" s="375" t="s">
        <v>2047</v>
      </c>
      <c r="Q36" s="374" t="s">
        <v>2063</v>
      </c>
      <c r="R36" s="513" t="s">
        <v>2055</v>
      </c>
      <c r="S36" s="541">
        <v>1</v>
      </c>
      <c r="T36" s="541">
        <v>1</v>
      </c>
      <c r="U36" s="379" t="s">
        <v>2065</v>
      </c>
      <c r="V36" s="542" t="s">
        <v>2047</v>
      </c>
      <c r="W36" s="530">
        <v>42734</v>
      </c>
      <c r="X36" s="530">
        <v>43463</v>
      </c>
      <c r="Y36" s="534">
        <v>200000000</v>
      </c>
      <c r="Z36" s="383" t="s">
        <v>1930</v>
      </c>
      <c r="AA36" s="383" t="s">
        <v>1931</v>
      </c>
      <c r="AB36" s="383" t="s">
        <v>2032</v>
      </c>
      <c r="AC36" s="383" t="s">
        <v>2066</v>
      </c>
      <c r="AD36" s="383" t="s">
        <v>2068</v>
      </c>
      <c r="AE36" s="430"/>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c r="BB36" s="411"/>
      <c r="BC36" s="411"/>
      <c r="BD36" s="411"/>
      <c r="BE36" s="411"/>
      <c r="BF36" s="411"/>
      <c r="BG36" s="411"/>
      <c r="BH36" s="411"/>
      <c r="BI36" s="411"/>
      <c r="BJ36" s="411"/>
      <c r="BK36" s="411"/>
      <c r="BL36" s="411"/>
      <c r="BM36" s="411"/>
      <c r="BN36" s="411"/>
      <c r="BO36" s="411"/>
      <c r="BP36" s="411"/>
      <c r="BQ36" s="411"/>
      <c r="BR36" s="411"/>
      <c r="BS36" s="411"/>
      <c r="BT36" s="411"/>
      <c r="BU36" s="411"/>
      <c r="BV36" s="411"/>
      <c r="BW36" s="411"/>
      <c r="BX36" s="411"/>
      <c r="BY36" s="411"/>
      <c r="BZ36" s="411"/>
      <c r="CA36" s="411"/>
      <c r="CB36" s="411"/>
      <c r="CC36" s="411"/>
      <c r="CD36" s="411"/>
      <c r="CE36" s="411"/>
      <c r="CF36" s="411"/>
      <c r="CG36" s="411"/>
      <c r="CH36" s="411"/>
      <c r="CI36" s="411"/>
      <c r="CJ36" s="411"/>
      <c r="CK36" s="411"/>
      <c r="CL36" s="411"/>
      <c r="CM36" s="411"/>
      <c r="CN36" s="411"/>
      <c r="CO36" s="411"/>
      <c r="CP36" s="411"/>
      <c r="CQ36" s="411"/>
      <c r="CR36" s="411"/>
      <c r="CS36" s="411"/>
      <c r="CT36" s="772"/>
      <c r="CU36" s="772"/>
      <c r="CV36" s="772"/>
      <c r="CW36" s="772"/>
      <c r="CX36" s="772"/>
      <c r="CY36" s="772"/>
      <c r="CZ36" s="772"/>
      <c r="DA36" s="772"/>
      <c r="DB36" s="772"/>
      <c r="DC36" s="772"/>
      <c r="DD36" s="772"/>
      <c r="DE36" s="772"/>
      <c r="DF36" s="772"/>
      <c r="DG36" s="772"/>
      <c r="DH36" s="772"/>
      <c r="DI36" s="772"/>
      <c r="DJ36" s="772"/>
      <c r="DK36" s="772"/>
      <c r="DL36" s="772"/>
      <c r="DM36" s="772"/>
      <c r="DN36" s="772"/>
      <c r="DO36" s="772"/>
      <c r="DP36" s="772"/>
      <c r="DQ36" s="772"/>
      <c r="DR36" s="772"/>
      <c r="DS36" s="772"/>
      <c r="DT36" s="772"/>
      <c r="DU36" s="772"/>
      <c r="DV36" s="772"/>
      <c r="DW36" s="772"/>
      <c r="DX36" s="772"/>
      <c r="DY36" s="772"/>
      <c r="DZ36" s="772"/>
      <c r="EA36" s="772"/>
      <c r="EB36" s="772"/>
      <c r="EC36" s="772"/>
      <c r="ED36" s="772"/>
      <c r="EE36" s="772"/>
      <c r="EF36" s="772"/>
      <c r="EG36" s="772"/>
      <c r="EH36" s="772"/>
      <c r="EI36" s="772"/>
      <c r="EJ36" s="772"/>
      <c r="EK36" s="772"/>
      <c r="EL36" s="772"/>
      <c r="EM36" s="772"/>
      <c r="EN36" s="772"/>
      <c r="EO36" s="772"/>
      <c r="EP36" s="772"/>
      <c r="EQ36" s="772"/>
      <c r="ER36" s="772"/>
      <c r="ES36" s="772"/>
      <c r="ET36" s="772"/>
      <c r="EU36" s="772"/>
      <c r="EV36" s="772"/>
      <c r="EW36" s="772"/>
      <c r="EX36" s="772"/>
      <c r="EY36" s="772"/>
      <c r="EZ36" s="772"/>
      <c r="FA36" s="772"/>
      <c r="FB36" s="772"/>
      <c r="FC36" s="772"/>
      <c r="FD36" s="772"/>
      <c r="FE36" s="772"/>
      <c r="FF36" s="772"/>
      <c r="FG36" s="772"/>
      <c r="FH36" s="772"/>
      <c r="FI36" s="772"/>
      <c r="FJ36" s="772"/>
      <c r="FK36" s="772"/>
      <c r="FL36" s="772"/>
      <c r="FM36" s="772"/>
      <c r="FN36" s="772"/>
      <c r="FO36" s="772"/>
      <c r="FP36" s="772"/>
      <c r="FQ36" s="772"/>
      <c r="FR36" s="772"/>
      <c r="FS36" s="772"/>
      <c r="FT36" s="772"/>
      <c r="FU36" s="772"/>
      <c r="FV36" s="772"/>
      <c r="FW36" s="772"/>
      <c r="FX36" s="772"/>
      <c r="FY36" s="772"/>
      <c r="FZ36" s="772"/>
      <c r="GA36" s="772"/>
      <c r="GB36" s="772"/>
      <c r="GC36" s="772"/>
      <c r="GD36" s="772"/>
      <c r="GE36" s="772"/>
      <c r="GF36" s="772"/>
      <c r="GG36" s="772"/>
      <c r="GH36" s="772"/>
      <c r="GI36" s="772"/>
      <c r="GJ36" s="772"/>
      <c r="GK36" s="772"/>
      <c r="GL36" s="772"/>
      <c r="GM36" s="772"/>
      <c r="GN36" s="772"/>
      <c r="GO36" s="772"/>
      <c r="GP36" s="772"/>
      <c r="GQ36" s="772"/>
      <c r="GR36" s="772"/>
      <c r="GS36" s="772"/>
      <c r="GT36" s="772"/>
      <c r="GU36" s="772"/>
      <c r="GV36" s="772"/>
      <c r="GW36" s="772"/>
      <c r="GX36" s="772"/>
      <c r="GY36" s="772"/>
      <c r="GZ36" s="772"/>
      <c r="HA36" s="772"/>
      <c r="HB36" s="772"/>
      <c r="HC36" s="772"/>
      <c r="HD36" s="772"/>
      <c r="HE36" s="772"/>
      <c r="HF36" s="772"/>
      <c r="HG36" s="772"/>
      <c r="HH36" s="772"/>
      <c r="HI36" s="772"/>
      <c r="HJ36" s="772"/>
      <c r="HK36" s="772"/>
      <c r="HL36" s="772"/>
      <c r="HM36" s="772"/>
      <c r="HN36" s="772"/>
      <c r="HO36" s="772"/>
      <c r="HP36" s="772"/>
      <c r="HQ36" s="772"/>
      <c r="HR36" s="772"/>
      <c r="HS36" s="772"/>
      <c r="HT36" s="772"/>
      <c r="HU36" s="772"/>
      <c r="HV36" s="772"/>
      <c r="HW36" s="772"/>
      <c r="HX36" s="772"/>
    </row>
    <row r="37" spans="1:239" s="387" customFormat="1" ht="122.4" x14ac:dyDescent="0.3">
      <c r="A37" s="380" t="s">
        <v>197</v>
      </c>
      <c r="B37" s="380" t="s">
        <v>187</v>
      </c>
      <c r="C37" s="380" t="s">
        <v>189</v>
      </c>
      <c r="D37" s="380" t="s">
        <v>361</v>
      </c>
      <c r="E37" s="380" t="s">
        <v>365</v>
      </c>
      <c r="F37" s="448"/>
      <c r="G37" s="449"/>
      <c r="H37" s="540"/>
      <c r="I37" s="449"/>
      <c r="J37" s="381"/>
      <c r="K37" s="532"/>
      <c r="L37" s="375" t="s">
        <v>2036</v>
      </c>
      <c r="M37" s="383" t="s">
        <v>2018</v>
      </c>
      <c r="N37" s="375" t="s">
        <v>2037</v>
      </c>
      <c r="O37" s="375" t="s">
        <v>2048</v>
      </c>
      <c r="P37" s="375" t="s">
        <v>2049</v>
      </c>
      <c r="Q37" s="374" t="s">
        <v>2064</v>
      </c>
      <c r="R37" s="513" t="s">
        <v>2056</v>
      </c>
      <c r="S37" s="541">
        <v>2</v>
      </c>
      <c r="T37" s="541">
        <v>2</v>
      </c>
      <c r="U37" s="379" t="s">
        <v>2065</v>
      </c>
      <c r="V37" s="542" t="s">
        <v>2049</v>
      </c>
      <c r="W37" s="530">
        <v>42734</v>
      </c>
      <c r="X37" s="530">
        <v>43463</v>
      </c>
      <c r="Y37" s="534">
        <v>200000000</v>
      </c>
      <c r="Z37" s="383" t="s">
        <v>1930</v>
      </c>
      <c r="AA37" s="383" t="s">
        <v>1931</v>
      </c>
      <c r="AB37" s="383" t="s">
        <v>2032</v>
      </c>
      <c r="AC37" s="383" t="s">
        <v>2066</v>
      </c>
      <c r="AD37" s="383" t="s">
        <v>2068</v>
      </c>
      <c r="AE37" s="430"/>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411"/>
      <c r="BD37" s="411"/>
      <c r="BE37" s="411"/>
      <c r="BF37" s="411"/>
      <c r="BG37" s="411"/>
      <c r="BH37" s="411"/>
      <c r="BI37" s="411"/>
      <c r="BJ37" s="411"/>
      <c r="BK37" s="411"/>
      <c r="BL37" s="411"/>
      <c r="BM37" s="411"/>
      <c r="BN37" s="411"/>
      <c r="BO37" s="411"/>
      <c r="BP37" s="411"/>
      <c r="BQ37" s="411"/>
      <c r="BR37" s="411"/>
      <c r="BS37" s="411"/>
      <c r="BT37" s="411"/>
      <c r="BU37" s="411"/>
      <c r="BV37" s="411"/>
      <c r="BW37" s="411"/>
      <c r="BX37" s="411"/>
      <c r="BY37" s="411"/>
      <c r="BZ37" s="411"/>
      <c r="CA37" s="411"/>
      <c r="CB37" s="411"/>
      <c r="CC37" s="411"/>
      <c r="CD37" s="411"/>
      <c r="CE37" s="411"/>
      <c r="CF37" s="411"/>
      <c r="CG37" s="411"/>
      <c r="CH37" s="411"/>
      <c r="CI37" s="411"/>
      <c r="CJ37" s="411"/>
      <c r="CK37" s="411"/>
      <c r="CL37" s="411"/>
      <c r="CM37" s="411"/>
      <c r="CN37" s="411"/>
      <c r="CO37" s="411"/>
      <c r="CP37" s="411"/>
      <c r="CQ37" s="411"/>
      <c r="CR37" s="411"/>
      <c r="CS37" s="411"/>
      <c r="CT37" s="772"/>
      <c r="CU37" s="772"/>
      <c r="CV37" s="772"/>
      <c r="CW37" s="772"/>
      <c r="CX37" s="772"/>
      <c r="CY37" s="772"/>
      <c r="CZ37" s="772"/>
      <c r="DA37" s="772"/>
      <c r="DB37" s="772"/>
      <c r="DC37" s="772"/>
      <c r="DD37" s="772"/>
      <c r="DE37" s="772"/>
      <c r="DF37" s="772"/>
      <c r="DG37" s="772"/>
      <c r="DH37" s="772"/>
      <c r="DI37" s="772"/>
      <c r="DJ37" s="772"/>
      <c r="DK37" s="772"/>
      <c r="DL37" s="772"/>
      <c r="DM37" s="772"/>
      <c r="DN37" s="772"/>
      <c r="DO37" s="772"/>
      <c r="DP37" s="772"/>
      <c r="DQ37" s="772"/>
      <c r="DR37" s="772"/>
      <c r="DS37" s="772"/>
      <c r="DT37" s="772"/>
      <c r="DU37" s="772"/>
      <c r="DV37" s="772"/>
      <c r="DW37" s="772"/>
      <c r="DX37" s="772"/>
      <c r="DY37" s="772"/>
      <c r="DZ37" s="772"/>
      <c r="EA37" s="772"/>
      <c r="EB37" s="772"/>
      <c r="EC37" s="772"/>
      <c r="ED37" s="772"/>
      <c r="EE37" s="772"/>
      <c r="EF37" s="772"/>
      <c r="EG37" s="772"/>
      <c r="EH37" s="772"/>
      <c r="EI37" s="772"/>
      <c r="EJ37" s="772"/>
      <c r="EK37" s="772"/>
      <c r="EL37" s="772"/>
      <c r="EM37" s="772"/>
      <c r="EN37" s="772"/>
      <c r="EO37" s="772"/>
      <c r="EP37" s="772"/>
      <c r="EQ37" s="772"/>
      <c r="ER37" s="772"/>
      <c r="ES37" s="772"/>
      <c r="ET37" s="772"/>
      <c r="EU37" s="772"/>
      <c r="EV37" s="772"/>
      <c r="EW37" s="772"/>
      <c r="EX37" s="772"/>
      <c r="EY37" s="772"/>
      <c r="EZ37" s="772"/>
      <c r="FA37" s="772"/>
      <c r="FB37" s="772"/>
      <c r="FC37" s="772"/>
      <c r="FD37" s="772"/>
      <c r="FE37" s="772"/>
      <c r="FF37" s="772"/>
      <c r="FG37" s="772"/>
      <c r="FH37" s="772"/>
      <c r="FI37" s="772"/>
      <c r="FJ37" s="772"/>
      <c r="FK37" s="772"/>
      <c r="FL37" s="772"/>
      <c r="FM37" s="772"/>
      <c r="FN37" s="772"/>
      <c r="FO37" s="772"/>
      <c r="FP37" s="772"/>
      <c r="FQ37" s="772"/>
      <c r="FR37" s="772"/>
      <c r="FS37" s="772"/>
      <c r="FT37" s="772"/>
      <c r="FU37" s="772"/>
      <c r="FV37" s="772"/>
      <c r="FW37" s="772"/>
      <c r="FX37" s="772"/>
      <c r="FY37" s="772"/>
      <c r="FZ37" s="772"/>
      <c r="GA37" s="772"/>
      <c r="GB37" s="772"/>
      <c r="GC37" s="772"/>
      <c r="GD37" s="772"/>
      <c r="GE37" s="772"/>
      <c r="GF37" s="772"/>
      <c r="GG37" s="772"/>
      <c r="GH37" s="772"/>
      <c r="GI37" s="772"/>
      <c r="GJ37" s="772"/>
      <c r="GK37" s="772"/>
      <c r="GL37" s="772"/>
      <c r="GM37" s="772"/>
      <c r="GN37" s="772"/>
      <c r="GO37" s="772"/>
      <c r="GP37" s="772"/>
      <c r="GQ37" s="772"/>
      <c r="GR37" s="772"/>
      <c r="GS37" s="772"/>
      <c r="GT37" s="772"/>
      <c r="GU37" s="772"/>
      <c r="GV37" s="772"/>
      <c r="GW37" s="772"/>
      <c r="GX37" s="772"/>
      <c r="GY37" s="772"/>
      <c r="GZ37" s="772"/>
      <c r="HA37" s="772"/>
      <c r="HB37" s="772"/>
      <c r="HC37" s="772"/>
      <c r="HD37" s="772"/>
      <c r="HE37" s="772"/>
      <c r="HF37" s="772"/>
      <c r="HG37" s="772"/>
      <c r="HH37" s="772"/>
      <c r="HI37" s="772"/>
      <c r="HJ37" s="772"/>
      <c r="HK37" s="772"/>
      <c r="HL37" s="772"/>
      <c r="HM37" s="772"/>
      <c r="HN37" s="772"/>
      <c r="HO37" s="772"/>
      <c r="HP37" s="772"/>
      <c r="HQ37" s="772"/>
      <c r="HR37" s="772"/>
      <c r="HS37" s="772"/>
      <c r="HT37" s="772"/>
      <c r="HU37" s="772"/>
      <c r="HV37" s="772"/>
      <c r="HW37" s="772"/>
      <c r="HX37" s="772"/>
    </row>
    <row r="38" spans="1:239" s="387" customFormat="1" ht="102" x14ac:dyDescent="0.3">
      <c r="A38" s="380" t="s">
        <v>197</v>
      </c>
      <c r="B38" s="380" t="s">
        <v>187</v>
      </c>
      <c r="C38" s="380" t="s">
        <v>189</v>
      </c>
      <c r="D38" s="380" t="s">
        <v>361</v>
      </c>
      <c r="E38" s="380" t="s">
        <v>365</v>
      </c>
      <c r="F38" s="448" t="s">
        <v>391</v>
      </c>
      <c r="G38" s="380" t="s">
        <v>379</v>
      </c>
      <c r="H38" s="380" t="s">
        <v>1312</v>
      </c>
      <c r="I38" s="449" t="s">
        <v>208</v>
      </c>
      <c r="J38" s="381" t="s">
        <v>370</v>
      </c>
      <c r="K38" s="373" t="s">
        <v>371</v>
      </c>
      <c r="L38" s="375" t="s">
        <v>2036</v>
      </c>
      <c r="M38" s="383" t="s">
        <v>2018</v>
      </c>
      <c r="N38" s="375" t="s">
        <v>2070</v>
      </c>
      <c r="O38" s="375" t="s">
        <v>2038</v>
      </c>
      <c r="P38" s="375" t="s">
        <v>2039</v>
      </c>
      <c r="Q38" s="374" t="s">
        <v>2057</v>
      </c>
      <c r="R38" s="513" t="s">
        <v>2053</v>
      </c>
      <c r="S38" s="541">
        <v>8</v>
      </c>
      <c r="T38" s="541">
        <v>4</v>
      </c>
      <c r="U38" s="379" t="s">
        <v>2065</v>
      </c>
      <c r="V38" s="542" t="s">
        <v>2039</v>
      </c>
      <c r="W38" s="530">
        <v>43174</v>
      </c>
      <c r="X38" s="530">
        <v>43464</v>
      </c>
      <c r="Y38" s="534">
        <v>200000000</v>
      </c>
      <c r="Z38" s="383" t="s">
        <v>1930</v>
      </c>
      <c r="AA38" s="383" t="s">
        <v>1931</v>
      </c>
      <c r="AB38" s="383" t="s">
        <v>2032</v>
      </c>
      <c r="AC38" s="383" t="s">
        <v>2066</v>
      </c>
      <c r="AD38" s="374"/>
      <c r="AE38" s="430">
        <f t="shared" si="0"/>
        <v>400000000</v>
      </c>
      <c r="AF38" s="411">
        <f>AG38</f>
        <v>400000000</v>
      </c>
      <c r="AG38" s="411">
        <f>SUM(AH38:CS38)</f>
        <v>400000000</v>
      </c>
      <c r="AH38" s="411">
        <v>400000000</v>
      </c>
      <c r="AI38" s="411"/>
      <c r="AJ38" s="411"/>
      <c r="AK38" s="411"/>
      <c r="AL38" s="411"/>
      <c r="AM38" s="411"/>
      <c r="AN38" s="411"/>
      <c r="AO38" s="411"/>
      <c r="AP38" s="411"/>
      <c r="AQ38" s="411"/>
      <c r="AR38" s="411"/>
      <c r="AS38" s="411"/>
      <c r="AT38" s="411"/>
      <c r="AU38" s="411"/>
      <c r="AV38" s="411"/>
      <c r="AW38" s="411"/>
      <c r="AX38" s="411"/>
      <c r="AY38" s="411"/>
      <c r="AZ38" s="411"/>
      <c r="BA38" s="411"/>
      <c r="BB38" s="411"/>
      <c r="BC38" s="411"/>
      <c r="BD38" s="411"/>
      <c r="BE38" s="411"/>
      <c r="BF38" s="411"/>
      <c r="BG38" s="411"/>
      <c r="BH38" s="411"/>
      <c r="BI38" s="411"/>
      <c r="BJ38" s="411"/>
      <c r="BK38" s="411"/>
      <c r="BL38" s="411"/>
      <c r="BM38" s="411"/>
      <c r="BN38" s="411"/>
      <c r="BO38" s="411"/>
      <c r="BP38" s="411"/>
      <c r="BQ38" s="411"/>
      <c r="BR38" s="411"/>
      <c r="BS38" s="411"/>
      <c r="BT38" s="411"/>
      <c r="BU38" s="411"/>
      <c r="BV38" s="411"/>
      <c r="BW38" s="411"/>
      <c r="BX38" s="411"/>
      <c r="BY38" s="411"/>
      <c r="BZ38" s="411"/>
      <c r="CA38" s="411"/>
      <c r="CB38" s="411"/>
      <c r="CC38" s="411"/>
      <c r="CD38" s="411"/>
      <c r="CE38" s="411"/>
      <c r="CF38" s="411"/>
      <c r="CG38" s="411"/>
      <c r="CH38" s="411"/>
      <c r="CI38" s="411"/>
      <c r="CJ38" s="411"/>
      <c r="CK38" s="411"/>
      <c r="CL38" s="411"/>
      <c r="CM38" s="411"/>
      <c r="CN38" s="411"/>
      <c r="CO38" s="411"/>
      <c r="CP38" s="411"/>
      <c r="CQ38" s="411"/>
      <c r="CR38" s="411"/>
      <c r="CS38" s="411"/>
      <c r="CT38" s="543"/>
      <c r="CU38" s="543"/>
      <c r="CV38" s="543"/>
      <c r="CW38" s="543"/>
      <c r="CX38" s="543"/>
      <c r="CY38" s="543"/>
      <c r="CZ38" s="543"/>
      <c r="DA38" s="543"/>
      <c r="DB38" s="543"/>
      <c r="DC38" s="543"/>
      <c r="DD38" s="543"/>
      <c r="DE38" s="543"/>
      <c r="DF38" s="543"/>
      <c r="DG38" s="543"/>
      <c r="DH38" s="543"/>
      <c r="DI38" s="543"/>
      <c r="DJ38" s="543"/>
      <c r="DK38" s="543"/>
      <c r="DL38" s="543"/>
      <c r="DM38" s="543"/>
      <c r="DN38" s="543"/>
      <c r="DO38" s="543"/>
      <c r="DP38" s="543"/>
      <c r="DQ38" s="543"/>
      <c r="DR38" s="543"/>
      <c r="DS38" s="543"/>
      <c r="DT38" s="543"/>
      <c r="DU38" s="543"/>
      <c r="DV38" s="543"/>
      <c r="DW38" s="543"/>
      <c r="DX38" s="543"/>
      <c r="DY38" s="543"/>
      <c r="DZ38" s="543"/>
      <c r="EA38" s="543"/>
      <c r="EB38" s="543"/>
      <c r="EC38" s="543"/>
      <c r="ED38" s="543"/>
      <c r="EE38" s="543"/>
      <c r="EF38" s="543"/>
      <c r="EG38" s="543"/>
      <c r="EH38" s="543"/>
      <c r="EI38" s="543"/>
      <c r="EJ38" s="543"/>
      <c r="EK38" s="543"/>
      <c r="EL38" s="543"/>
      <c r="EM38" s="543"/>
      <c r="EN38" s="543"/>
      <c r="EO38" s="543"/>
      <c r="EP38" s="543"/>
      <c r="EQ38" s="543"/>
      <c r="ER38" s="543"/>
      <c r="ES38" s="543"/>
      <c r="ET38" s="543"/>
      <c r="EU38" s="543"/>
      <c r="EV38" s="543"/>
      <c r="EW38" s="543"/>
      <c r="EX38" s="543"/>
      <c r="EY38" s="543"/>
      <c r="EZ38" s="543"/>
      <c r="FA38" s="543"/>
      <c r="FB38" s="543"/>
      <c r="FC38" s="543"/>
      <c r="FD38" s="543"/>
      <c r="FE38" s="543"/>
      <c r="FF38" s="543"/>
      <c r="FG38" s="543"/>
      <c r="FH38" s="543"/>
      <c r="FI38" s="543"/>
      <c r="FJ38" s="543"/>
      <c r="FK38" s="543"/>
      <c r="FL38" s="543"/>
      <c r="FM38" s="543"/>
      <c r="FN38" s="543"/>
      <c r="FO38" s="543"/>
      <c r="FP38" s="543"/>
      <c r="FQ38" s="543"/>
      <c r="FR38" s="543"/>
      <c r="FS38" s="543"/>
      <c r="FT38" s="543"/>
      <c r="FU38" s="543"/>
      <c r="FV38" s="543"/>
      <c r="FW38" s="543"/>
      <c r="FX38" s="543"/>
      <c r="FY38" s="543"/>
      <c r="FZ38" s="543"/>
      <c r="GA38" s="544"/>
      <c r="GB38" s="543"/>
      <c r="GC38" s="543"/>
      <c r="GD38" s="543"/>
      <c r="GE38" s="543"/>
      <c r="GF38" s="543"/>
      <c r="GG38" s="543"/>
      <c r="GH38" s="543"/>
      <c r="GI38" s="543"/>
      <c r="GJ38" s="543"/>
      <c r="GK38" s="543"/>
      <c r="GL38" s="543"/>
      <c r="GM38" s="543"/>
      <c r="GN38" s="543"/>
      <c r="GO38" s="543"/>
      <c r="GP38" s="543"/>
      <c r="GQ38" s="543"/>
      <c r="GR38" s="543"/>
      <c r="GS38" s="543"/>
      <c r="GT38" s="543"/>
      <c r="GU38" s="543"/>
      <c r="GV38" s="543"/>
      <c r="GW38" s="543"/>
      <c r="GX38" s="543"/>
      <c r="GY38" s="543"/>
      <c r="GZ38" s="543"/>
      <c r="HA38" s="543"/>
      <c r="HB38" s="543"/>
      <c r="HC38" s="543"/>
      <c r="HD38" s="543"/>
      <c r="HE38" s="543"/>
      <c r="HF38" s="772"/>
      <c r="HG38" s="543"/>
      <c r="HH38" s="543"/>
      <c r="HI38" s="543"/>
      <c r="HJ38" s="543"/>
      <c r="HK38" s="543"/>
      <c r="HL38" s="543"/>
      <c r="HM38" s="772"/>
      <c r="HN38" s="772"/>
      <c r="HO38" s="772"/>
      <c r="HP38" s="772"/>
      <c r="HQ38" s="772"/>
      <c r="HR38" s="772"/>
      <c r="HS38" s="772"/>
      <c r="HT38" s="772"/>
      <c r="HU38" s="772"/>
      <c r="HV38" s="772"/>
      <c r="HW38" s="772"/>
      <c r="HX38" s="772"/>
      <c r="HY38" s="772"/>
      <c r="HZ38" s="772"/>
      <c r="IA38" s="772"/>
      <c r="IB38" s="772"/>
      <c r="IC38" s="772"/>
      <c r="ID38" s="772"/>
      <c r="IE38" s="772"/>
    </row>
    <row r="39" spans="1:239" s="387" customFormat="1" ht="102" x14ac:dyDescent="0.3">
      <c r="A39" s="380"/>
      <c r="B39" s="380"/>
      <c r="C39" s="380"/>
      <c r="D39" s="380"/>
      <c r="E39" s="380"/>
      <c r="F39" s="448"/>
      <c r="G39" s="380"/>
      <c r="H39" s="380"/>
      <c r="I39" s="449"/>
      <c r="J39" s="381"/>
      <c r="K39" s="373"/>
      <c r="L39" s="375" t="s">
        <v>2036</v>
      </c>
      <c r="M39" s="383" t="s">
        <v>2019</v>
      </c>
      <c r="N39" s="375" t="s">
        <v>2070</v>
      </c>
      <c r="O39" s="375" t="s">
        <v>2038</v>
      </c>
      <c r="P39" s="375" t="s">
        <v>2040</v>
      </c>
      <c r="Q39" s="374" t="s">
        <v>2058</v>
      </c>
      <c r="R39" s="513" t="s">
        <v>2050</v>
      </c>
      <c r="S39" s="541">
        <v>100</v>
      </c>
      <c r="T39" s="541">
        <v>50</v>
      </c>
      <c r="U39" s="379" t="s">
        <v>2071</v>
      </c>
      <c r="V39" s="542" t="s">
        <v>2040</v>
      </c>
      <c r="W39" s="530">
        <v>43174</v>
      </c>
      <c r="X39" s="530">
        <v>43464</v>
      </c>
      <c r="Y39" s="534">
        <v>200000000</v>
      </c>
      <c r="Z39" s="383" t="s">
        <v>1930</v>
      </c>
      <c r="AA39" s="383" t="s">
        <v>1931</v>
      </c>
      <c r="AB39" s="383" t="s">
        <v>2032</v>
      </c>
      <c r="AC39" s="383" t="s">
        <v>2066</v>
      </c>
      <c r="AD39" s="374"/>
      <c r="AE39" s="430"/>
      <c r="AF39" s="411"/>
      <c r="AG39" s="411"/>
      <c r="AH39" s="411"/>
      <c r="AI39" s="411"/>
      <c r="AJ39" s="411"/>
      <c r="AK39" s="411"/>
      <c r="AL39" s="411"/>
      <c r="AM39" s="411"/>
      <c r="AN39" s="411"/>
      <c r="AO39" s="411"/>
      <c r="AP39" s="411"/>
      <c r="AQ39" s="411"/>
      <c r="AR39" s="411"/>
      <c r="AS39" s="411"/>
      <c r="AT39" s="411"/>
      <c r="AU39" s="411"/>
      <c r="AV39" s="411"/>
      <c r="AW39" s="411"/>
      <c r="AX39" s="411"/>
      <c r="AY39" s="411"/>
      <c r="AZ39" s="411"/>
      <c r="BA39" s="411"/>
      <c r="BB39" s="411"/>
      <c r="BC39" s="411"/>
      <c r="BD39" s="411"/>
      <c r="BE39" s="411"/>
      <c r="BF39" s="411"/>
      <c r="BG39" s="411"/>
      <c r="BH39" s="411"/>
      <c r="BI39" s="411"/>
      <c r="BJ39" s="411"/>
      <c r="BK39" s="411"/>
      <c r="BL39" s="411"/>
      <c r="BM39" s="411"/>
      <c r="BN39" s="411"/>
      <c r="BO39" s="411"/>
      <c r="BP39" s="411"/>
      <c r="BQ39" s="411"/>
      <c r="BR39" s="411"/>
      <c r="BS39" s="411"/>
      <c r="BT39" s="411"/>
      <c r="BU39" s="411"/>
      <c r="BV39" s="411"/>
      <c r="BW39" s="411"/>
      <c r="BX39" s="411"/>
      <c r="BY39" s="411"/>
      <c r="BZ39" s="411"/>
      <c r="CA39" s="411"/>
      <c r="CB39" s="411"/>
      <c r="CC39" s="411"/>
      <c r="CD39" s="411"/>
      <c r="CE39" s="411"/>
      <c r="CF39" s="411"/>
      <c r="CG39" s="411"/>
      <c r="CH39" s="411"/>
      <c r="CI39" s="411"/>
      <c r="CJ39" s="411"/>
      <c r="CK39" s="411"/>
      <c r="CL39" s="411"/>
      <c r="CM39" s="411"/>
      <c r="CN39" s="411"/>
      <c r="CO39" s="411"/>
      <c r="CP39" s="411"/>
      <c r="CQ39" s="411"/>
      <c r="CR39" s="411"/>
      <c r="CS39" s="411"/>
      <c r="CT39" s="543"/>
      <c r="CU39" s="543"/>
      <c r="CV39" s="543"/>
      <c r="CW39" s="543"/>
      <c r="CX39" s="543"/>
      <c r="CY39" s="543"/>
      <c r="CZ39" s="543"/>
      <c r="DA39" s="543"/>
      <c r="DB39" s="543"/>
      <c r="DC39" s="543"/>
      <c r="DD39" s="543"/>
      <c r="DE39" s="543"/>
      <c r="DF39" s="543"/>
      <c r="DG39" s="543"/>
      <c r="DH39" s="543"/>
      <c r="DI39" s="543"/>
      <c r="DJ39" s="543"/>
      <c r="DK39" s="543"/>
      <c r="DL39" s="543"/>
      <c r="DM39" s="543"/>
      <c r="DN39" s="543"/>
      <c r="DO39" s="543"/>
      <c r="DP39" s="543"/>
      <c r="DQ39" s="543"/>
      <c r="DR39" s="543"/>
      <c r="DS39" s="543"/>
      <c r="DT39" s="543"/>
      <c r="DU39" s="543"/>
      <c r="DV39" s="543"/>
      <c r="DW39" s="543"/>
      <c r="DX39" s="543"/>
      <c r="DY39" s="543"/>
      <c r="DZ39" s="543"/>
      <c r="EA39" s="543"/>
      <c r="EB39" s="543"/>
      <c r="EC39" s="543"/>
      <c r="ED39" s="543"/>
      <c r="EE39" s="543"/>
      <c r="EF39" s="543"/>
      <c r="EG39" s="543"/>
      <c r="EH39" s="543"/>
      <c r="EI39" s="543"/>
      <c r="EJ39" s="543"/>
      <c r="EK39" s="543"/>
      <c r="EL39" s="543"/>
      <c r="EM39" s="543"/>
      <c r="EN39" s="543"/>
      <c r="EO39" s="543"/>
      <c r="EP39" s="543"/>
      <c r="EQ39" s="543"/>
      <c r="ER39" s="543"/>
      <c r="ES39" s="543"/>
      <c r="ET39" s="543"/>
      <c r="EU39" s="543"/>
      <c r="EV39" s="543"/>
      <c r="EW39" s="543"/>
      <c r="EX39" s="543"/>
      <c r="EY39" s="543"/>
      <c r="EZ39" s="543"/>
      <c r="FA39" s="543"/>
      <c r="FB39" s="543"/>
      <c r="FC39" s="543"/>
      <c r="FD39" s="543"/>
      <c r="FE39" s="543"/>
      <c r="FF39" s="543"/>
      <c r="FG39" s="543"/>
      <c r="FH39" s="543"/>
      <c r="FI39" s="543"/>
      <c r="FJ39" s="543"/>
      <c r="FK39" s="543"/>
      <c r="FL39" s="543"/>
      <c r="FM39" s="543"/>
      <c r="FN39" s="543"/>
      <c r="FO39" s="543"/>
      <c r="FP39" s="543"/>
      <c r="FQ39" s="543"/>
      <c r="FR39" s="543"/>
      <c r="FS39" s="543"/>
      <c r="FT39" s="543"/>
      <c r="FU39" s="543"/>
      <c r="FV39" s="543"/>
      <c r="FW39" s="543"/>
      <c r="FX39" s="543"/>
      <c r="FY39" s="543"/>
      <c r="FZ39" s="543"/>
      <c r="GA39" s="544"/>
      <c r="GB39" s="543"/>
      <c r="GC39" s="543"/>
      <c r="GD39" s="543"/>
      <c r="GE39" s="543"/>
      <c r="GF39" s="543"/>
      <c r="GG39" s="543"/>
      <c r="GH39" s="543"/>
      <c r="GI39" s="543"/>
      <c r="GJ39" s="543"/>
      <c r="GK39" s="543"/>
      <c r="GL39" s="543"/>
      <c r="GM39" s="543"/>
      <c r="GN39" s="543"/>
      <c r="GO39" s="543"/>
      <c r="GP39" s="543"/>
      <c r="GQ39" s="543"/>
      <c r="GR39" s="543"/>
      <c r="GS39" s="543"/>
      <c r="GT39" s="543"/>
      <c r="GU39" s="543"/>
      <c r="GV39" s="543"/>
      <c r="GW39" s="543"/>
      <c r="GX39" s="543"/>
      <c r="GY39" s="543"/>
      <c r="GZ39" s="543"/>
      <c r="HA39" s="543"/>
      <c r="HB39" s="543"/>
      <c r="HC39" s="543"/>
      <c r="HD39" s="543"/>
      <c r="HE39" s="543"/>
      <c r="HF39" s="772"/>
      <c r="HG39" s="543"/>
      <c r="HH39" s="543"/>
      <c r="HI39" s="543"/>
      <c r="HJ39" s="543"/>
      <c r="HK39" s="543"/>
      <c r="HL39" s="543"/>
      <c r="HM39" s="772"/>
      <c r="HN39" s="772"/>
      <c r="HO39" s="772"/>
      <c r="HP39" s="772"/>
      <c r="HQ39" s="772"/>
      <c r="HR39" s="772"/>
      <c r="HS39" s="772"/>
      <c r="HT39" s="772"/>
      <c r="HU39" s="772"/>
      <c r="HV39" s="772"/>
      <c r="HW39" s="772"/>
      <c r="HX39" s="772"/>
      <c r="HY39" s="772"/>
      <c r="HZ39" s="772"/>
      <c r="IA39" s="772"/>
      <c r="IB39" s="772"/>
      <c r="IC39" s="772"/>
      <c r="ID39" s="772"/>
      <c r="IE39" s="772"/>
    </row>
    <row r="40" spans="1:239" s="387" customFormat="1" ht="71.400000000000006" x14ac:dyDescent="0.3">
      <c r="A40" s="380" t="s">
        <v>197</v>
      </c>
      <c r="B40" s="380" t="s">
        <v>187</v>
      </c>
      <c r="C40" s="380" t="s">
        <v>189</v>
      </c>
      <c r="D40" s="380" t="s">
        <v>361</v>
      </c>
      <c r="E40" s="380" t="s">
        <v>365</v>
      </c>
      <c r="F40" s="448" t="s">
        <v>397</v>
      </c>
      <c r="G40" s="380" t="s">
        <v>379</v>
      </c>
      <c r="H40" s="380" t="s">
        <v>1313</v>
      </c>
      <c r="I40" s="449" t="s">
        <v>208</v>
      </c>
      <c r="J40" s="407" t="s">
        <v>398</v>
      </c>
      <c r="K40" s="373" t="s">
        <v>399</v>
      </c>
      <c r="L40" s="375" t="s">
        <v>2036</v>
      </c>
      <c r="M40" s="383" t="s">
        <v>2018</v>
      </c>
      <c r="N40" s="375" t="s">
        <v>2072</v>
      </c>
      <c r="O40" s="375" t="s">
        <v>2044</v>
      </c>
      <c r="P40" s="375" t="s">
        <v>2073</v>
      </c>
      <c r="Q40" s="374" t="s">
        <v>398</v>
      </c>
      <c r="R40" s="374" t="s">
        <v>2074</v>
      </c>
      <c r="S40" s="374">
        <v>1</v>
      </c>
      <c r="T40" s="374">
        <v>1</v>
      </c>
      <c r="U40" s="375" t="s">
        <v>2075</v>
      </c>
      <c r="V40" s="383" t="s">
        <v>2073</v>
      </c>
      <c r="W40" s="530">
        <v>43174</v>
      </c>
      <c r="X40" s="530">
        <v>43464</v>
      </c>
      <c r="Y40" s="409">
        <v>100000000</v>
      </c>
      <c r="Z40" s="383" t="s">
        <v>1930</v>
      </c>
      <c r="AA40" s="383" t="s">
        <v>1931</v>
      </c>
      <c r="AB40" s="383" t="s">
        <v>2032</v>
      </c>
      <c r="AC40" s="383" t="s">
        <v>2066</v>
      </c>
      <c r="AD40" s="374"/>
      <c r="AE40" s="430">
        <f t="shared" si="0"/>
        <v>100000000</v>
      </c>
      <c r="AF40" s="411">
        <f>AG40</f>
        <v>100000000</v>
      </c>
      <c r="AG40" s="411">
        <f>SUM(AH40:CS40)</f>
        <v>100000000</v>
      </c>
      <c r="AH40" s="411"/>
      <c r="AI40" s="411"/>
      <c r="AJ40" s="411"/>
      <c r="AK40" s="411"/>
      <c r="AL40" s="411"/>
      <c r="AM40" s="411"/>
      <c r="AN40" s="411"/>
      <c r="AO40" s="411"/>
      <c r="AP40" s="411"/>
      <c r="AQ40" s="411"/>
      <c r="AR40" s="411"/>
      <c r="AS40" s="411"/>
      <c r="AT40" s="411">
        <v>100000000</v>
      </c>
      <c r="AU40" s="411"/>
      <c r="AV40" s="411"/>
      <c r="AW40" s="411"/>
      <c r="AX40" s="411"/>
      <c r="AY40" s="411"/>
      <c r="AZ40" s="411"/>
      <c r="BA40" s="411"/>
      <c r="BB40" s="411"/>
      <c r="BC40" s="411"/>
      <c r="BD40" s="411"/>
      <c r="BE40" s="411"/>
      <c r="BF40" s="411"/>
      <c r="BG40" s="411"/>
      <c r="BH40" s="411"/>
      <c r="BI40" s="411"/>
      <c r="BJ40" s="411"/>
      <c r="BK40" s="411"/>
      <c r="BL40" s="411"/>
      <c r="BM40" s="411"/>
      <c r="BN40" s="411"/>
      <c r="BO40" s="411"/>
      <c r="BP40" s="411"/>
      <c r="BQ40" s="411"/>
      <c r="BR40" s="411"/>
      <c r="BS40" s="411"/>
      <c r="BT40" s="411"/>
      <c r="BU40" s="411"/>
      <c r="BV40" s="411"/>
      <c r="BW40" s="411"/>
      <c r="BX40" s="411"/>
      <c r="BY40" s="411"/>
      <c r="BZ40" s="411"/>
      <c r="CA40" s="411"/>
      <c r="CB40" s="411"/>
      <c r="CC40" s="411"/>
      <c r="CD40" s="411"/>
      <c r="CE40" s="411"/>
      <c r="CF40" s="411"/>
      <c r="CG40" s="411"/>
      <c r="CH40" s="411"/>
      <c r="CI40" s="411"/>
      <c r="CJ40" s="411"/>
      <c r="CK40" s="411"/>
      <c r="CL40" s="411"/>
      <c r="CM40" s="411"/>
      <c r="CN40" s="411"/>
      <c r="CO40" s="411"/>
      <c r="CP40" s="411"/>
      <c r="CQ40" s="411"/>
      <c r="CR40" s="411"/>
      <c r="CS40" s="411"/>
      <c r="CT40" s="543"/>
      <c r="CU40" s="543"/>
      <c r="CV40" s="543"/>
      <c r="CW40" s="543"/>
      <c r="CX40" s="543"/>
      <c r="CY40" s="543"/>
      <c r="CZ40" s="543"/>
      <c r="DA40" s="543"/>
      <c r="DB40" s="543"/>
      <c r="DC40" s="543"/>
      <c r="DD40" s="543"/>
      <c r="DE40" s="543"/>
      <c r="DF40" s="543"/>
      <c r="DG40" s="543"/>
      <c r="DH40" s="543"/>
      <c r="DI40" s="543"/>
      <c r="DJ40" s="543"/>
      <c r="DK40" s="543"/>
      <c r="DL40" s="543"/>
      <c r="DM40" s="543"/>
      <c r="DN40" s="543"/>
      <c r="DO40" s="543"/>
      <c r="DP40" s="543"/>
      <c r="DQ40" s="543"/>
      <c r="DR40" s="543"/>
      <c r="DS40" s="543"/>
      <c r="DT40" s="543"/>
      <c r="DU40" s="543"/>
      <c r="DV40" s="543"/>
      <c r="DW40" s="543"/>
      <c r="DX40" s="543"/>
      <c r="DY40" s="543"/>
      <c r="DZ40" s="543"/>
      <c r="EA40" s="543"/>
      <c r="EB40" s="543"/>
      <c r="EC40" s="543"/>
      <c r="ED40" s="543"/>
      <c r="EE40" s="543"/>
      <c r="EF40" s="543"/>
      <c r="EG40" s="543"/>
      <c r="EH40" s="543"/>
      <c r="EI40" s="543"/>
      <c r="EJ40" s="543"/>
      <c r="EK40" s="543"/>
      <c r="EL40" s="543"/>
      <c r="EM40" s="543"/>
      <c r="EN40" s="543"/>
      <c r="EO40" s="543"/>
      <c r="EP40" s="543"/>
      <c r="EQ40" s="543"/>
      <c r="ER40" s="543"/>
      <c r="ES40" s="543"/>
      <c r="ET40" s="543"/>
      <c r="EU40" s="543"/>
      <c r="EV40" s="543"/>
      <c r="EW40" s="543"/>
      <c r="EX40" s="543"/>
      <c r="EY40" s="543"/>
      <c r="EZ40" s="543"/>
      <c r="FA40" s="543"/>
      <c r="FB40" s="543"/>
      <c r="FC40" s="543"/>
      <c r="FD40" s="543"/>
      <c r="FE40" s="543"/>
      <c r="FF40" s="543"/>
      <c r="FG40" s="543"/>
      <c r="FH40" s="543"/>
      <c r="FI40" s="543"/>
      <c r="FJ40" s="543"/>
      <c r="FK40" s="543"/>
      <c r="FL40" s="543"/>
      <c r="FM40" s="543"/>
      <c r="FN40" s="543"/>
      <c r="FO40" s="543"/>
      <c r="FP40" s="543"/>
      <c r="FQ40" s="543"/>
      <c r="FR40" s="543"/>
      <c r="FS40" s="543"/>
      <c r="FT40" s="543"/>
      <c r="FU40" s="543"/>
      <c r="FV40" s="543"/>
      <c r="FW40" s="543"/>
      <c r="FX40" s="543"/>
      <c r="FY40" s="543"/>
      <c r="FZ40" s="543"/>
      <c r="GA40" s="544"/>
      <c r="GB40" s="543"/>
      <c r="GC40" s="543"/>
      <c r="GD40" s="543"/>
      <c r="GE40" s="543"/>
      <c r="GF40" s="543"/>
      <c r="GG40" s="543"/>
      <c r="GH40" s="543"/>
      <c r="GI40" s="543"/>
      <c r="GJ40" s="543"/>
      <c r="GK40" s="543"/>
      <c r="GL40" s="543"/>
      <c r="GM40" s="543"/>
      <c r="GN40" s="543"/>
      <c r="GO40" s="543"/>
      <c r="GP40" s="543"/>
      <c r="GQ40" s="543"/>
      <c r="GR40" s="543"/>
      <c r="GS40" s="543"/>
      <c r="GT40" s="543"/>
      <c r="GU40" s="543"/>
      <c r="GV40" s="543"/>
      <c r="GW40" s="543"/>
      <c r="GX40" s="543"/>
      <c r="GY40" s="543"/>
      <c r="GZ40" s="543"/>
      <c r="HA40" s="543"/>
      <c r="HB40" s="543"/>
      <c r="HC40" s="543"/>
      <c r="HD40" s="543"/>
      <c r="HE40" s="543"/>
      <c r="HF40" s="772"/>
      <c r="HG40" s="543"/>
      <c r="HH40" s="543"/>
      <c r="HI40" s="543"/>
      <c r="HJ40" s="543"/>
      <c r="HK40" s="543"/>
      <c r="HL40" s="543"/>
      <c r="HM40" s="772"/>
      <c r="HN40" s="772"/>
      <c r="HO40" s="772"/>
      <c r="HP40" s="772"/>
      <c r="HQ40" s="772"/>
      <c r="HR40" s="772"/>
      <c r="HS40" s="772"/>
      <c r="HT40" s="772"/>
      <c r="HU40" s="772"/>
      <c r="HV40" s="772"/>
      <c r="HW40" s="772"/>
      <c r="HX40" s="772"/>
      <c r="HY40" s="772"/>
      <c r="HZ40" s="772"/>
      <c r="IA40" s="772"/>
      <c r="IB40" s="772"/>
      <c r="IC40" s="772"/>
      <c r="ID40" s="772"/>
      <c r="IE40" s="772"/>
    </row>
    <row r="41" spans="1:239" s="387" customFormat="1" ht="10.199999999999999" x14ac:dyDescent="0.3">
      <c r="A41" s="424" t="s">
        <v>197</v>
      </c>
      <c r="B41" s="424" t="s">
        <v>192</v>
      </c>
      <c r="C41" s="424"/>
      <c r="D41" s="424"/>
      <c r="E41" s="424"/>
      <c r="F41" s="425"/>
      <c r="G41" s="426"/>
      <c r="H41" s="426"/>
      <c r="I41" s="426"/>
      <c r="J41" s="424"/>
      <c r="K41" s="427" t="s">
        <v>257</v>
      </c>
      <c r="L41" s="427"/>
      <c r="M41" s="428"/>
      <c r="N41" s="427"/>
      <c r="O41" s="427"/>
      <c r="P41" s="427"/>
      <c r="Q41" s="428"/>
      <c r="R41" s="428"/>
      <c r="S41" s="428"/>
      <c r="T41" s="428"/>
      <c r="U41" s="427"/>
      <c r="V41" s="428"/>
      <c r="W41" s="428"/>
      <c r="X41" s="428"/>
      <c r="Y41" s="429"/>
      <c r="Z41" s="428"/>
      <c r="AA41" s="428"/>
      <c r="AB41" s="428"/>
      <c r="AC41" s="428"/>
      <c r="AD41" s="428"/>
      <c r="AE41" s="430">
        <f t="shared" si="0"/>
        <v>0</v>
      </c>
      <c r="AF41" s="411"/>
      <c r="AG41" s="411"/>
      <c r="AH41" s="411"/>
      <c r="AI41" s="411"/>
      <c r="AJ41" s="411"/>
      <c r="AK41" s="411"/>
      <c r="AL41" s="411"/>
      <c r="AM41" s="411"/>
      <c r="AN41" s="411"/>
      <c r="AO41" s="411"/>
      <c r="AP41" s="411"/>
      <c r="AQ41" s="411"/>
      <c r="AR41" s="411"/>
      <c r="AS41" s="411"/>
      <c r="AT41" s="411"/>
      <c r="AU41" s="411"/>
      <c r="AV41" s="411"/>
      <c r="AW41" s="411"/>
      <c r="AX41" s="411"/>
      <c r="AY41" s="411"/>
      <c r="AZ41" s="411"/>
      <c r="BA41" s="411"/>
      <c r="BB41" s="411"/>
      <c r="BC41" s="411"/>
      <c r="BD41" s="411"/>
      <c r="BE41" s="411"/>
      <c r="BF41" s="411"/>
      <c r="BG41" s="411"/>
      <c r="BH41" s="411"/>
      <c r="BI41" s="411"/>
      <c r="BJ41" s="411"/>
      <c r="BK41" s="411"/>
      <c r="BL41" s="411"/>
      <c r="BM41" s="411"/>
      <c r="BN41" s="411"/>
      <c r="BO41" s="411"/>
      <c r="BP41" s="411"/>
      <c r="BQ41" s="411"/>
      <c r="BR41" s="411"/>
      <c r="BS41" s="411"/>
      <c r="BT41" s="411"/>
      <c r="BU41" s="411"/>
      <c r="BV41" s="411"/>
      <c r="BW41" s="411"/>
      <c r="BX41" s="411"/>
      <c r="BY41" s="411"/>
      <c r="BZ41" s="411"/>
      <c r="CA41" s="411"/>
      <c r="CB41" s="411"/>
      <c r="CC41" s="411"/>
      <c r="CD41" s="411"/>
      <c r="CE41" s="411"/>
      <c r="CF41" s="411"/>
      <c r="CG41" s="411"/>
      <c r="CH41" s="411"/>
      <c r="CI41" s="411"/>
      <c r="CJ41" s="411"/>
      <c r="CK41" s="411"/>
      <c r="CL41" s="411"/>
      <c r="CM41" s="411"/>
      <c r="CN41" s="411"/>
      <c r="CO41" s="486"/>
      <c r="CP41" s="486"/>
      <c r="CQ41" s="486"/>
      <c r="CR41" s="411"/>
      <c r="CS41" s="430"/>
      <c r="CT41" s="386"/>
      <c r="CU41" s="386"/>
      <c r="CV41" s="386"/>
      <c r="CW41" s="386"/>
      <c r="CX41" s="386"/>
      <c r="CY41" s="386"/>
      <c r="CZ41" s="386"/>
      <c r="DA41" s="386"/>
      <c r="DB41" s="386"/>
      <c r="DC41" s="386"/>
      <c r="DD41" s="386"/>
      <c r="DE41" s="386"/>
      <c r="DF41" s="386"/>
      <c r="DG41" s="386"/>
      <c r="DH41" s="386"/>
      <c r="DI41" s="386"/>
      <c r="DJ41" s="386"/>
      <c r="DK41" s="386"/>
      <c r="DL41" s="386"/>
      <c r="DM41" s="386"/>
      <c r="DN41" s="386"/>
      <c r="DO41" s="386"/>
      <c r="DP41" s="386"/>
      <c r="DQ41" s="386"/>
      <c r="DR41" s="386"/>
      <c r="DS41" s="386"/>
      <c r="DT41" s="386"/>
      <c r="DU41" s="386"/>
      <c r="DV41" s="386"/>
      <c r="DW41" s="386"/>
      <c r="DX41" s="386"/>
      <c r="DY41" s="386"/>
      <c r="DZ41" s="386"/>
      <c r="EA41" s="386"/>
      <c r="EB41" s="386"/>
      <c r="EC41" s="386"/>
      <c r="ED41" s="386"/>
      <c r="EE41" s="386"/>
      <c r="EF41" s="386"/>
      <c r="EG41" s="386"/>
      <c r="EH41" s="386"/>
      <c r="EI41" s="386"/>
      <c r="EJ41" s="386"/>
      <c r="EK41" s="386"/>
      <c r="EL41" s="386"/>
      <c r="EM41" s="386"/>
      <c r="EN41" s="386"/>
      <c r="EO41" s="386"/>
      <c r="EP41" s="386"/>
      <c r="EQ41" s="386"/>
      <c r="ER41" s="386"/>
      <c r="ES41" s="386"/>
      <c r="ET41" s="386"/>
      <c r="EU41" s="386"/>
      <c r="EV41" s="386"/>
      <c r="EW41" s="386"/>
      <c r="EX41" s="386"/>
      <c r="EY41" s="386"/>
      <c r="EZ41" s="386"/>
      <c r="FA41" s="386"/>
      <c r="FB41" s="386"/>
      <c r="FC41" s="386"/>
      <c r="FD41" s="386"/>
      <c r="FE41" s="386"/>
      <c r="FF41" s="386"/>
      <c r="FG41" s="386"/>
      <c r="FH41" s="386"/>
      <c r="FI41" s="487"/>
      <c r="FJ41" s="386"/>
      <c r="FK41" s="386"/>
      <c r="FL41" s="386"/>
      <c r="FM41" s="386"/>
      <c r="FN41" s="386"/>
      <c r="FO41" s="543"/>
      <c r="FP41" s="543"/>
      <c r="FQ41" s="543"/>
      <c r="FR41" s="543"/>
      <c r="FS41" s="543"/>
      <c r="FT41" s="543"/>
      <c r="FU41" s="543"/>
      <c r="FV41" s="543"/>
      <c r="FW41" s="543"/>
      <c r="FX41" s="543"/>
      <c r="FY41" s="543"/>
      <c r="FZ41" s="543"/>
      <c r="GA41" s="544"/>
      <c r="GB41" s="543"/>
      <c r="GC41" s="543"/>
      <c r="GD41" s="543"/>
      <c r="GE41" s="543"/>
      <c r="GF41" s="543"/>
      <c r="GG41" s="543"/>
      <c r="GH41" s="543"/>
      <c r="GI41" s="543"/>
      <c r="GJ41" s="543"/>
      <c r="GK41" s="543"/>
      <c r="GL41" s="543"/>
      <c r="GM41" s="543"/>
      <c r="GN41" s="543"/>
      <c r="GO41" s="543"/>
      <c r="GP41" s="543"/>
      <c r="GQ41" s="543"/>
      <c r="GR41" s="543"/>
      <c r="GS41" s="543"/>
      <c r="GT41" s="543"/>
      <c r="GU41" s="543"/>
      <c r="GV41" s="543"/>
      <c r="GW41" s="543"/>
      <c r="GX41" s="543"/>
      <c r="GY41" s="543"/>
      <c r="GZ41" s="543"/>
      <c r="HA41" s="543"/>
      <c r="HB41" s="543"/>
      <c r="HC41" s="543"/>
      <c r="HD41" s="543"/>
      <c r="HE41" s="543"/>
      <c r="HF41" s="772"/>
      <c r="HG41" s="543"/>
      <c r="HH41" s="543"/>
      <c r="HI41" s="543"/>
      <c r="HJ41" s="543"/>
      <c r="HK41" s="543"/>
      <c r="HL41" s="543"/>
      <c r="HM41" s="772"/>
      <c r="HN41" s="772"/>
      <c r="HO41" s="772"/>
      <c r="HP41" s="772"/>
      <c r="HQ41" s="772"/>
      <c r="HR41" s="772"/>
      <c r="HS41" s="772"/>
      <c r="HT41" s="772"/>
      <c r="HU41" s="772"/>
      <c r="HV41" s="772"/>
      <c r="HW41" s="772"/>
      <c r="HX41" s="772"/>
    </row>
    <row r="42" spans="1:239" s="387" customFormat="1" ht="10.199999999999999" x14ac:dyDescent="0.3">
      <c r="A42" s="431" t="s">
        <v>197</v>
      </c>
      <c r="B42" s="431" t="s">
        <v>192</v>
      </c>
      <c r="C42" s="431" t="s">
        <v>197</v>
      </c>
      <c r="D42" s="431"/>
      <c r="E42" s="431"/>
      <c r="F42" s="432"/>
      <c r="G42" s="431"/>
      <c r="H42" s="431"/>
      <c r="I42" s="433"/>
      <c r="J42" s="431"/>
      <c r="K42" s="434" t="s">
        <v>198</v>
      </c>
      <c r="L42" s="434"/>
      <c r="M42" s="431"/>
      <c r="N42" s="434"/>
      <c r="O42" s="434"/>
      <c r="P42" s="434"/>
      <c r="Q42" s="431"/>
      <c r="R42" s="431"/>
      <c r="S42" s="431"/>
      <c r="T42" s="431"/>
      <c r="U42" s="434"/>
      <c r="V42" s="431"/>
      <c r="W42" s="431"/>
      <c r="X42" s="431"/>
      <c r="Y42" s="435"/>
      <c r="Z42" s="431"/>
      <c r="AA42" s="431"/>
      <c r="AB42" s="431"/>
      <c r="AC42" s="431"/>
      <c r="AD42" s="431"/>
      <c r="AE42" s="430">
        <f t="shared" si="0"/>
        <v>0</v>
      </c>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1"/>
      <c r="BK42" s="411"/>
      <c r="BL42" s="411"/>
      <c r="BM42" s="411"/>
      <c r="BN42" s="411"/>
      <c r="BO42" s="411"/>
      <c r="BP42" s="411"/>
      <c r="BQ42" s="411"/>
      <c r="BR42" s="411"/>
      <c r="BS42" s="411"/>
      <c r="BT42" s="411"/>
      <c r="BU42" s="411"/>
      <c r="BV42" s="411"/>
      <c r="BW42" s="411"/>
      <c r="BX42" s="411"/>
      <c r="BY42" s="411"/>
      <c r="BZ42" s="411"/>
      <c r="CA42" s="411"/>
      <c r="CB42" s="411"/>
      <c r="CC42" s="411"/>
      <c r="CD42" s="411"/>
      <c r="CE42" s="411"/>
      <c r="CF42" s="411"/>
      <c r="CG42" s="411"/>
      <c r="CH42" s="411"/>
      <c r="CI42" s="411"/>
      <c r="CJ42" s="411"/>
      <c r="CK42" s="411"/>
      <c r="CL42" s="411"/>
      <c r="CM42" s="411"/>
      <c r="CN42" s="411"/>
      <c r="CO42" s="486"/>
      <c r="CP42" s="486"/>
      <c r="CQ42" s="486"/>
      <c r="CR42" s="411"/>
      <c r="CS42" s="430"/>
      <c r="CT42" s="386"/>
      <c r="CU42" s="386"/>
      <c r="CV42" s="386"/>
      <c r="CW42" s="386"/>
      <c r="CX42" s="386"/>
      <c r="CY42" s="386"/>
      <c r="CZ42" s="386"/>
      <c r="DA42" s="386"/>
      <c r="DB42" s="386"/>
      <c r="DC42" s="386"/>
      <c r="DD42" s="386"/>
      <c r="DE42" s="386"/>
      <c r="DF42" s="386"/>
      <c r="DG42" s="386"/>
      <c r="DH42" s="386"/>
      <c r="DI42" s="386"/>
      <c r="DJ42" s="386"/>
      <c r="DK42" s="386"/>
      <c r="DL42" s="386"/>
      <c r="DM42" s="386"/>
      <c r="DN42" s="386"/>
      <c r="DO42" s="386"/>
      <c r="DP42" s="386"/>
      <c r="DQ42" s="386"/>
      <c r="DR42" s="386"/>
      <c r="DS42" s="386"/>
      <c r="DT42" s="386"/>
      <c r="DU42" s="386"/>
      <c r="DV42" s="386"/>
      <c r="DW42" s="386"/>
      <c r="DX42" s="386"/>
      <c r="DY42" s="386"/>
      <c r="DZ42" s="386"/>
      <c r="EA42" s="386"/>
      <c r="EB42" s="386"/>
      <c r="EC42" s="386"/>
      <c r="ED42" s="386"/>
      <c r="EE42" s="386"/>
      <c r="EF42" s="386"/>
      <c r="EG42" s="386"/>
      <c r="EH42" s="386"/>
      <c r="EI42" s="386"/>
      <c r="EJ42" s="386"/>
      <c r="EK42" s="386"/>
      <c r="EL42" s="386"/>
      <c r="EM42" s="386"/>
      <c r="EN42" s="386"/>
      <c r="EO42" s="386"/>
      <c r="EP42" s="386"/>
      <c r="EQ42" s="386"/>
      <c r="ER42" s="386"/>
      <c r="ES42" s="386"/>
      <c r="ET42" s="386"/>
      <c r="EU42" s="386"/>
      <c r="EV42" s="386"/>
      <c r="EW42" s="386"/>
      <c r="EX42" s="386"/>
      <c r="EY42" s="386"/>
      <c r="EZ42" s="386"/>
      <c r="FA42" s="386"/>
      <c r="FB42" s="386"/>
      <c r="FC42" s="386"/>
      <c r="FD42" s="386"/>
      <c r="FE42" s="386"/>
      <c r="FF42" s="386"/>
      <c r="FG42" s="386"/>
      <c r="FH42" s="386"/>
      <c r="FI42" s="487"/>
      <c r="FJ42" s="386"/>
      <c r="FK42" s="386"/>
      <c r="FL42" s="386"/>
      <c r="FM42" s="386"/>
      <c r="FN42" s="386"/>
      <c r="FO42" s="543"/>
      <c r="FP42" s="543"/>
      <c r="FQ42" s="543"/>
      <c r="FR42" s="543"/>
      <c r="FS42" s="543"/>
      <c r="FT42" s="543"/>
      <c r="FU42" s="543"/>
      <c r="FV42" s="543"/>
      <c r="FW42" s="543"/>
      <c r="FX42" s="543"/>
      <c r="FY42" s="543"/>
      <c r="FZ42" s="543"/>
      <c r="GA42" s="544"/>
      <c r="GB42" s="543"/>
      <c r="GC42" s="543"/>
      <c r="GD42" s="543"/>
      <c r="GE42" s="543"/>
      <c r="GF42" s="543"/>
      <c r="GG42" s="543"/>
      <c r="GH42" s="543"/>
      <c r="GI42" s="543"/>
      <c r="GJ42" s="543"/>
      <c r="GK42" s="543"/>
      <c r="GL42" s="543"/>
      <c r="GM42" s="543"/>
      <c r="GN42" s="543"/>
      <c r="GO42" s="543"/>
      <c r="GP42" s="543"/>
      <c r="GQ42" s="543"/>
      <c r="GR42" s="543"/>
      <c r="GS42" s="543"/>
      <c r="GT42" s="543"/>
      <c r="GU42" s="543"/>
      <c r="GV42" s="543"/>
      <c r="GW42" s="543"/>
      <c r="GX42" s="543"/>
      <c r="GY42" s="543"/>
      <c r="GZ42" s="543"/>
      <c r="HA42" s="543"/>
      <c r="HB42" s="543"/>
      <c r="HC42" s="543"/>
      <c r="HD42" s="543"/>
      <c r="HE42" s="543"/>
      <c r="HF42" s="772"/>
      <c r="HG42" s="543"/>
      <c r="HH42" s="543"/>
      <c r="HI42" s="543"/>
      <c r="HJ42" s="543"/>
      <c r="HK42" s="543"/>
      <c r="HL42" s="543"/>
      <c r="HM42" s="772"/>
      <c r="HN42" s="772"/>
      <c r="HO42" s="772"/>
      <c r="HP42" s="772"/>
      <c r="HQ42" s="772"/>
      <c r="HR42" s="772"/>
      <c r="HS42" s="772"/>
      <c r="HT42" s="772"/>
      <c r="HU42" s="772"/>
      <c r="HV42" s="772"/>
      <c r="HW42" s="772"/>
      <c r="HX42" s="772"/>
    </row>
    <row r="43" spans="1:239" s="387" customFormat="1" ht="10.199999999999999" x14ac:dyDescent="0.3">
      <c r="A43" s="442" t="s">
        <v>197</v>
      </c>
      <c r="B43" s="442" t="s">
        <v>192</v>
      </c>
      <c r="C43" s="442" t="s">
        <v>197</v>
      </c>
      <c r="D43" s="442" t="s">
        <v>201</v>
      </c>
      <c r="E43" s="442"/>
      <c r="F43" s="443"/>
      <c r="G43" s="444"/>
      <c r="H43" s="444"/>
      <c r="I43" s="444"/>
      <c r="J43" s="442"/>
      <c r="K43" s="445" t="s">
        <v>204</v>
      </c>
      <c r="L43" s="445"/>
      <c r="M43" s="446"/>
      <c r="N43" s="445"/>
      <c r="O43" s="445"/>
      <c r="P43" s="445"/>
      <c r="Q43" s="446"/>
      <c r="R43" s="446"/>
      <c r="S43" s="446"/>
      <c r="T43" s="446"/>
      <c r="U43" s="445"/>
      <c r="V43" s="446"/>
      <c r="W43" s="446"/>
      <c r="X43" s="446"/>
      <c r="Y43" s="447"/>
      <c r="Z43" s="446"/>
      <c r="AA43" s="446"/>
      <c r="AB43" s="446"/>
      <c r="AC43" s="446"/>
      <c r="AD43" s="446"/>
      <c r="AE43" s="430">
        <f t="shared" si="0"/>
        <v>0</v>
      </c>
      <c r="AF43" s="411"/>
      <c r="AG43" s="411"/>
      <c r="AH43" s="430"/>
      <c r="AI43" s="430"/>
      <c r="AJ43" s="430"/>
      <c r="AK43" s="430"/>
      <c r="AL43" s="430"/>
      <c r="AM43" s="430"/>
      <c r="AN43" s="411"/>
      <c r="AO43" s="411"/>
      <c r="AP43" s="411"/>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11"/>
      <c r="CH43" s="430"/>
      <c r="CI43" s="430"/>
      <c r="CJ43" s="430"/>
      <c r="CK43" s="430"/>
      <c r="CL43" s="430"/>
      <c r="CM43" s="430"/>
      <c r="CN43" s="430"/>
      <c r="CO43" s="486"/>
      <c r="CP43" s="486"/>
      <c r="CQ43" s="486"/>
      <c r="CR43" s="411"/>
      <c r="CS43" s="430"/>
      <c r="CT43" s="386"/>
      <c r="CU43" s="386"/>
      <c r="CV43" s="386"/>
      <c r="CW43" s="386"/>
      <c r="CX43" s="386"/>
      <c r="CY43" s="386"/>
      <c r="CZ43" s="386"/>
      <c r="DA43" s="386"/>
      <c r="DB43" s="386"/>
      <c r="DC43" s="386"/>
      <c r="DD43" s="386"/>
      <c r="DE43" s="386"/>
      <c r="DF43" s="386"/>
      <c r="DG43" s="386"/>
      <c r="DH43" s="386"/>
      <c r="DI43" s="386"/>
      <c r="DJ43" s="386"/>
      <c r="DK43" s="386"/>
      <c r="DL43" s="386"/>
      <c r="DM43" s="386"/>
      <c r="DN43" s="386"/>
      <c r="DO43" s="386"/>
      <c r="DP43" s="386"/>
      <c r="DQ43" s="386"/>
      <c r="DR43" s="386"/>
      <c r="DS43" s="386"/>
      <c r="DT43" s="386"/>
      <c r="DU43" s="386"/>
      <c r="DV43" s="386"/>
      <c r="DW43" s="386"/>
      <c r="DX43" s="386"/>
      <c r="DY43" s="386"/>
      <c r="DZ43" s="386"/>
      <c r="EA43" s="386"/>
      <c r="EB43" s="386"/>
      <c r="EC43" s="386"/>
      <c r="ED43" s="386"/>
      <c r="EE43" s="386"/>
      <c r="EF43" s="386"/>
      <c r="EG43" s="386"/>
      <c r="EH43" s="386"/>
      <c r="EI43" s="386"/>
      <c r="EJ43" s="386"/>
      <c r="EK43" s="386"/>
      <c r="EL43" s="386"/>
      <c r="EM43" s="386"/>
      <c r="EN43" s="386"/>
      <c r="EO43" s="386"/>
      <c r="EP43" s="386"/>
      <c r="EQ43" s="386"/>
      <c r="ER43" s="386"/>
      <c r="ES43" s="386"/>
      <c r="ET43" s="386"/>
      <c r="EU43" s="386"/>
      <c r="EV43" s="386"/>
      <c r="EW43" s="386"/>
      <c r="EX43" s="386"/>
      <c r="EY43" s="386"/>
      <c r="EZ43" s="386"/>
      <c r="FA43" s="386"/>
      <c r="FB43" s="386"/>
      <c r="FC43" s="386"/>
      <c r="FD43" s="386"/>
      <c r="FE43" s="386"/>
      <c r="FF43" s="386"/>
      <c r="FG43" s="386"/>
      <c r="FH43" s="386"/>
      <c r="FI43" s="487"/>
      <c r="FJ43" s="386"/>
      <c r="FK43" s="386"/>
      <c r="FL43" s="386"/>
      <c r="FM43" s="386"/>
      <c r="FN43" s="386"/>
      <c r="FO43" s="386"/>
      <c r="FP43" s="386"/>
      <c r="FQ43" s="386"/>
      <c r="FR43" s="386"/>
      <c r="FS43" s="386"/>
      <c r="FT43" s="386"/>
      <c r="FU43" s="386"/>
      <c r="FV43" s="386"/>
      <c r="FW43" s="386"/>
      <c r="FX43" s="386"/>
      <c r="FY43" s="386"/>
      <c r="FZ43" s="386"/>
      <c r="GA43" s="488"/>
      <c r="GB43" s="386"/>
      <c r="GC43" s="386"/>
      <c r="GD43" s="386"/>
      <c r="GE43" s="386"/>
      <c r="GF43" s="386"/>
      <c r="GG43" s="386"/>
      <c r="GH43" s="386"/>
      <c r="GI43" s="386"/>
      <c r="GJ43" s="386"/>
      <c r="GK43" s="386"/>
      <c r="GL43" s="386"/>
      <c r="GM43" s="386"/>
      <c r="GN43" s="386"/>
      <c r="GO43" s="386"/>
      <c r="GP43" s="386"/>
      <c r="GQ43" s="386"/>
      <c r="GR43" s="386"/>
      <c r="GS43" s="386"/>
      <c r="GT43" s="386"/>
      <c r="GU43" s="386"/>
      <c r="GV43" s="386"/>
      <c r="GW43" s="386"/>
      <c r="GX43" s="386"/>
      <c r="GY43" s="386"/>
      <c r="GZ43" s="386"/>
      <c r="HA43" s="386"/>
      <c r="HB43" s="386"/>
      <c r="HC43" s="386"/>
      <c r="HD43" s="386"/>
      <c r="HE43" s="386"/>
      <c r="HG43" s="386"/>
      <c r="HH43" s="386"/>
      <c r="HI43" s="386"/>
      <c r="HJ43" s="386"/>
      <c r="HK43" s="386"/>
      <c r="HL43" s="386"/>
    </row>
    <row r="44" spans="1:239" s="387" customFormat="1" ht="20.399999999999999" x14ac:dyDescent="0.3">
      <c r="A44" s="436" t="s">
        <v>197</v>
      </c>
      <c r="B44" s="436" t="s">
        <v>192</v>
      </c>
      <c r="C44" s="436" t="s">
        <v>197</v>
      </c>
      <c r="D44" s="436" t="s">
        <v>201</v>
      </c>
      <c r="E44" s="436" t="s">
        <v>203</v>
      </c>
      <c r="F44" s="437"/>
      <c r="G44" s="438"/>
      <c r="H44" s="438"/>
      <c r="I44" s="438"/>
      <c r="J44" s="436"/>
      <c r="K44" s="439" t="s">
        <v>202</v>
      </c>
      <c r="L44" s="439"/>
      <c r="M44" s="440"/>
      <c r="N44" s="439"/>
      <c r="O44" s="439"/>
      <c r="P44" s="439"/>
      <c r="Q44" s="440"/>
      <c r="R44" s="440"/>
      <c r="S44" s="440"/>
      <c r="T44" s="440"/>
      <c r="U44" s="439"/>
      <c r="V44" s="440"/>
      <c r="W44" s="440"/>
      <c r="X44" s="440"/>
      <c r="Y44" s="441"/>
      <c r="Z44" s="440"/>
      <c r="AA44" s="440"/>
      <c r="AB44" s="440"/>
      <c r="AC44" s="440"/>
      <c r="AD44" s="440"/>
      <c r="AE44" s="430">
        <f t="shared" si="0"/>
        <v>0</v>
      </c>
      <c r="AF44" s="411"/>
      <c r="AG44" s="411"/>
      <c r="AH44" s="430"/>
      <c r="AI44" s="430"/>
      <c r="AJ44" s="430"/>
      <c r="AK44" s="430"/>
      <c r="AL44" s="430"/>
      <c r="AM44" s="430"/>
      <c r="AN44" s="411"/>
      <c r="AO44" s="411"/>
      <c r="AP44" s="411"/>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11"/>
      <c r="CH44" s="430"/>
      <c r="CI44" s="430"/>
      <c r="CJ44" s="430"/>
      <c r="CK44" s="430"/>
      <c r="CL44" s="430"/>
      <c r="CM44" s="430"/>
      <c r="CN44" s="430"/>
      <c r="CO44" s="486"/>
      <c r="CP44" s="486"/>
      <c r="CQ44" s="486"/>
      <c r="CR44" s="411"/>
      <c r="CS44" s="430"/>
      <c r="CT44" s="386"/>
      <c r="CU44" s="386"/>
      <c r="CV44" s="386"/>
      <c r="CW44" s="386"/>
      <c r="CX44" s="386"/>
      <c r="CY44" s="386"/>
      <c r="CZ44" s="386"/>
      <c r="DA44" s="386"/>
      <c r="DB44" s="386"/>
      <c r="DC44" s="386"/>
      <c r="DD44" s="386"/>
      <c r="DE44" s="386"/>
      <c r="DF44" s="386"/>
      <c r="DG44" s="386"/>
      <c r="DH44" s="386"/>
      <c r="DI44" s="386"/>
      <c r="DJ44" s="386"/>
      <c r="DK44" s="386"/>
      <c r="DL44" s="386"/>
      <c r="DM44" s="386"/>
      <c r="DN44" s="386"/>
      <c r="DO44" s="386"/>
      <c r="DP44" s="386"/>
      <c r="DQ44" s="386"/>
      <c r="DR44" s="386"/>
      <c r="DS44" s="386"/>
      <c r="DT44" s="386"/>
      <c r="DU44" s="386"/>
      <c r="DV44" s="386"/>
      <c r="DW44" s="386"/>
      <c r="DX44" s="386"/>
      <c r="DY44" s="386"/>
      <c r="DZ44" s="386"/>
      <c r="EA44" s="386"/>
      <c r="EB44" s="386"/>
      <c r="EC44" s="386"/>
      <c r="ED44" s="386"/>
      <c r="EE44" s="386"/>
      <c r="EF44" s="386"/>
      <c r="EG44" s="386"/>
      <c r="EH44" s="386"/>
      <c r="EI44" s="386"/>
      <c r="EJ44" s="386"/>
      <c r="EK44" s="386"/>
      <c r="EL44" s="386"/>
      <c r="EM44" s="386"/>
      <c r="EN44" s="386"/>
      <c r="EO44" s="386"/>
      <c r="EP44" s="386"/>
      <c r="EQ44" s="386"/>
      <c r="ER44" s="386"/>
      <c r="ES44" s="386"/>
      <c r="ET44" s="386"/>
      <c r="EU44" s="386"/>
      <c r="EV44" s="386"/>
      <c r="EW44" s="386"/>
      <c r="EX44" s="386"/>
      <c r="EY44" s="386"/>
      <c r="EZ44" s="386"/>
      <c r="FA44" s="386"/>
      <c r="FB44" s="386"/>
      <c r="FC44" s="386"/>
      <c r="FD44" s="386"/>
      <c r="FE44" s="386"/>
      <c r="FF44" s="386"/>
      <c r="FG44" s="386"/>
      <c r="FH44" s="386"/>
      <c r="FI44" s="487"/>
      <c r="FJ44" s="386"/>
      <c r="FK44" s="386"/>
      <c r="FL44" s="386"/>
      <c r="FM44" s="386"/>
      <c r="FN44" s="386"/>
      <c r="FO44" s="386"/>
      <c r="FP44" s="386"/>
      <c r="FQ44" s="386"/>
      <c r="FR44" s="386"/>
      <c r="FS44" s="386"/>
      <c r="FT44" s="386"/>
      <c r="FU44" s="386"/>
      <c r="FV44" s="386"/>
      <c r="FW44" s="386"/>
      <c r="FX44" s="386"/>
      <c r="FY44" s="386"/>
      <c r="FZ44" s="386"/>
      <c r="GA44" s="488"/>
      <c r="GB44" s="386"/>
      <c r="GC44" s="386"/>
      <c r="GD44" s="386"/>
      <c r="GE44" s="386"/>
      <c r="GF44" s="386"/>
      <c r="GG44" s="386"/>
      <c r="GH44" s="386"/>
      <c r="GI44" s="386"/>
      <c r="GJ44" s="386"/>
      <c r="GK44" s="386"/>
      <c r="GL44" s="386"/>
      <c r="GM44" s="386"/>
      <c r="GN44" s="386"/>
      <c r="GO44" s="386"/>
      <c r="GP44" s="386"/>
      <c r="GQ44" s="386"/>
      <c r="GR44" s="386"/>
      <c r="GS44" s="386"/>
      <c r="GT44" s="386"/>
      <c r="GU44" s="386"/>
      <c r="GV44" s="386"/>
      <c r="GW44" s="386"/>
      <c r="GX44" s="386"/>
      <c r="GY44" s="386"/>
      <c r="GZ44" s="386"/>
      <c r="HA44" s="386"/>
      <c r="HB44" s="386"/>
      <c r="HC44" s="386"/>
      <c r="HD44" s="386"/>
      <c r="HE44" s="386"/>
      <c r="HG44" s="386"/>
      <c r="HH44" s="386"/>
      <c r="HI44" s="386"/>
      <c r="HJ44" s="386"/>
      <c r="HK44" s="386"/>
      <c r="HL44" s="386"/>
    </row>
    <row r="45" spans="1:239" s="387" customFormat="1" ht="102" x14ac:dyDescent="0.3">
      <c r="A45" s="380" t="s">
        <v>197</v>
      </c>
      <c r="B45" s="380" t="s">
        <v>192</v>
      </c>
      <c r="C45" s="380" t="s">
        <v>197</v>
      </c>
      <c r="D45" s="380" t="s">
        <v>201</v>
      </c>
      <c r="E45" s="380" t="s">
        <v>203</v>
      </c>
      <c r="F45" s="457" t="s">
        <v>416</v>
      </c>
      <c r="G45" s="380" t="s">
        <v>379</v>
      </c>
      <c r="H45" s="380" t="s">
        <v>1314</v>
      </c>
      <c r="I45" s="449" t="s">
        <v>229</v>
      </c>
      <c r="J45" s="381" t="s">
        <v>417</v>
      </c>
      <c r="K45" s="464" t="s">
        <v>1446</v>
      </c>
      <c r="L45" s="373" t="s">
        <v>2076</v>
      </c>
      <c r="M45" s="374" t="s">
        <v>1791</v>
      </c>
      <c r="N45" s="375" t="s">
        <v>2077</v>
      </c>
      <c r="O45" s="373" t="s">
        <v>2078</v>
      </c>
      <c r="P45" s="375" t="s">
        <v>2079</v>
      </c>
      <c r="Q45" s="374" t="s">
        <v>2081</v>
      </c>
      <c r="R45" s="374" t="s">
        <v>2083</v>
      </c>
      <c r="S45" s="376">
        <v>1</v>
      </c>
      <c r="T45" s="376">
        <v>1</v>
      </c>
      <c r="U45" s="375" t="s">
        <v>2085</v>
      </c>
      <c r="V45" s="383" t="s">
        <v>2086</v>
      </c>
      <c r="W45" s="545">
        <v>43363</v>
      </c>
      <c r="X45" s="545">
        <v>43464</v>
      </c>
      <c r="Y45" s="456">
        <v>100000000</v>
      </c>
      <c r="Z45" s="374" t="s">
        <v>1773</v>
      </c>
      <c r="AA45" s="374" t="s">
        <v>1789</v>
      </c>
      <c r="AB45" s="374" t="s">
        <v>2087</v>
      </c>
      <c r="AC45" s="383" t="s">
        <v>2088</v>
      </c>
      <c r="AD45" s="376"/>
      <c r="AE45" s="430">
        <f t="shared" si="0"/>
        <v>200000000</v>
      </c>
      <c r="AF45" s="430">
        <f>AG45</f>
        <v>200000000</v>
      </c>
      <c r="AG45" s="430">
        <f>SUM(AH45:CS45)</f>
        <v>200000000</v>
      </c>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v>200000000</v>
      </c>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386"/>
      <c r="CU45" s="386"/>
      <c r="CV45" s="386"/>
      <c r="CW45" s="386"/>
      <c r="CX45" s="386"/>
      <c r="CY45" s="386"/>
      <c r="CZ45" s="386"/>
      <c r="DA45" s="386"/>
      <c r="DB45" s="386"/>
      <c r="DC45" s="386"/>
      <c r="DD45" s="386"/>
      <c r="DE45" s="386"/>
      <c r="DF45" s="386"/>
      <c r="DG45" s="386"/>
      <c r="DH45" s="386"/>
      <c r="DI45" s="386"/>
      <c r="DJ45" s="386"/>
      <c r="DK45" s="386"/>
      <c r="DL45" s="386"/>
      <c r="DM45" s="386"/>
      <c r="DN45" s="386"/>
      <c r="DO45" s="386"/>
      <c r="DP45" s="386"/>
      <c r="DQ45" s="386"/>
      <c r="DR45" s="386"/>
      <c r="DS45" s="386"/>
      <c r="DT45" s="386"/>
      <c r="DU45" s="386"/>
      <c r="DV45" s="386"/>
      <c r="DW45" s="386"/>
      <c r="DX45" s="386"/>
      <c r="DY45" s="386"/>
      <c r="DZ45" s="386"/>
      <c r="EA45" s="386"/>
      <c r="EB45" s="386"/>
      <c r="EC45" s="386"/>
      <c r="ED45" s="386"/>
      <c r="EE45" s="386"/>
      <c r="EF45" s="386"/>
      <c r="EG45" s="386"/>
      <c r="EH45" s="386"/>
      <c r="EI45" s="386"/>
      <c r="EJ45" s="386"/>
      <c r="EK45" s="386"/>
      <c r="EL45" s="386"/>
      <c r="EM45" s="386"/>
      <c r="EN45" s="386"/>
      <c r="EO45" s="386"/>
      <c r="EP45" s="386"/>
      <c r="EQ45" s="386"/>
      <c r="ER45" s="386"/>
      <c r="ES45" s="386"/>
      <c r="ET45" s="386"/>
      <c r="EU45" s="386"/>
      <c r="EV45" s="386"/>
      <c r="EW45" s="386"/>
      <c r="EX45" s="386"/>
      <c r="EY45" s="386"/>
      <c r="EZ45" s="386"/>
      <c r="FA45" s="386"/>
      <c r="FB45" s="386"/>
      <c r="FC45" s="386"/>
      <c r="FD45" s="386"/>
      <c r="FE45" s="386"/>
      <c r="FF45" s="386"/>
      <c r="FG45" s="386"/>
      <c r="FH45" s="386"/>
      <c r="FI45" s="386"/>
      <c r="FJ45" s="386"/>
      <c r="FK45" s="386"/>
      <c r="FL45" s="386"/>
      <c r="FM45" s="386"/>
      <c r="FN45" s="386"/>
      <c r="FO45" s="386"/>
      <c r="FP45" s="386"/>
      <c r="FQ45" s="386"/>
      <c r="FR45" s="386"/>
      <c r="FS45" s="386"/>
      <c r="FT45" s="386"/>
      <c r="FU45" s="386"/>
      <c r="FV45" s="386"/>
      <c r="FW45" s="386"/>
      <c r="FX45" s="386"/>
      <c r="FY45" s="386"/>
      <c r="FZ45" s="386"/>
      <c r="GA45" s="488"/>
      <c r="GB45" s="386"/>
      <c r="GC45" s="386"/>
      <c r="GD45" s="386"/>
      <c r="GE45" s="386"/>
      <c r="GF45" s="386"/>
      <c r="GG45" s="386"/>
      <c r="GH45" s="386"/>
      <c r="GI45" s="386"/>
      <c r="GJ45" s="386"/>
      <c r="GK45" s="386"/>
      <c r="GL45" s="386"/>
      <c r="GM45" s="386"/>
      <c r="GN45" s="386"/>
      <c r="GO45" s="386"/>
      <c r="GP45" s="386"/>
      <c r="GQ45" s="386"/>
      <c r="GR45" s="386"/>
      <c r="GS45" s="386"/>
      <c r="GT45" s="386"/>
      <c r="GU45" s="386"/>
      <c r="GV45" s="386"/>
      <c r="GW45" s="386"/>
      <c r="GX45" s="386"/>
      <c r="GY45" s="386"/>
      <c r="GZ45" s="386"/>
      <c r="HA45" s="386"/>
      <c r="HB45" s="386"/>
      <c r="HC45" s="386"/>
      <c r="HD45" s="386"/>
      <c r="HE45" s="386"/>
      <c r="HG45" s="386"/>
      <c r="HH45" s="386"/>
      <c r="HI45" s="386"/>
      <c r="HJ45" s="386"/>
      <c r="HK45" s="386"/>
      <c r="HL45" s="386"/>
    </row>
    <row r="46" spans="1:239" s="387" customFormat="1" ht="102" x14ac:dyDescent="0.3">
      <c r="A46" s="380"/>
      <c r="B46" s="380"/>
      <c r="C46" s="380"/>
      <c r="D46" s="380"/>
      <c r="E46" s="380"/>
      <c r="F46" s="457"/>
      <c r="G46" s="380"/>
      <c r="H46" s="380"/>
      <c r="I46" s="449"/>
      <c r="J46" s="381"/>
      <c r="K46" s="464"/>
      <c r="L46" s="373" t="s">
        <v>2076</v>
      </c>
      <c r="M46" s="374" t="s">
        <v>1791</v>
      </c>
      <c r="N46" s="375" t="s">
        <v>2077</v>
      </c>
      <c r="O46" s="373" t="s">
        <v>2078</v>
      </c>
      <c r="P46" s="375" t="s">
        <v>2080</v>
      </c>
      <c r="Q46" s="374" t="s">
        <v>2082</v>
      </c>
      <c r="R46" s="374" t="s">
        <v>2084</v>
      </c>
      <c r="S46" s="376">
        <v>1</v>
      </c>
      <c r="T46" s="376">
        <v>1</v>
      </c>
      <c r="U46" s="375" t="s">
        <v>2085</v>
      </c>
      <c r="V46" s="383" t="s">
        <v>2086</v>
      </c>
      <c r="W46" s="545">
        <v>43363</v>
      </c>
      <c r="X46" s="545">
        <v>43464</v>
      </c>
      <c r="Y46" s="456">
        <v>100000000</v>
      </c>
      <c r="Z46" s="374" t="s">
        <v>1773</v>
      </c>
      <c r="AA46" s="374" t="s">
        <v>1789</v>
      </c>
      <c r="AB46" s="374" t="s">
        <v>2087</v>
      </c>
      <c r="AC46" s="383" t="s">
        <v>2088</v>
      </c>
      <c r="AD46" s="376"/>
      <c r="AE46" s="430"/>
      <c r="AF46" s="430"/>
      <c r="AG46" s="430"/>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386"/>
      <c r="CU46" s="386"/>
      <c r="CV46" s="386"/>
      <c r="CW46" s="386"/>
      <c r="CX46" s="386"/>
      <c r="CY46" s="386"/>
      <c r="CZ46" s="386"/>
      <c r="DA46" s="386"/>
      <c r="DB46" s="386"/>
      <c r="DC46" s="386"/>
      <c r="DD46" s="386"/>
      <c r="DE46" s="386"/>
      <c r="DF46" s="386"/>
      <c r="DG46" s="386"/>
      <c r="DH46" s="386"/>
      <c r="DI46" s="386"/>
      <c r="DJ46" s="386"/>
      <c r="DK46" s="386"/>
      <c r="DL46" s="386"/>
      <c r="DM46" s="386"/>
      <c r="DN46" s="386"/>
      <c r="DO46" s="386"/>
      <c r="DP46" s="386"/>
      <c r="DQ46" s="386"/>
      <c r="DR46" s="386"/>
      <c r="DS46" s="386"/>
      <c r="DT46" s="386"/>
      <c r="DU46" s="386"/>
      <c r="DV46" s="386"/>
      <c r="DW46" s="386"/>
      <c r="DX46" s="386"/>
      <c r="DY46" s="386"/>
      <c r="DZ46" s="386"/>
      <c r="EA46" s="386"/>
      <c r="EB46" s="386"/>
      <c r="EC46" s="386"/>
      <c r="ED46" s="386"/>
      <c r="EE46" s="386"/>
      <c r="EF46" s="386"/>
      <c r="EG46" s="386"/>
      <c r="EH46" s="386"/>
      <c r="EI46" s="386"/>
      <c r="EJ46" s="386"/>
      <c r="EK46" s="386"/>
      <c r="EL46" s="386"/>
      <c r="EM46" s="386"/>
      <c r="EN46" s="386"/>
      <c r="EO46" s="386"/>
      <c r="EP46" s="386"/>
      <c r="EQ46" s="386"/>
      <c r="ER46" s="386"/>
      <c r="ES46" s="386"/>
      <c r="ET46" s="386"/>
      <c r="EU46" s="386"/>
      <c r="EV46" s="386"/>
      <c r="EW46" s="386"/>
      <c r="EX46" s="386"/>
      <c r="EY46" s="386"/>
      <c r="EZ46" s="386"/>
      <c r="FA46" s="386"/>
      <c r="FB46" s="386"/>
      <c r="FC46" s="386"/>
      <c r="FD46" s="386"/>
      <c r="FE46" s="386"/>
      <c r="FF46" s="386"/>
      <c r="FG46" s="386"/>
      <c r="FH46" s="386"/>
      <c r="FI46" s="386"/>
      <c r="FJ46" s="386"/>
      <c r="FK46" s="386"/>
      <c r="FL46" s="386"/>
      <c r="FM46" s="386"/>
      <c r="FN46" s="386"/>
      <c r="FO46" s="386"/>
      <c r="FP46" s="386"/>
      <c r="FQ46" s="386"/>
      <c r="FR46" s="386"/>
      <c r="FS46" s="386"/>
      <c r="FT46" s="386"/>
      <c r="FU46" s="386"/>
      <c r="FV46" s="386"/>
      <c r="FW46" s="386"/>
      <c r="FX46" s="386"/>
      <c r="FY46" s="386"/>
      <c r="FZ46" s="386"/>
      <c r="GA46" s="488"/>
      <c r="GB46" s="386"/>
      <c r="GC46" s="386"/>
      <c r="GD46" s="386"/>
      <c r="GE46" s="386"/>
      <c r="GF46" s="386"/>
      <c r="GG46" s="386"/>
      <c r="GH46" s="386"/>
      <c r="GI46" s="386"/>
      <c r="GJ46" s="386"/>
      <c r="GK46" s="386"/>
      <c r="GL46" s="386"/>
      <c r="GM46" s="386"/>
      <c r="GN46" s="386"/>
      <c r="GO46" s="386"/>
      <c r="GP46" s="386"/>
      <c r="GQ46" s="386"/>
      <c r="GR46" s="386"/>
      <c r="GS46" s="386"/>
      <c r="GT46" s="386"/>
      <c r="GU46" s="386"/>
      <c r="GV46" s="386"/>
      <c r="GW46" s="386"/>
      <c r="GX46" s="386"/>
      <c r="GY46" s="386"/>
      <c r="GZ46" s="386"/>
      <c r="HA46" s="386"/>
      <c r="HB46" s="386"/>
      <c r="HC46" s="386"/>
      <c r="HD46" s="386"/>
      <c r="HE46" s="386"/>
      <c r="HG46" s="386"/>
      <c r="HH46" s="386"/>
      <c r="HI46" s="386"/>
      <c r="HJ46" s="386"/>
      <c r="HK46" s="386"/>
      <c r="HL46" s="386"/>
    </row>
    <row r="47" spans="1:239" s="387" customFormat="1" ht="71.400000000000006" x14ac:dyDescent="0.3">
      <c r="A47" s="380" t="s">
        <v>197</v>
      </c>
      <c r="B47" s="380" t="s">
        <v>192</v>
      </c>
      <c r="C47" s="380" t="s">
        <v>197</v>
      </c>
      <c r="D47" s="380" t="s">
        <v>201</v>
      </c>
      <c r="E47" s="380" t="s">
        <v>203</v>
      </c>
      <c r="F47" s="448" t="s">
        <v>420</v>
      </c>
      <c r="G47" s="380" t="s">
        <v>379</v>
      </c>
      <c r="H47" s="380" t="s">
        <v>1315</v>
      </c>
      <c r="I47" s="380" t="s">
        <v>229</v>
      </c>
      <c r="J47" s="381" t="s">
        <v>417</v>
      </c>
      <c r="K47" s="373" t="s">
        <v>1447</v>
      </c>
      <c r="L47" s="375" t="s">
        <v>2076</v>
      </c>
      <c r="M47" s="383" t="s">
        <v>1791</v>
      </c>
      <c r="N47" s="375" t="s">
        <v>2089</v>
      </c>
      <c r="O47" s="375" t="s">
        <v>2090</v>
      </c>
      <c r="P47" s="375" t="s">
        <v>2091</v>
      </c>
      <c r="Q47" s="374" t="s">
        <v>417</v>
      </c>
      <c r="R47" s="374" t="s">
        <v>2092</v>
      </c>
      <c r="S47" s="374">
        <v>1</v>
      </c>
      <c r="T47" s="374">
        <v>1</v>
      </c>
      <c r="U47" s="375" t="s">
        <v>2093</v>
      </c>
      <c r="V47" s="383" t="s">
        <v>2094</v>
      </c>
      <c r="W47" s="546">
        <v>43205</v>
      </c>
      <c r="X47" s="546">
        <v>43327</v>
      </c>
      <c r="Y47" s="409">
        <v>100000000</v>
      </c>
      <c r="Z47" s="383" t="s">
        <v>1807</v>
      </c>
      <c r="AA47" s="383" t="s">
        <v>1798</v>
      </c>
      <c r="AB47" s="383" t="s">
        <v>2095</v>
      </c>
      <c r="AC47" s="383" t="s">
        <v>2088</v>
      </c>
      <c r="AD47" s="374"/>
      <c r="AE47" s="430">
        <f t="shared" si="0"/>
        <v>100000000</v>
      </c>
      <c r="AF47" s="430">
        <f>AG47</f>
        <v>100000000</v>
      </c>
      <c r="AG47" s="430">
        <f>SUM(AH47:CS47)</f>
        <v>100000000</v>
      </c>
      <c r="AH47" s="411"/>
      <c r="AI47" s="411"/>
      <c r="AJ47" s="411"/>
      <c r="AK47" s="411"/>
      <c r="AL47" s="411"/>
      <c r="AM47" s="411"/>
      <c r="AN47" s="411"/>
      <c r="AO47" s="411"/>
      <c r="AP47" s="411"/>
      <c r="AQ47" s="411"/>
      <c r="AR47" s="411"/>
      <c r="AS47" s="411"/>
      <c r="AT47" s="411"/>
      <c r="AU47" s="411"/>
      <c r="AV47" s="411"/>
      <c r="AW47" s="411"/>
      <c r="AX47" s="411"/>
      <c r="AY47" s="411"/>
      <c r="AZ47" s="411"/>
      <c r="BA47" s="411"/>
      <c r="BB47" s="411"/>
      <c r="BC47" s="411"/>
      <c r="BD47" s="411"/>
      <c r="BE47" s="411">
        <v>100000000</v>
      </c>
      <c r="BF47" s="411"/>
      <c r="BG47" s="411"/>
      <c r="BH47" s="411"/>
      <c r="BI47" s="411"/>
      <c r="BJ47" s="411"/>
      <c r="BK47" s="411"/>
      <c r="BL47" s="411"/>
      <c r="BM47" s="411"/>
      <c r="BN47" s="411"/>
      <c r="BO47" s="411"/>
      <c r="BP47" s="411"/>
      <c r="BQ47" s="411"/>
      <c r="BR47" s="411"/>
      <c r="BS47" s="411"/>
      <c r="BT47" s="411"/>
      <c r="BU47" s="411"/>
      <c r="BV47" s="411"/>
      <c r="BW47" s="411"/>
      <c r="BX47" s="411"/>
      <c r="BY47" s="411"/>
      <c r="BZ47" s="411"/>
      <c r="CA47" s="411"/>
      <c r="CB47" s="411"/>
      <c r="CC47" s="411"/>
      <c r="CD47" s="411"/>
      <c r="CE47" s="411"/>
      <c r="CF47" s="411"/>
      <c r="CG47" s="411"/>
      <c r="CH47" s="411"/>
      <c r="CI47" s="411"/>
      <c r="CJ47" s="411"/>
      <c r="CK47" s="411"/>
      <c r="CL47" s="411"/>
      <c r="CM47" s="411"/>
      <c r="CN47" s="411"/>
      <c r="CO47" s="411"/>
      <c r="CP47" s="411"/>
      <c r="CQ47" s="411"/>
      <c r="CR47" s="411"/>
      <c r="CS47" s="411"/>
      <c r="CT47" s="772"/>
      <c r="CU47" s="772"/>
      <c r="CV47" s="772"/>
      <c r="CW47" s="772"/>
      <c r="CX47" s="772"/>
      <c r="CY47" s="772"/>
      <c r="CZ47" s="772"/>
      <c r="DA47" s="772"/>
      <c r="DB47" s="772"/>
      <c r="DC47" s="772"/>
      <c r="DD47" s="772"/>
      <c r="DE47" s="772"/>
      <c r="DF47" s="772"/>
      <c r="DG47" s="772"/>
      <c r="DH47" s="772"/>
      <c r="DI47" s="772"/>
      <c r="DJ47" s="772"/>
      <c r="DK47" s="772"/>
      <c r="DL47" s="772"/>
      <c r="DM47" s="772"/>
      <c r="DN47" s="772"/>
      <c r="DO47" s="772"/>
      <c r="DP47" s="772"/>
      <c r="DQ47" s="772"/>
      <c r="DR47" s="772"/>
      <c r="DS47" s="772"/>
      <c r="DT47" s="772"/>
      <c r="DU47" s="772"/>
      <c r="DV47" s="772"/>
      <c r="DW47" s="772"/>
      <c r="DX47" s="772"/>
      <c r="DY47" s="772"/>
      <c r="DZ47" s="772"/>
      <c r="EA47" s="772"/>
      <c r="EB47" s="772"/>
      <c r="EC47" s="772"/>
      <c r="ED47" s="772"/>
      <c r="EE47" s="772"/>
      <c r="EF47" s="772"/>
      <c r="EG47" s="772"/>
      <c r="EH47" s="772"/>
      <c r="EI47" s="772"/>
      <c r="EJ47" s="772"/>
      <c r="EK47" s="772"/>
      <c r="EL47" s="772"/>
      <c r="EM47" s="772"/>
      <c r="EN47" s="772"/>
      <c r="EO47" s="772"/>
      <c r="EP47" s="772"/>
      <c r="EQ47" s="772"/>
      <c r="ER47" s="772"/>
      <c r="ES47" s="772"/>
      <c r="ET47" s="772"/>
      <c r="EU47" s="772"/>
      <c r="EV47" s="772"/>
      <c r="EW47" s="772"/>
      <c r="EX47" s="772"/>
      <c r="EY47" s="772"/>
      <c r="EZ47" s="772"/>
      <c r="FA47" s="772"/>
      <c r="FB47" s="772"/>
      <c r="FC47" s="772"/>
      <c r="FD47" s="772"/>
      <c r="FE47" s="772"/>
      <c r="FF47" s="772"/>
      <c r="FG47" s="772"/>
      <c r="FH47" s="772"/>
      <c r="FI47" s="772"/>
      <c r="FJ47" s="772"/>
      <c r="FK47" s="772"/>
      <c r="FL47" s="772"/>
      <c r="FM47" s="772"/>
      <c r="FN47" s="772"/>
      <c r="FO47" s="772"/>
      <c r="FP47" s="772"/>
      <c r="FQ47" s="772"/>
      <c r="FR47" s="772"/>
      <c r="FS47" s="772"/>
      <c r="FT47" s="772"/>
      <c r="FU47" s="772"/>
      <c r="FV47" s="772"/>
      <c r="FW47" s="772"/>
      <c r="FX47" s="772"/>
      <c r="FY47" s="772"/>
      <c r="FZ47" s="772"/>
      <c r="GA47" s="772"/>
      <c r="GB47" s="772"/>
      <c r="GC47" s="772"/>
      <c r="GD47" s="772"/>
      <c r="GE47" s="772"/>
      <c r="GF47" s="772"/>
      <c r="GG47" s="772"/>
      <c r="GH47" s="772"/>
      <c r="GI47" s="772"/>
      <c r="GJ47" s="772"/>
      <c r="GK47" s="772"/>
      <c r="GL47" s="772"/>
      <c r="GM47" s="772"/>
      <c r="GN47" s="772"/>
      <c r="GO47" s="772"/>
      <c r="GP47" s="772"/>
      <c r="GQ47" s="772"/>
      <c r="GR47" s="772"/>
      <c r="GS47" s="772"/>
      <c r="GT47" s="772"/>
      <c r="GU47" s="772"/>
      <c r="GV47" s="772"/>
      <c r="GW47" s="772"/>
      <c r="GX47" s="772"/>
      <c r="GY47" s="772"/>
      <c r="GZ47" s="772"/>
      <c r="HA47" s="772"/>
      <c r="HB47" s="772"/>
      <c r="HC47" s="772"/>
      <c r="HD47" s="772"/>
      <c r="HE47" s="772"/>
      <c r="HF47" s="772"/>
      <c r="HG47" s="772"/>
      <c r="HH47" s="772"/>
      <c r="HI47" s="772"/>
      <c r="HJ47" s="772"/>
      <c r="HK47" s="772"/>
      <c r="HL47" s="772"/>
      <c r="HM47" s="772"/>
      <c r="HN47" s="772"/>
      <c r="HO47" s="772"/>
      <c r="HP47" s="772"/>
      <c r="HQ47" s="772"/>
      <c r="HR47" s="772"/>
      <c r="HS47" s="772"/>
      <c r="HT47" s="772"/>
      <c r="HU47" s="772"/>
      <c r="HV47" s="772"/>
      <c r="HW47" s="772"/>
      <c r="HX47" s="772"/>
      <c r="HY47" s="772"/>
      <c r="HZ47" s="772"/>
      <c r="IA47" s="772"/>
      <c r="IB47" s="772"/>
      <c r="IC47" s="772"/>
      <c r="ID47" s="772"/>
      <c r="IE47" s="772"/>
    </row>
    <row r="48" spans="1:239" s="387" customFormat="1" ht="10.199999999999999" x14ac:dyDescent="0.3">
      <c r="A48" s="442" t="s">
        <v>197</v>
      </c>
      <c r="B48" s="442" t="s">
        <v>192</v>
      </c>
      <c r="C48" s="442" t="s">
        <v>197</v>
      </c>
      <c r="D48" s="442" t="s">
        <v>382</v>
      </c>
      <c r="E48" s="442"/>
      <c r="F48" s="443"/>
      <c r="G48" s="444"/>
      <c r="H48" s="444"/>
      <c r="I48" s="444"/>
      <c r="J48" s="442"/>
      <c r="K48" s="445" t="s">
        <v>383</v>
      </c>
      <c r="L48" s="445"/>
      <c r="M48" s="446"/>
      <c r="N48" s="445"/>
      <c r="O48" s="445"/>
      <c r="P48" s="445"/>
      <c r="Q48" s="446"/>
      <c r="R48" s="446"/>
      <c r="S48" s="446"/>
      <c r="T48" s="446"/>
      <c r="U48" s="445"/>
      <c r="V48" s="446"/>
      <c r="W48" s="446"/>
      <c r="X48" s="446"/>
      <c r="Y48" s="447"/>
      <c r="Z48" s="446"/>
      <c r="AA48" s="446"/>
      <c r="AB48" s="446"/>
      <c r="AC48" s="446"/>
      <c r="AD48" s="446"/>
      <c r="AE48" s="430">
        <f t="shared" si="0"/>
        <v>0</v>
      </c>
      <c r="AF48" s="411"/>
      <c r="AG48" s="411"/>
      <c r="AH48" s="411"/>
      <c r="AI48" s="411"/>
      <c r="AJ48" s="411"/>
      <c r="AK48" s="411"/>
      <c r="AL48" s="411"/>
      <c r="AM48" s="411"/>
      <c r="AN48" s="411"/>
      <c r="AO48" s="411"/>
      <c r="AP48" s="411"/>
      <c r="AQ48" s="411"/>
      <c r="AR48" s="411"/>
      <c r="AS48" s="411"/>
      <c r="AT48" s="411"/>
      <c r="AU48" s="411"/>
      <c r="AV48" s="411"/>
      <c r="AW48" s="411"/>
      <c r="AX48" s="411"/>
      <c r="AY48" s="411"/>
      <c r="AZ48" s="411"/>
      <c r="BA48" s="411"/>
      <c r="BB48" s="411"/>
      <c r="BC48" s="411"/>
      <c r="BD48" s="411"/>
      <c r="BE48" s="411"/>
      <c r="BF48" s="411"/>
      <c r="BG48" s="411"/>
      <c r="BH48" s="411"/>
      <c r="BI48" s="411"/>
      <c r="BJ48" s="411"/>
      <c r="BK48" s="411"/>
      <c r="BL48" s="411"/>
      <c r="BM48" s="411"/>
      <c r="BN48" s="411"/>
      <c r="BO48" s="411"/>
      <c r="BP48" s="411"/>
      <c r="BQ48" s="411"/>
      <c r="BR48" s="411"/>
      <c r="BS48" s="411"/>
      <c r="BT48" s="411"/>
      <c r="BU48" s="411"/>
      <c r="BV48" s="411"/>
      <c r="BW48" s="411"/>
      <c r="BX48" s="411"/>
      <c r="BY48" s="411"/>
      <c r="BZ48" s="411"/>
      <c r="CA48" s="411"/>
      <c r="CB48" s="411"/>
      <c r="CC48" s="411"/>
      <c r="CD48" s="411"/>
      <c r="CE48" s="411"/>
      <c r="CF48" s="411"/>
      <c r="CG48" s="411"/>
      <c r="CH48" s="411"/>
      <c r="CI48" s="411"/>
      <c r="CJ48" s="411"/>
      <c r="CK48" s="411"/>
      <c r="CL48" s="411"/>
      <c r="CM48" s="411"/>
      <c r="CN48" s="411"/>
      <c r="CO48" s="411"/>
      <c r="CP48" s="411"/>
      <c r="CQ48" s="411"/>
      <c r="CR48" s="411"/>
      <c r="CS48" s="411"/>
      <c r="CT48" s="772"/>
      <c r="CU48" s="772"/>
      <c r="CV48" s="772"/>
      <c r="CW48" s="772"/>
      <c r="CX48" s="772"/>
      <c r="CY48" s="772"/>
      <c r="CZ48" s="772"/>
      <c r="DA48" s="772"/>
      <c r="DB48" s="772"/>
      <c r="DC48" s="772"/>
      <c r="DD48" s="772"/>
      <c r="DE48" s="772"/>
      <c r="DF48" s="772"/>
      <c r="DG48" s="772"/>
      <c r="DH48" s="772"/>
      <c r="DI48" s="772"/>
      <c r="DJ48" s="772"/>
      <c r="DK48" s="772"/>
      <c r="DL48" s="772"/>
      <c r="DM48" s="772"/>
      <c r="DN48" s="772"/>
      <c r="DO48" s="772"/>
      <c r="DP48" s="772"/>
      <c r="DQ48" s="772"/>
      <c r="DR48" s="772"/>
      <c r="DS48" s="772"/>
      <c r="DT48" s="772"/>
      <c r="DU48" s="772"/>
      <c r="DV48" s="772"/>
      <c r="DW48" s="772"/>
      <c r="DX48" s="772"/>
      <c r="DY48" s="772"/>
      <c r="DZ48" s="772"/>
      <c r="EA48" s="772"/>
      <c r="EB48" s="772"/>
      <c r="EC48" s="772"/>
      <c r="ED48" s="772"/>
      <c r="EE48" s="772"/>
      <c r="EF48" s="772"/>
      <c r="EG48" s="772"/>
      <c r="EH48" s="772"/>
      <c r="EI48" s="772"/>
      <c r="EJ48" s="772"/>
      <c r="EK48" s="772"/>
      <c r="EL48" s="772"/>
      <c r="EM48" s="772"/>
      <c r="EN48" s="772"/>
      <c r="EO48" s="772"/>
      <c r="EP48" s="772"/>
      <c r="EQ48" s="772"/>
      <c r="ER48" s="772"/>
      <c r="ES48" s="772"/>
      <c r="ET48" s="772"/>
      <c r="EU48" s="772"/>
      <c r="EV48" s="772"/>
      <c r="EW48" s="772"/>
      <c r="EX48" s="772"/>
      <c r="EY48" s="772"/>
      <c r="EZ48" s="772"/>
      <c r="FA48" s="772"/>
      <c r="FB48" s="772"/>
      <c r="FC48" s="772"/>
      <c r="FD48" s="772"/>
      <c r="FE48" s="772"/>
      <c r="FF48" s="772"/>
      <c r="FG48" s="772"/>
      <c r="FH48" s="772"/>
      <c r="FI48" s="772"/>
      <c r="FJ48" s="772"/>
      <c r="FK48" s="772"/>
      <c r="FL48" s="772"/>
      <c r="FM48" s="772"/>
      <c r="FN48" s="772"/>
      <c r="FO48" s="772"/>
      <c r="FP48" s="772"/>
      <c r="FQ48" s="772"/>
      <c r="FR48" s="772"/>
      <c r="FS48" s="772"/>
      <c r="FT48" s="772"/>
      <c r="FU48" s="772"/>
      <c r="FV48" s="772"/>
      <c r="FW48" s="772"/>
      <c r="FX48" s="772"/>
      <c r="FY48" s="772"/>
      <c r="FZ48" s="772"/>
      <c r="GA48" s="772"/>
      <c r="GB48" s="772"/>
      <c r="GC48" s="772"/>
      <c r="GD48" s="772"/>
      <c r="GE48" s="772"/>
      <c r="GF48" s="772"/>
      <c r="GG48" s="772"/>
      <c r="GH48" s="772"/>
      <c r="GI48" s="772"/>
      <c r="GJ48" s="772"/>
      <c r="GK48" s="772"/>
      <c r="GL48" s="772"/>
      <c r="GM48" s="772"/>
      <c r="GN48" s="772"/>
      <c r="GO48" s="772"/>
      <c r="GP48" s="772"/>
      <c r="GQ48" s="772"/>
      <c r="GR48" s="772"/>
      <c r="GS48" s="772"/>
      <c r="GT48" s="772"/>
      <c r="GU48" s="772"/>
      <c r="GV48" s="772"/>
      <c r="GW48" s="772"/>
      <c r="GX48" s="772"/>
      <c r="GY48" s="772"/>
      <c r="GZ48" s="772"/>
      <c r="HA48" s="772"/>
      <c r="HB48" s="772"/>
      <c r="HC48" s="772"/>
      <c r="HD48" s="772"/>
      <c r="HE48" s="772"/>
      <c r="HF48" s="772"/>
      <c r="HG48" s="772"/>
      <c r="HH48" s="772"/>
      <c r="HI48" s="772"/>
      <c r="HJ48" s="772"/>
      <c r="HK48" s="772"/>
      <c r="HL48" s="772"/>
      <c r="HM48" s="772"/>
      <c r="HN48" s="772"/>
      <c r="HO48" s="772"/>
      <c r="HP48" s="772"/>
      <c r="HQ48" s="772"/>
      <c r="HR48" s="772"/>
      <c r="HS48" s="772"/>
      <c r="HT48" s="772"/>
      <c r="HU48" s="772"/>
      <c r="HV48" s="772"/>
      <c r="HW48" s="772"/>
      <c r="HX48" s="772"/>
    </row>
    <row r="49" spans="1:239" s="387" customFormat="1" ht="10.199999999999999" x14ac:dyDescent="0.3">
      <c r="A49" s="436" t="s">
        <v>197</v>
      </c>
      <c r="B49" s="436" t="s">
        <v>192</v>
      </c>
      <c r="C49" s="436" t="s">
        <v>197</v>
      </c>
      <c r="D49" s="436" t="s">
        <v>382</v>
      </c>
      <c r="E49" s="436" t="s">
        <v>389</v>
      </c>
      <c r="F49" s="437"/>
      <c r="G49" s="438"/>
      <c r="H49" s="438"/>
      <c r="I49" s="438"/>
      <c r="J49" s="436"/>
      <c r="K49" s="439" t="s">
        <v>390</v>
      </c>
      <c r="L49" s="439"/>
      <c r="M49" s="440"/>
      <c r="N49" s="439"/>
      <c r="O49" s="439"/>
      <c r="P49" s="439"/>
      <c r="Q49" s="440"/>
      <c r="R49" s="440"/>
      <c r="S49" s="440"/>
      <c r="T49" s="440"/>
      <c r="U49" s="439"/>
      <c r="V49" s="440"/>
      <c r="W49" s="440"/>
      <c r="X49" s="440"/>
      <c r="Y49" s="441"/>
      <c r="Z49" s="440"/>
      <c r="AA49" s="440"/>
      <c r="AB49" s="440"/>
      <c r="AC49" s="440"/>
      <c r="AD49" s="440"/>
      <c r="AE49" s="430">
        <f t="shared" si="0"/>
        <v>0</v>
      </c>
      <c r="AF49" s="411"/>
      <c r="AG49" s="411"/>
      <c r="AH49" s="411"/>
      <c r="AI49" s="411"/>
      <c r="AJ49" s="411"/>
      <c r="AK49" s="411"/>
      <c r="AL49" s="411"/>
      <c r="AM49" s="411"/>
      <c r="AN49" s="411"/>
      <c r="AO49" s="411"/>
      <c r="AP49" s="411"/>
      <c r="AQ49" s="411"/>
      <c r="AR49" s="411"/>
      <c r="AS49" s="411"/>
      <c r="AT49" s="411"/>
      <c r="AU49" s="411"/>
      <c r="AV49" s="411"/>
      <c r="AW49" s="411"/>
      <c r="AX49" s="411"/>
      <c r="AY49" s="411"/>
      <c r="AZ49" s="411"/>
      <c r="BA49" s="411"/>
      <c r="BB49" s="411"/>
      <c r="BC49" s="411"/>
      <c r="BD49" s="411"/>
      <c r="BE49" s="411"/>
      <c r="BF49" s="411"/>
      <c r="BG49" s="411"/>
      <c r="BH49" s="411"/>
      <c r="BI49" s="411"/>
      <c r="BJ49" s="411"/>
      <c r="BK49" s="411"/>
      <c r="BL49" s="411"/>
      <c r="BM49" s="411"/>
      <c r="BN49" s="411"/>
      <c r="BO49" s="411"/>
      <c r="BP49" s="411"/>
      <c r="BQ49" s="411"/>
      <c r="BR49" s="411"/>
      <c r="BS49" s="411"/>
      <c r="BT49" s="411"/>
      <c r="BU49" s="411"/>
      <c r="BV49" s="411"/>
      <c r="BW49" s="411"/>
      <c r="BX49" s="411"/>
      <c r="BY49" s="411"/>
      <c r="BZ49" s="411"/>
      <c r="CA49" s="411"/>
      <c r="CB49" s="411"/>
      <c r="CC49" s="411"/>
      <c r="CD49" s="411"/>
      <c r="CE49" s="411"/>
      <c r="CF49" s="411"/>
      <c r="CG49" s="411"/>
      <c r="CH49" s="411"/>
      <c r="CI49" s="411"/>
      <c r="CJ49" s="411"/>
      <c r="CK49" s="411"/>
      <c r="CL49" s="411"/>
      <c r="CM49" s="411"/>
      <c r="CN49" s="411"/>
      <c r="CO49" s="411"/>
      <c r="CP49" s="411"/>
      <c r="CQ49" s="411"/>
      <c r="CR49" s="411"/>
      <c r="CS49" s="411"/>
      <c r="CT49" s="772"/>
      <c r="CU49" s="772"/>
      <c r="CV49" s="772"/>
      <c r="CW49" s="772"/>
      <c r="CX49" s="772"/>
      <c r="CY49" s="772"/>
      <c r="CZ49" s="772"/>
      <c r="DA49" s="772"/>
      <c r="DB49" s="772"/>
      <c r="DC49" s="772"/>
      <c r="DD49" s="772"/>
      <c r="DE49" s="772"/>
      <c r="DF49" s="772"/>
      <c r="DG49" s="772"/>
      <c r="DH49" s="772"/>
      <c r="DI49" s="772"/>
      <c r="DJ49" s="772"/>
      <c r="DK49" s="772"/>
      <c r="DL49" s="772"/>
      <c r="DM49" s="772"/>
      <c r="DN49" s="772"/>
      <c r="DO49" s="772"/>
      <c r="DP49" s="772"/>
      <c r="DQ49" s="772"/>
      <c r="DR49" s="772"/>
      <c r="DS49" s="772"/>
      <c r="DT49" s="772"/>
      <c r="DU49" s="772"/>
      <c r="DV49" s="772"/>
      <c r="DW49" s="772"/>
      <c r="DX49" s="772"/>
      <c r="DY49" s="772"/>
      <c r="DZ49" s="772"/>
      <c r="EA49" s="772"/>
      <c r="EB49" s="772"/>
      <c r="EC49" s="772"/>
      <c r="ED49" s="772"/>
      <c r="EE49" s="772"/>
      <c r="EF49" s="772"/>
      <c r="EG49" s="772"/>
      <c r="EH49" s="772"/>
      <c r="EI49" s="772"/>
      <c r="EJ49" s="772"/>
      <c r="EK49" s="772"/>
      <c r="EL49" s="772"/>
      <c r="EM49" s="772"/>
      <c r="EN49" s="772"/>
      <c r="EO49" s="772"/>
      <c r="EP49" s="772"/>
      <c r="EQ49" s="772"/>
      <c r="ER49" s="772"/>
      <c r="ES49" s="772"/>
      <c r="ET49" s="772"/>
      <c r="EU49" s="772"/>
      <c r="EV49" s="772"/>
      <c r="EW49" s="772"/>
      <c r="EX49" s="772"/>
      <c r="EY49" s="772"/>
      <c r="EZ49" s="772"/>
      <c r="FA49" s="772"/>
      <c r="FB49" s="772"/>
      <c r="FC49" s="772"/>
      <c r="FD49" s="772"/>
      <c r="FE49" s="772"/>
      <c r="FF49" s="772"/>
      <c r="FG49" s="772"/>
      <c r="FH49" s="772"/>
      <c r="FI49" s="772"/>
      <c r="FJ49" s="772"/>
      <c r="FK49" s="772"/>
      <c r="FL49" s="772"/>
      <c r="FM49" s="772"/>
      <c r="FN49" s="772"/>
      <c r="FO49" s="772"/>
      <c r="FP49" s="772"/>
      <c r="FQ49" s="772"/>
      <c r="FR49" s="772"/>
      <c r="FS49" s="772"/>
      <c r="FT49" s="772"/>
      <c r="FU49" s="772"/>
      <c r="FV49" s="772"/>
      <c r="FW49" s="772"/>
      <c r="FX49" s="772"/>
      <c r="FY49" s="772"/>
      <c r="FZ49" s="772"/>
      <c r="GA49" s="772"/>
      <c r="GB49" s="772"/>
      <c r="GC49" s="772"/>
      <c r="GD49" s="772"/>
      <c r="GE49" s="772"/>
      <c r="GF49" s="772"/>
      <c r="GG49" s="772"/>
      <c r="GH49" s="772"/>
      <c r="GI49" s="772"/>
      <c r="GJ49" s="772"/>
      <c r="GK49" s="772"/>
      <c r="GL49" s="772"/>
      <c r="GM49" s="772"/>
      <c r="GN49" s="772"/>
      <c r="GO49" s="772"/>
      <c r="GP49" s="772"/>
      <c r="GQ49" s="772"/>
      <c r="GR49" s="772"/>
      <c r="GS49" s="772"/>
      <c r="GT49" s="772"/>
      <c r="GU49" s="772"/>
      <c r="GV49" s="772"/>
      <c r="GW49" s="772"/>
      <c r="GX49" s="772"/>
      <c r="GY49" s="772"/>
      <c r="GZ49" s="772"/>
      <c r="HA49" s="772"/>
      <c r="HB49" s="772"/>
      <c r="HC49" s="772"/>
      <c r="HD49" s="772"/>
      <c r="HE49" s="772"/>
      <c r="HF49" s="772"/>
      <c r="HG49" s="772"/>
      <c r="HH49" s="772"/>
      <c r="HI49" s="772"/>
      <c r="HJ49" s="772"/>
      <c r="HK49" s="772"/>
      <c r="HL49" s="772"/>
      <c r="HM49" s="772"/>
      <c r="HN49" s="772"/>
      <c r="HO49" s="772"/>
      <c r="HP49" s="772"/>
      <c r="HQ49" s="772"/>
      <c r="HR49" s="772"/>
      <c r="HS49" s="772"/>
      <c r="HT49" s="772"/>
      <c r="HU49" s="772"/>
      <c r="HV49" s="772"/>
      <c r="HW49" s="772"/>
      <c r="HX49" s="772"/>
    </row>
    <row r="50" spans="1:239" s="387" customFormat="1" ht="122.4" x14ac:dyDescent="0.3">
      <c r="A50" s="380" t="s">
        <v>197</v>
      </c>
      <c r="B50" s="380" t="s">
        <v>192</v>
      </c>
      <c r="C50" s="380" t="s">
        <v>197</v>
      </c>
      <c r="D50" s="380" t="s">
        <v>382</v>
      </c>
      <c r="E50" s="380" t="s">
        <v>389</v>
      </c>
      <c r="F50" s="448" t="s">
        <v>421</v>
      </c>
      <c r="G50" s="380" t="s">
        <v>379</v>
      </c>
      <c r="H50" s="380" t="s">
        <v>1316</v>
      </c>
      <c r="I50" s="380" t="s">
        <v>229</v>
      </c>
      <c r="J50" s="407" t="s">
        <v>422</v>
      </c>
      <c r="K50" s="373" t="s">
        <v>424</v>
      </c>
      <c r="L50" s="375" t="s">
        <v>2096</v>
      </c>
      <c r="M50" s="383" t="s">
        <v>2097</v>
      </c>
      <c r="N50" s="375" t="s">
        <v>2098</v>
      </c>
      <c r="O50" s="375" t="s">
        <v>2099</v>
      </c>
      <c r="P50" s="375" t="s">
        <v>2100</v>
      </c>
      <c r="Q50" s="374" t="s">
        <v>2101</v>
      </c>
      <c r="R50" s="374" t="s">
        <v>2102</v>
      </c>
      <c r="S50" s="374">
        <v>100</v>
      </c>
      <c r="T50" s="374">
        <v>100</v>
      </c>
      <c r="U50" s="375" t="s">
        <v>2103</v>
      </c>
      <c r="V50" s="383" t="s">
        <v>2104</v>
      </c>
      <c r="W50" s="546">
        <v>43210</v>
      </c>
      <c r="X50" s="374" t="s">
        <v>2105</v>
      </c>
      <c r="Y50" s="409">
        <v>313641316.56999999</v>
      </c>
      <c r="Z50" s="383" t="s">
        <v>1807</v>
      </c>
      <c r="AA50" s="383" t="s">
        <v>1798</v>
      </c>
      <c r="AB50" s="383" t="s">
        <v>2095</v>
      </c>
      <c r="AC50" s="383" t="s">
        <v>2106</v>
      </c>
      <c r="AD50" s="374"/>
      <c r="AE50" s="430">
        <f t="shared" si="0"/>
        <v>313641316.56999999</v>
      </c>
      <c r="AF50" s="411">
        <f>AG50</f>
        <v>313641316.56999999</v>
      </c>
      <c r="AG50" s="411">
        <f>SUM(AH50:CS50)</f>
        <v>313641316.56999999</v>
      </c>
      <c r="AH50" s="411"/>
      <c r="AI50" s="411"/>
      <c r="AJ50" s="411"/>
      <c r="AK50" s="411"/>
      <c r="AL50" s="411"/>
      <c r="AM50" s="411"/>
      <c r="AN50" s="411"/>
      <c r="AO50" s="411"/>
      <c r="AP50" s="411"/>
      <c r="AQ50" s="411"/>
      <c r="AR50" s="411"/>
      <c r="AS50" s="411"/>
      <c r="AT50" s="411">
        <v>276648148</v>
      </c>
      <c r="AU50" s="411"/>
      <c r="AV50" s="411"/>
      <c r="AW50" s="411"/>
      <c r="AX50" s="411"/>
      <c r="AY50" s="411"/>
      <c r="AZ50" s="411"/>
      <c r="BA50" s="411"/>
      <c r="BB50" s="411"/>
      <c r="BC50" s="411"/>
      <c r="BD50" s="411"/>
      <c r="BE50" s="411">
        <v>36993168.57</v>
      </c>
      <c r="BF50" s="411"/>
      <c r="BG50" s="411"/>
      <c r="BH50" s="411"/>
      <c r="BI50" s="411"/>
      <c r="BJ50" s="411"/>
      <c r="BK50" s="411"/>
      <c r="BL50" s="411"/>
      <c r="BM50" s="411"/>
      <c r="BN50" s="411"/>
      <c r="BO50" s="411"/>
      <c r="BP50" s="411"/>
      <c r="BQ50" s="411"/>
      <c r="BR50" s="411"/>
      <c r="BS50" s="411"/>
      <c r="BT50" s="411"/>
      <c r="BU50" s="411"/>
      <c r="BV50" s="411"/>
      <c r="BW50" s="411"/>
      <c r="BX50" s="411"/>
      <c r="BY50" s="411"/>
      <c r="BZ50" s="411"/>
      <c r="CA50" s="411"/>
      <c r="CB50" s="411"/>
      <c r="CC50" s="411"/>
      <c r="CD50" s="411"/>
      <c r="CE50" s="411"/>
      <c r="CF50" s="411"/>
      <c r="CG50" s="411"/>
      <c r="CH50" s="411"/>
      <c r="CI50" s="411"/>
      <c r="CJ50" s="411"/>
      <c r="CK50" s="411"/>
      <c r="CL50" s="411"/>
      <c r="CM50" s="411"/>
      <c r="CN50" s="411"/>
      <c r="CO50" s="411"/>
      <c r="CP50" s="411"/>
      <c r="CQ50" s="411"/>
      <c r="CR50" s="411"/>
      <c r="CS50" s="411"/>
      <c r="CT50" s="772"/>
      <c r="CU50" s="772"/>
      <c r="CV50" s="772"/>
      <c r="CW50" s="772"/>
      <c r="CX50" s="772"/>
      <c r="CY50" s="772"/>
      <c r="CZ50" s="772"/>
      <c r="DA50" s="772"/>
      <c r="DB50" s="772"/>
      <c r="DC50" s="772"/>
      <c r="DD50" s="772"/>
      <c r="DE50" s="772"/>
      <c r="DF50" s="772"/>
      <c r="DG50" s="772"/>
      <c r="DH50" s="772"/>
      <c r="DI50" s="772"/>
      <c r="DJ50" s="772"/>
      <c r="DK50" s="772"/>
      <c r="DL50" s="772"/>
      <c r="DM50" s="772"/>
      <c r="DN50" s="772"/>
      <c r="DO50" s="772"/>
      <c r="DP50" s="772"/>
      <c r="DQ50" s="772"/>
      <c r="DR50" s="772"/>
      <c r="DS50" s="772"/>
      <c r="DT50" s="772"/>
      <c r="DU50" s="772"/>
      <c r="DV50" s="772"/>
      <c r="DW50" s="772"/>
      <c r="DX50" s="772"/>
      <c r="DY50" s="772"/>
      <c r="DZ50" s="772"/>
      <c r="EA50" s="772"/>
      <c r="EB50" s="772"/>
      <c r="EC50" s="772"/>
      <c r="ED50" s="772"/>
      <c r="EE50" s="772"/>
      <c r="EF50" s="772"/>
      <c r="EG50" s="772"/>
      <c r="EH50" s="772"/>
      <c r="EI50" s="772"/>
      <c r="EJ50" s="772"/>
      <c r="EK50" s="772"/>
      <c r="EL50" s="772"/>
      <c r="EM50" s="772"/>
      <c r="EN50" s="772"/>
      <c r="EO50" s="772"/>
      <c r="EP50" s="772"/>
      <c r="EQ50" s="772"/>
      <c r="ER50" s="772"/>
      <c r="ES50" s="772"/>
      <c r="ET50" s="772"/>
      <c r="EU50" s="772"/>
      <c r="EV50" s="772"/>
      <c r="EW50" s="772"/>
      <c r="EX50" s="772"/>
      <c r="EY50" s="772"/>
      <c r="EZ50" s="772"/>
      <c r="FA50" s="772"/>
      <c r="FB50" s="772"/>
      <c r="FC50" s="772"/>
      <c r="FD50" s="772"/>
      <c r="FE50" s="772"/>
      <c r="FF50" s="772"/>
      <c r="FG50" s="772"/>
      <c r="FH50" s="772"/>
      <c r="FI50" s="772"/>
      <c r="FJ50" s="772"/>
      <c r="FK50" s="772"/>
      <c r="FL50" s="772"/>
      <c r="FM50" s="772"/>
      <c r="FN50" s="772"/>
      <c r="FO50" s="772"/>
      <c r="FP50" s="772"/>
      <c r="FQ50" s="772"/>
      <c r="FR50" s="772"/>
      <c r="FS50" s="772"/>
      <c r="FT50" s="772"/>
      <c r="FU50" s="772"/>
      <c r="FV50" s="772"/>
      <c r="FW50" s="772"/>
      <c r="FX50" s="772"/>
      <c r="FY50" s="772"/>
      <c r="FZ50" s="772"/>
      <c r="GA50" s="772"/>
      <c r="GB50" s="772"/>
      <c r="GC50" s="772"/>
      <c r="GD50" s="772"/>
      <c r="GE50" s="772"/>
      <c r="GF50" s="772"/>
      <c r="GG50" s="772"/>
      <c r="GH50" s="772"/>
      <c r="GI50" s="772"/>
      <c r="GJ50" s="772"/>
      <c r="GK50" s="772"/>
      <c r="GL50" s="772"/>
      <c r="GM50" s="772"/>
      <c r="GN50" s="772"/>
      <c r="GO50" s="772"/>
      <c r="GP50" s="772"/>
      <c r="GQ50" s="772"/>
      <c r="GR50" s="772"/>
      <c r="GS50" s="772"/>
      <c r="GT50" s="772"/>
      <c r="GU50" s="772"/>
      <c r="GV50" s="772"/>
      <c r="GW50" s="772"/>
      <c r="GX50" s="772"/>
      <c r="GY50" s="772"/>
      <c r="GZ50" s="772"/>
      <c r="HA50" s="772"/>
      <c r="HB50" s="772"/>
      <c r="HC50" s="772"/>
      <c r="HD50" s="772"/>
      <c r="HE50" s="772"/>
      <c r="HF50" s="772"/>
      <c r="HG50" s="772"/>
      <c r="HH50" s="772"/>
      <c r="HI50" s="772"/>
      <c r="HJ50" s="772"/>
      <c r="HK50" s="772"/>
      <c r="HL50" s="772"/>
      <c r="HM50" s="772"/>
      <c r="HN50" s="772"/>
      <c r="HO50" s="772"/>
      <c r="HP50" s="772"/>
      <c r="HQ50" s="772"/>
      <c r="HR50" s="772"/>
      <c r="HS50" s="772"/>
      <c r="HT50" s="772"/>
      <c r="HU50" s="772"/>
      <c r="HV50" s="772"/>
      <c r="HW50" s="772"/>
      <c r="HX50" s="772"/>
      <c r="HY50" s="772"/>
      <c r="HZ50" s="772"/>
      <c r="IA50" s="772"/>
      <c r="IB50" s="772"/>
      <c r="IC50" s="772"/>
      <c r="ID50" s="772"/>
      <c r="IE50" s="772"/>
    </row>
    <row r="51" spans="1:239" s="387" customFormat="1" ht="10.199999999999999" x14ac:dyDescent="0.3">
      <c r="A51" s="436" t="s">
        <v>197</v>
      </c>
      <c r="B51" s="436" t="s">
        <v>192</v>
      </c>
      <c r="C51" s="436" t="s">
        <v>197</v>
      </c>
      <c r="D51" s="436" t="s">
        <v>382</v>
      </c>
      <c r="E51" s="436" t="s">
        <v>392</v>
      </c>
      <c r="F51" s="437"/>
      <c r="G51" s="438"/>
      <c r="H51" s="438"/>
      <c r="I51" s="438"/>
      <c r="J51" s="436"/>
      <c r="K51" s="439" t="s">
        <v>393</v>
      </c>
      <c r="L51" s="439"/>
      <c r="M51" s="440"/>
      <c r="N51" s="439"/>
      <c r="O51" s="439"/>
      <c r="P51" s="439"/>
      <c r="Q51" s="440"/>
      <c r="R51" s="440"/>
      <c r="S51" s="440"/>
      <c r="T51" s="440"/>
      <c r="U51" s="439"/>
      <c r="V51" s="440"/>
      <c r="W51" s="440"/>
      <c r="X51" s="440"/>
      <c r="Y51" s="547"/>
      <c r="Z51" s="538"/>
      <c r="AA51" s="538"/>
      <c r="AB51" s="538"/>
      <c r="AC51" s="538"/>
      <c r="AD51" s="538"/>
      <c r="AE51" s="430">
        <f t="shared" si="0"/>
        <v>0</v>
      </c>
      <c r="AF51" s="411"/>
      <c r="AG51" s="411"/>
      <c r="AH51" s="411"/>
      <c r="AI51" s="411"/>
      <c r="AJ51" s="411"/>
      <c r="AK51" s="411"/>
      <c r="AL51" s="411"/>
      <c r="AM51" s="411"/>
      <c r="AN51" s="411"/>
      <c r="AO51" s="411"/>
      <c r="AP51" s="411"/>
      <c r="AQ51" s="411"/>
      <c r="AR51" s="411"/>
      <c r="AS51" s="411"/>
      <c r="AT51" s="411"/>
      <c r="AU51" s="411"/>
      <c r="AV51" s="411"/>
      <c r="AW51" s="411"/>
      <c r="AX51" s="411"/>
      <c r="AY51" s="411"/>
      <c r="AZ51" s="411"/>
      <c r="BA51" s="411"/>
      <c r="BB51" s="411"/>
      <c r="BC51" s="411"/>
      <c r="BD51" s="411"/>
      <c r="BE51" s="411"/>
      <c r="BF51" s="411"/>
      <c r="BG51" s="411"/>
      <c r="BH51" s="411"/>
      <c r="BI51" s="411"/>
      <c r="BJ51" s="411"/>
      <c r="BK51" s="411"/>
      <c r="BL51" s="411"/>
      <c r="BM51" s="411"/>
      <c r="BN51" s="411"/>
      <c r="BO51" s="411"/>
      <c r="BP51" s="411"/>
      <c r="BQ51" s="411"/>
      <c r="BR51" s="411"/>
      <c r="BS51" s="411"/>
      <c r="BT51" s="411"/>
      <c r="BU51" s="411"/>
      <c r="BV51" s="411"/>
      <c r="BW51" s="411"/>
      <c r="BX51" s="411"/>
      <c r="BY51" s="411"/>
      <c r="BZ51" s="411"/>
      <c r="CA51" s="411"/>
      <c r="CB51" s="411"/>
      <c r="CC51" s="411"/>
      <c r="CD51" s="411"/>
      <c r="CE51" s="411"/>
      <c r="CF51" s="411"/>
      <c r="CG51" s="411"/>
      <c r="CH51" s="411"/>
      <c r="CI51" s="411"/>
      <c r="CJ51" s="411"/>
      <c r="CK51" s="411"/>
      <c r="CL51" s="411"/>
      <c r="CM51" s="411"/>
      <c r="CN51" s="411"/>
      <c r="CO51" s="411"/>
      <c r="CP51" s="411"/>
      <c r="CQ51" s="411"/>
      <c r="CR51" s="411"/>
      <c r="CS51" s="411"/>
      <c r="CT51" s="772"/>
      <c r="CU51" s="772"/>
      <c r="CV51" s="772"/>
      <c r="CW51" s="772"/>
      <c r="CX51" s="772"/>
      <c r="CY51" s="772"/>
      <c r="CZ51" s="772"/>
      <c r="DA51" s="772"/>
      <c r="DB51" s="772"/>
      <c r="DC51" s="772"/>
      <c r="DD51" s="772"/>
      <c r="DE51" s="772"/>
      <c r="DF51" s="772"/>
      <c r="DG51" s="772"/>
      <c r="DH51" s="772"/>
      <c r="DI51" s="772"/>
      <c r="DJ51" s="772"/>
      <c r="DK51" s="772"/>
      <c r="DL51" s="772"/>
      <c r="DM51" s="772"/>
      <c r="DN51" s="772"/>
      <c r="DO51" s="772"/>
      <c r="DP51" s="772"/>
      <c r="DQ51" s="772"/>
      <c r="DR51" s="772"/>
      <c r="DS51" s="772"/>
      <c r="DT51" s="772"/>
      <c r="DU51" s="772"/>
      <c r="DV51" s="772"/>
      <c r="DW51" s="772"/>
      <c r="DX51" s="772"/>
      <c r="DY51" s="772"/>
      <c r="DZ51" s="772"/>
      <c r="EA51" s="772"/>
      <c r="EB51" s="772"/>
      <c r="EC51" s="772"/>
      <c r="ED51" s="772"/>
      <c r="EE51" s="772"/>
      <c r="EF51" s="772"/>
      <c r="EG51" s="772"/>
      <c r="EH51" s="772"/>
      <c r="EI51" s="772"/>
      <c r="EJ51" s="772"/>
      <c r="EK51" s="772"/>
      <c r="EL51" s="772"/>
      <c r="EM51" s="772"/>
      <c r="EN51" s="772"/>
      <c r="EO51" s="772"/>
      <c r="EP51" s="772"/>
      <c r="EQ51" s="772"/>
      <c r="ER51" s="772"/>
      <c r="ES51" s="772"/>
      <c r="ET51" s="772"/>
      <c r="EU51" s="772"/>
      <c r="EV51" s="772"/>
      <c r="EW51" s="772"/>
      <c r="EX51" s="772"/>
      <c r="EY51" s="772"/>
      <c r="EZ51" s="772"/>
      <c r="FA51" s="772"/>
      <c r="FB51" s="772"/>
      <c r="FC51" s="772"/>
      <c r="FD51" s="772"/>
      <c r="FE51" s="772"/>
      <c r="FF51" s="772"/>
      <c r="FG51" s="772"/>
      <c r="FH51" s="772"/>
      <c r="FI51" s="772"/>
      <c r="FJ51" s="772"/>
      <c r="FK51" s="772"/>
      <c r="FL51" s="772"/>
      <c r="FM51" s="772"/>
      <c r="FN51" s="772"/>
      <c r="FO51" s="772"/>
      <c r="FP51" s="772"/>
      <c r="FQ51" s="772"/>
      <c r="FR51" s="772"/>
      <c r="FS51" s="772"/>
      <c r="FT51" s="772"/>
      <c r="FU51" s="772"/>
      <c r="FV51" s="772"/>
      <c r="FW51" s="772"/>
      <c r="FX51" s="772"/>
      <c r="FY51" s="772"/>
      <c r="FZ51" s="772"/>
      <c r="GA51" s="772"/>
      <c r="GB51" s="772"/>
      <c r="GC51" s="772"/>
      <c r="GD51" s="772"/>
      <c r="GE51" s="772"/>
      <c r="GF51" s="772"/>
      <c r="GG51" s="772"/>
      <c r="GH51" s="772"/>
      <c r="GI51" s="772"/>
      <c r="GJ51" s="772"/>
      <c r="GK51" s="772"/>
      <c r="GL51" s="772"/>
      <c r="GM51" s="772"/>
      <c r="GN51" s="772"/>
      <c r="GO51" s="772"/>
      <c r="GP51" s="772"/>
      <c r="GQ51" s="772"/>
      <c r="GR51" s="772"/>
      <c r="GS51" s="772"/>
      <c r="GT51" s="772"/>
      <c r="GU51" s="772"/>
      <c r="GV51" s="772"/>
      <c r="GW51" s="772"/>
      <c r="GX51" s="772"/>
      <c r="GY51" s="772"/>
      <c r="GZ51" s="772"/>
      <c r="HA51" s="772"/>
      <c r="HB51" s="772"/>
      <c r="HC51" s="772"/>
      <c r="HD51" s="772"/>
      <c r="HE51" s="772"/>
      <c r="HF51" s="772"/>
      <c r="HG51" s="772"/>
      <c r="HH51" s="772"/>
      <c r="HI51" s="772"/>
      <c r="HJ51" s="772"/>
      <c r="HK51" s="772"/>
      <c r="HL51" s="772"/>
      <c r="HM51" s="772"/>
      <c r="HN51" s="772"/>
      <c r="HO51" s="772"/>
      <c r="HP51" s="772"/>
      <c r="HQ51" s="772"/>
      <c r="HR51" s="772"/>
      <c r="HS51" s="772"/>
      <c r="HT51" s="772"/>
      <c r="HU51" s="772"/>
      <c r="HV51" s="772"/>
      <c r="HW51" s="772"/>
      <c r="HX51" s="772"/>
    </row>
    <row r="52" spans="1:239" s="387" customFormat="1" ht="214.2" x14ac:dyDescent="0.3">
      <c r="A52" s="449" t="s">
        <v>197</v>
      </c>
      <c r="B52" s="449" t="s">
        <v>192</v>
      </c>
      <c r="C52" s="449" t="s">
        <v>197</v>
      </c>
      <c r="D52" s="449" t="s">
        <v>382</v>
      </c>
      <c r="E52" s="449" t="s">
        <v>392</v>
      </c>
      <c r="F52" s="448" t="s">
        <v>349</v>
      </c>
      <c r="G52" s="449" t="s">
        <v>349</v>
      </c>
      <c r="H52" s="514" t="s">
        <v>394</v>
      </c>
      <c r="I52" s="449" t="s">
        <v>229</v>
      </c>
      <c r="J52" s="381" t="s">
        <v>395</v>
      </c>
      <c r="K52" s="532" t="s">
        <v>396</v>
      </c>
      <c r="L52" s="464" t="s">
        <v>2107</v>
      </c>
      <c r="M52" s="376" t="s">
        <v>2108</v>
      </c>
      <c r="N52" s="375" t="s">
        <v>2109</v>
      </c>
      <c r="O52" s="373" t="s">
        <v>2110</v>
      </c>
      <c r="P52" s="375" t="s">
        <v>2111</v>
      </c>
      <c r="Q52" s="374" t="s">
        <v>2112</v>
      </c>
      <c r="R52" s="376" t="s">
        <v>2113</v>
      </c>
      <c r="S52" s="374">
        <v>15</v>
      </c>
      <c r="T52" s="374">
        <v>15</v>
      </c>
      <c r="U52" s="375" t="s">
        <v>2115</v>
      </c>
      <c r="V52" s="383" t="s">
        <v>2111</v>
      </c>
      <c r="W52" s="530">
        <v>42734</v>
      </c>
      <c r="X52" s="530">
        <v>43464</v>
      </c>
      <c r="Y52" s="456">
        <v>2000000000</v>
      </c>
      <c r="Z52" s="383" t="s">
        <v>1807</v>
      </c>
      <c r="AA52" s="383" t="s">
        <v>1798</v>
      </c>
      <c r="AB52" s="374" t="s">
        <v>1984</v>
      </c>
      <c r="AC52" s="383" t="s">
        <v>2114</v>
      </c>
      <c r="AD52" s="383" t="s">
        <v>2116</v>
      </c>
      <c r="AE52" s="548">
        <f t="shared" si="0"/>
        <v>2000000000</v>
      </c>
      <c r="AF52" s="430">
        <f t="shared" si="0"/>
        <v>2000000000</v>
      </c>
      <c r="AG52" s="430">
        <f t="shared" ref="AG52:AG60" si="1">SUM(AH52:CS52)</f>
        <v>2000000000</v>
      </c>
      <c r="AH52" s="430">
        <v>2000000000</v>
      </c>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row>
    <row r="53" spans="1:239" s="387" customFormat="1" ht="163.19999999999999" x14ac:dyDescent="0.3">
      <c r="A53" s="449" t="s">
        <v>197</v>
      </c>
      <c r="B53" s="449" t="s">
        <v>192</v>
      </c>
      <c r="C53" s="449" t="s">
        <v>197</v>
      </c>
      <c r="D53" s="449" t="s">
        <v>382</v>
      </c>
      <c r="E53" s="449" t="s">
        <v>392</v>
      </c>
      <c r="F53" s="457" t="s">
        <v>400</v>
      </c>
      <c r="G53" s="380" t="s">
        <v>246</v>
      </c>
      <c r="H53" s="514" t="s">
        <v>402</v>
      </c>
      <c r="I53" s="449" t="s">
        <v>229</v>
      </c>
      <c r="J53" s="381" t="s">
        <v>403</v>
      </c>
      <c r="K53" s="516" t="s">
        <v>404</v>
      </c>
      <c r="L53" s="549" t="s">
        <v>2117</v>
      </c>
      <c r="M53" s="382" t="s">
        <v>2118</v>
      </c>
      <c r="N53" s="375" t="s">
        <v>2119</v>
      </c>
      <c r="O53" s="375" t="s">
        <v>2120</v>
      </c>
      <c r="P53" s="375" t="s">
        <v>2121</v>
      </c>
      <c r="Q53" s="374" t="s">
        <v>403</v>
      </c>
      <c r="R53" s="374" t="s">
        <v>2125</v>
      </c>
      <c r="S53" s="517">
        <v>30</v>
      </c>
      <c r="T53" s="517">
        <v>30</v>
      </c>
      <c r="U53" s="375" t="s">
        <v>2128</v>
      </c>
      <c r="V53" s="383" t="s">
        <v>2121</v>
      </c>
      <c r="W53" s="530">
        <v>43026</v>
      </c>
      <c r="X53" s="530">
        <v>43238</v>
      </c>
      <c r="Y53" s="550">
        <v>365000000</v>
      </c>
      <c r="Z53" s="383" t="s">
        <v>1807</v>
      </c>
      <c r="AA53" s="383" t="s">
        <v>1798</v>
      </c>
      <c r="AB53" s="383" t="s">
        <v>2032</v>
      </c>
      <c r="AC53" s="383" t="s">
        <v>2088</v>
      </c>
      <c r="AD53" s="383" t="s">
        <v>2133</v>
      </c>
      <c r="AE53" s="430">
        <f t="shared" si="0"/>
        <v>365000000</v>
      </c>
      <c r="AF53" s="430">
        <f t="shared" si="0"/>
        <v>365000000</v>
      </c>
      <c r="AG53" s="430">
        <f t="shared" si="1"/>
        <v>365000000</v>
      </c>
      <c r="AH53" s="430"/>
      <c r="AI53" s="430"/>
      <c r="AJ53" s="430">
        <v>0</v>
      </c>
      <c r="AK53" s="430"/>
      <c r="AL53" s="430"/>
      <c r="AM53" s="430"/>
      <c r="AN53" s="430"/>
      <c r="AO53" s="430"/>
      <c r="AP53" s="430"/>
      <c r="AQ53" s="430"/>
      <c r="AR53" s="430"/>
      <c r="AS53" s="430"/>
      <c r="AT53" s="430">
        <v>365000000</v>
      </c>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386"/>
      <c r="CU53" s="386"/>
      <c r="CV53" s="386"/>
      <c r="CW53" s="386"/>
      <c r="CX53" s="386"/>
      <c r="CY53" s="386"/>
      <c r="CZ53" s="386"/>
      <c r="DA53" s="386"/>
      <c r="DB53" s="386"/>
      <c r="DC53" s="386"/>
      <c r="DD53" s="386"/>
      <c r="DE53" s="386"/>
      <c r="DF53" s="386"/>
      <c r="DG53" s="386"/>
      <c r="DH53" s="386"/>
      <c r="DI53" s="386"/>
      <c r="DJ53" s="386"/>
      <c r="DK53" s="386"/>
      <c r="DL53" s="386"/>
      <c r="DM53" s="386"/>
      <c r="DN53" s="386"/>
      <c r="DO53" s="386"/>
      <c r="DP53" s="386"/>
      <c r="DQ53" s="386"/>
      <c r="DR53" s="386"/>
      <c r="DS53" s="386"/>
      <c r="DT53" s="386"/>
      <c r="DU53" s="386"/>
      <c r="DV53" s="386"/>
      <c r="DW53" s="386"/>
      <c r="DX53" s="386"/>
      <c r="DY53" s="386"/>
      <c r="DZ53" s="386"/>
      <c r="EA53" s="386"/>
      <c r="EB53" s="386"/>
      <c r="EC53" s="386"/>
      <c r="ED53" s="386"/>
      <c r="EE53" s="386"/>
      <c r="EF53" s="386"/>
      <c r="EG53" s="386"/>
      <c r="EH53" s="386"/>
      <c r="EI53" s="386"/>
      <c r="EJ53" s="386"/>
      <c r="EK53" s="386"/>
      <c r="EL53" s="386"/>
      <c r="EM53" s="386"/>
      <c r="EN53" s="386"/>
      <c r="EO53" s="386"/>
      <c r="EP53" s="386"/>
      <c r="EQ53" s="386"/>
      <c r="ER53" s="386"/>
      <c r="ES53" s="386"/>
      <c r="ET53" s="386"/>
      <c r="EU53" s="386"/>
      <c r="EV53" s="386"/>
      <c r="EW53" s="386"/>
      <c r="EX53" s="386"/>
      <c r="EY53" s="386"/>
      <c r="EZ53" s="386"/>
      <c r="FA53" s="386"/>
      <c r="FB53" s="386"/>
      <c r="FC53" s="386"/>
      <c r="FD53" s="386"/>
      <c r="FE53" s="386"/>
      <c r="FF53" s="386"/>
      <c r="FG53" s="386"/>
      <c r="FH53" s="386"/>
      <c r="FI53" s="386"/>
      <c r="FJ53" s="386"/>
      <c r="FK53" s="386"/>
      <c r="FL53" s="386"/>
      <c r="FM53" s="386"/>
      <c r="FN53" s="386"/>
      <c r="FO53" s="386"/>
      <c r="FP53" s="386"/>
      <c r="FQ53" s="386"/>
      <c r="FR53" s="386"/>
      <c r="FS53" s="386"/>
      <c r="FT53" s="386"/>
      <c r="FU53" s="386"/>
      <c r="FV53" s="386"/>
      <c r="FW53" s="386"/>
      <c r="FX53" s="386"/>
      <c r="FY53" s="386"/>
      <c r="FZ53" s="386"/>
      <c r="GA53" s="488"/>
      <c r="GB53" s="386"/>
      <c r="GC53" s="386"/>
      <c r="GD53" s="386"/>
      <c r="GE53" s="386"/>
      <c r="GF53" s="386"/>
      <c r="GG53" s="386"/>
      <c r="GH53" s="386"/>
      <c r="GI53" s="386"/>
      <c r="GJ53" s="386"/>
      <c r="GK53" s="386"/>
      <c r="GL53" s="386"/>
      <c r="GM53" s="386"/>
      <c r="GN53" s="386"/>
      <c r="GO53" s="386"/>
      <c r="GP53" s="386"/>
      <c r="GQ53" s="386"/>
      <c r="GR53" s="386"/>
      <c r="GS53" s="386"/>
      <c r="GT53" s="386"/>
      <c r="GU53" s="386"/>
      <c r="GV53" s="386"/>
      <c r="GW53" s="386"/>
      <c r="GX53" s="386"/>
      <c r="GY53" s="386"/>
      <c r="GZ53" s="386"/>
      <c r="HA53" s="386"/>
      <c r="HB53" s="386"/>
      <c r="HC53" s="386"/>
      <c r="HD53" s="386"/>
      <c r="HE53" s="386"/>
      <c r="HG53" s="386"/>
      <c r="HH53" s="386"/>
      <c r="HI53" s="386"/>
      <c r="HJ53" s="386"/>
      <c r="HK53" s="386"/>
      <c r="HL53" s="386"/>
    </row>
    <row r="54" spans="1:239" s="387" customFormat="1" ht="112.2" x14ac:dyDescent="0.3">
      <c r="A54" s="449" t="s">
        <v>197</v>
      </c>
      <c r="B54" s="449" t="s">
        <v>192</v>
      </c>
      <c r="C54" s="449" t="s">
        <v>197</v>
      </c>
      <c r="D54" s="449" t="s">
        <v>382</v>
      </c>
      <c r="E54" s="449" t="s">
        <v>392</v>
      </c>
      <c r="F54" s="457" t="s">
        <v>405</v>
      </c>
      <c r="G54" s="380" t="s">
        <v>246</v>
      </c>
      <c r="H54" s="514" t="s">
        <v>406</v>
      </c>
      <c r="I54" s="449" t="s">
        <v>229</v>
      </c>
      <c r="J54" s="381" t="s">
        <v>407</v>
      </c>
      <c r="K54" s="516" t="s">
        <v>426</v>
      </c>
      <c r="L54" s="375" t="s">
        <v>2107</v>
      </c>
      <c r="M54" s="383" t="s">
        <v>2108</v>
      </c>
      <c r="N54" s="375" t="s">
        <v>2122</v>
      </c>
      <c r="O54" s="375" t="s">
        <v>2123</v>
      </c>
      <c r="P54" s="375" t="s">
        <v>2124</v>
      </c>
      <c r="Q54" s="374" t="s">
        <v>412</v>
      </c>
      <c r="R54" s="374" t="s">
        <v>2126</v>
      </c>
      <c r="S54" s="517">
        <v>5</v>
      </c>
      <c r="T54" s="517">
        <v>5</v>
      </c>
      <c r="U54" s="375" t="s">
        <v>2129</v>
      </c>
      <c r="V54" s="383" t="s">
        <v>2130</v>
      </c>
      <c r="W54" s="530">
        <v>43087</v>
      </c>
      <c r="X54" s="383" t="s">
        <v>2131</v>
      </c>
      <c r="Y54" s="483">
        <v>50000000</v>
      </c>
      <c r="Z54" s="383" t="s">
        <v>1807</v>
      </c>
      <c r="AA54" s="383" t="s">
        <v>1798</v>
      </c>
      <c r="AB54" s="383" t="s">
        <v>2032</v>
      </c>
      <c r="AC54" s="383" t="s">
        <v>2134</v>
      </c>
      <c r="AD54" s="383" t="s">
        <v>2135</v>
      </c>
      <c r="AE54" s="430">
        <f t="shared" si="0"/>
        <v>50000000</v>
      </c>
      <c r="AF54" s="430">
        <f t="shared" si="0"/>
        <v>50000000</v>
      </c>
      <c r="AG54" s="430">
        <f t="shared" si="1"/>
        <v>50000000</v>
      </c>
      <c r="AH54" s="430"/>
      <c r="AI54" s="430"/>
      <c r="AJ54" s="430">
        <v>0</v>
      </c>
      <c r="AK54" s="430"/>
      <c r="AL54" s="430"/>
      <c r="AM54" s="430"/>
      <c r="AN54" s="430"/>
      <c r="AO54" s="430"/>
      <c r="AP54" s="430"/>
      <c r="AQ54" s="430"/>
      <c r="AR54" s="430"/>
      <c r="AS54" s="430"/>
      <c r="AT54" s="430">
        <v>50000000</v>
      </c>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386"/>
      <c r="CU54" s="386"/>
      <c r="CV54" s="386"/>
      <c r="CW54" s="386"/>
      <c r="CX54" s="386"/>
      <c r="CY54" s="386"/>
      <c r="CZ54" s="386"/>
      <c r="DA54" s="386"/>
      <c r="DB54" s="386"/>
      <c r="DC54" s="386"/>
      <c r="DD54" s="386"/>
      <c r="DE54" s="386"/>
      <c r="DF54" s="386"/>
      <c r="DG54" s="386"/>
      <c r="DH54" s="386"/>
      <c r="DI54" s="386"/>
      <c r="DJ54" s="386"/>
      <c r="DK54" s="386"/>
      <c r="DL54" s="386"/>
      <c r="DM54" s="386"/>
      <c r="DN54" s="386"/>
      <c r="DO54" s="386"/>
      <c r="DP54" s="386"/>
      <c r="DQ54" s="386"/>
      <c r="DR54" s="386"/>
      <c r="DS54" s="386"/>
      <c r="DT54" s="386"/>
      <c r="DU54" s="386"/>
      <c r="DV54" s="386"/>
      <c r="DW54" s="386"/>
      <c r="DX54" s="386"/>
      <c r="DY54" s="386"/>
      <c r="DZ54" s="386"/>
      <c r="EA54" s="386"/>
      <c r="EB54" s="386"/>
      <c r="EC54" s="386"/>
      <c r="ED54" s="386"/>
      <c r="EE54" s="386"/>
      <c r="EF54" s="386"/>
      <c r="EG54" s="386"/>
      <c r="EH54" s="386"/>
      <c r="EI54" s="386"/>
      <c r="EJ54" s="386"/>
      <c r="EK54" s="386"/>
      <c r="EL54" s="386"/>
      <c r="EM54" s="386"/>
      <c r="EN54" s="386"/>
      <c r="EO54" s="386"/>
      <c r="EP54" s="386"/>
      <c r="EQ54" s="386"/>
      <c r="ER54" s="386"/>
      <c r="ES54" s="386"/>
      <c r="ET54" s="386"/>
      <c r="EU54" s="386"/>
      <c r="EV54" s="386"/>
      <c r="EW54" s="386"/>
      <c r="EX54" s="386"/>
      <c r="EY54" s="386"/>
      <c r="EZ54" s="386"/>
      <c r="FA54" s="386"/>
      <c r="FB54" s="386"/>
      <c r="FC54" s="386"/>
      <c r="FD54" s="386"/>
      <c r="FE54" s="386"/>
      <c r="FF54" s="386"/>
      <c r="FG54" s="386"/>
      <c r="FH54" s="386"/>
      <c r="FI54" s="386"/>
      <c r="FJ54" s="386"/>
      <c r="FK54" s="386"/>
      <c r="FL54" s="386"/>
      <c r="FM54" s="386"/>
      <c r="FN54" s="386"/>
      <c r="FO54" s="386"/>
      <c r="FP54" s="386"/>
      <c r="FQ54" s="386"/>
      <c r="FR54" s="386"/>
      <c r="FS54" s="386"/>
      <c r="FT54" s="386"/>
      <c r="FU54" s="386"/>
      <c r="FV54" s="386"/>
      <c r="FW54" s="386"/>
      <c r="FX54" s="386"/>
      <c r="FY54" s="386"/>
      <c r="FZ54" s="386"/>
      <c r="GA54" s="488"/>
      <c r="GB54" s="386"/>
      <c r="GC54" s="386"/>
      <c r="GD54" s="386"/>
      <c r="GE54" s="386"/>
      <c r="GF54" s="386"/>
      <c r="GG54" s="386"/>
      <c r="GH54" s="386"/>
      <c r="GI54" s="386"/>
      <c r="GJ54" s="386"/>
      <c r="GK54" s="386"/>
      <c r="GL54" s="386"/>
      <c r="GM54" s="386"/>
      <c r="GN54" s="386"/>
      <c r="GO54" s="386"/>
      <c r="GP54" s="386"/>
      <c r="GQ54" s="386"/>
      <c r="GR54" s="386"/>
      <c r="GS54" s="386"/>
      <c r="GT54" s="386"/>
      <c r="GU54" s="386"/>
      <c r="GV54" s="386"/>
      <c r="GW54" s="386"/>
      <c r="GX54" s="386"/>
      <c r="GY54" s="386"/>
      <c r="GZ54" s="386"/>
      <c r="HA54" s="386"/>
      <c r="HB54" s="386"/>
      <c r="HC54" s="386"/>
      <c r="HD54" s="386"/>
      <c r="HE54" s="386"/>
      <c r="HG54" s="386"/>
      <c r="HH54" s="386"/>
      <c r="HI54" s="386"/>
      <c r="HJ54" s="386"/>
      <c r="HK54" s="386"/>
      <c r="HL54" s="386"/>
    </row>
    <row r="55" spans="1:239" s="387" customFormat="1" ht="336.6" x14ac:dyDescent="0.3">
      <c r="A55" s="449" t="s">
        <v>197</v>
      </c>
      <c r="B55" s="449" t="s">
        <v>192</v>
      </c>
      <c r="C55" s="449" t="s">
        <v>197</v>
      </c>
      <c r="D55" s="449" t="s">
        <v>382</v>
      </c>
      <c r="E55" s="449" t="s">
        <v>392</v>
      </c>
      <c r="F55" s="457" t="s">
        <v>409</v>
      </c>
      <c r="G55" s="380" t="s">
        <v>246</v>
      </c>
      <c r="H55" s="377" t="s">
        <v>411</v>
      </c>
      <c r="I55" s="449" t="s">
        <v>229</v>
      </c>
      <c r="J55" s="381" t="s">
        <v>412</v>
      </c>
      <c r="K55" s="516" t="s">
        <v>427</v>
      </c>
      <c r="L55" s="375" t="s">
        <v>2107</v>
      </c>
      <c r="M55" s="383" t="s">
        <v>2108</v>
      </c>
      <c r="N55" s="375" t="s">
        <v>2127</v>
      </c>
      <c r="O55" s="375" t="s">
        <v>2123</v>
      </c>
      <c r="P55" s="375" t="s">
        <v>2124</v>
      </c>
      <c r="Q55" s="374" t="s">
        <v>412</v>
      </c>
      <c r="R55" s="374" t="s">
        <v>2126</v>
      </c>
      <c r="S55" s="517">
        <v>5</v>
      </c>
      <c r="T55" s="517">
        <v>1</v>
      </c>
      <c r="U55" s="375" t="s">
        <v>2132</v>
      </c>
      <c r="V55" s="383" t="s">
        <v>2124</v>
      </c>
      <c r="W55" s="530">
        <v>43070</v>
      </c>
      <c r="X55" s="530">
        <v>43374</v>
      </c>
      <c r="Y55" s="483">
        <v>1500000000</v>
      </c>
      <c r="Z55" s="383" t="s">
        <v>1807</v>
      </c>
      <c r="AA55" s="383" t="s">
        <v>1798</v>
      </c>
      <c r="AB55" s="383" t="s">
        <v>2032</v>
      </c>
      <c r="AC55" s="383" t="s">
        <v>2134</v>
      </c>
      <c r="AD55" s="383" t="s">
        <v>2136</v>
      </c>
      <c r="AE55" s="430">
        <f t="shared" si="0"/>
        <v>1500000000</v>
      </c>
      <c r="AF55" s="430">
        <f t="shared" si="0"/>
        <v>1500000000</v>
      </c>
      <c r="AG55" s="430">
        <f t="shared" si="1"/>
        <v>1500000000</v>
      </c>
      <c r="AH55" s="430">
        <v>1500000000</v>
      </c>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row>
    <row r="56" spans="1:239" s="387" customFormat="1" ht="71.400000000000006" x14ac:dyDescent="0.3">
      <c r="A56" s="449" t="s">
        <v>197</v>
      </c>
      <c r="B56" s="449" t="s">
        <v>197</v>
      </c>
      <c r="C56" s="449" t="s">
        <v>226</v>
      </c>
      <c r="D56" s="449" t="s">
        <v>220</v>
      </c>
      <c r="E56" s="449" t="s">
        <v>392</v>
      </c>
      <c r="F56" s="457" t="s">
        <v>429</v>
      </c>
      <c r="G56" s="380"/>
      <c r="H56" s="382" t="s">
        <v>435</v>
      </c>
      <c r="I56" s="382" t="s">
        <v>229</v>
      </c>
      <c r="J56" s="551" t="s">
        <v>1216</v>
      </c>
      <c r="K56" s="375" t="s">
        <v>1448</v>
      </c>
      <c r="L56" s="375" t="s">
        <v>2117</v>
      </c>
      <c r="M56" s="383" t="s">
        <v>2108</v>
      </c>
      <c r="N56" s="375" t="s">
        <v>2147</v>
      </c>
      <c r="O56" s="375" t="s">
        <v>2110</v>
      </c>
      <c r="P56" s="375" t="s">
        <v>2148</v>
      </c>
      <c r="Q56" s="383" t="s">
        <v>1216</v>
      </c>
      <c r="R56" s="383" t="s">
        <v>2149</v>
      </c>
      <c r="S56" s="383">
        <v>1</v>
      </c>
      <c r="T56" s="383">
        <v>1</v>
      </c>
      <c r="U56" s="375" t="s">
        <v>2150</v>
      </c>
      <c r="V56" s="383" t="s">
        <v>2148</v>
      </c>
      <c r="W56" s="530">
        <v>43160</v>
      </c>
      <c r="X56" s="530">
        <v>43464</v>
      </c>
      <c r="Y56" s="469">
        <v>701242256</v>
      </c>
      <c r="Z56" s="383" t="s">
        <v>1807</v>
      </c>
      <c r="AA56" s="383" t="s">
        <v>1798</v>
      </c>
      <c r="AB56" s="383" t="s">
        <v>2032</v>
      </c>
      <c r="AC56" s="383" t="s">
        <v>2134</v>
      </c>
      <c r="AD56" s="383"/>
      <c r="AE56" s="430">
        <f>AF56</f>
        <v>701242256</v>
      </c>
      <c r="AF56" s="552">
        <f t="shared" si="0"/>
        <v>701242256</v>
      </c>
      <c r="AG56" s="552">
        <f t="shared" si="1"/>
        <v>701242256</v>
      </c>
      <c r="AH56" s="552">
        <f>650000000-300000000</f>
        <v>350000000</v>
      </c>
      <c r="AI56" s="430"/>
      <c r="AJ56" s="430"/>
      <c r="AK56" s="430"/>
      <c r="AL56" s="430"/>
      <c r="AM56" s="430"/>
      <c r="AN56" s="430"/>
      <c r="AO56" s="430"/>
      <c r="AP56" s="430"/>
      <c r="AQ56" s="430"/>
      <c r="AR56" s="430"/>
      <c r="AS56" s="430"/>
      <c r="AT56" s="430">
        <v>214950000</v>
      </c>
      <c r="AU56" s="430"/>
      <c r="AV56" s="430">
        <f>17028000-3183744</f>
        <v>13844256</v>
      </c>
      <c r="AW56" s="430"/>
      <c r="AX56" s="430">
        <f>122448000</f>
        <v>122448000</v>
      </c>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row>
    <row r="57" spans="1:239" s="387" customFormat="1" ht="71.400000000000006" x14ac:dyDescent="0.3">
      <c r="A57" s="449" t="s">
        <v>197</v>
      </c>
      <c r="B57" s="449" t="s">
        <v>192</v>
      </c>
      <c r="C57" s="449" t="s">
        <v>197</v>
      </c>
      <c r="D57" s="449" t="s">
        <v>382</v>
      </c>
      <c r="E57" s="449" t="s">
        <v>392</v>
      </c>
      <c r="F57" s="457" t="s">
        <v>409</v>
      </c>
      <c r="G57" s="380" t="s">
        <v>379</v>
      </c>
      <c r="H57" s="380" t="s">
        <v>1317</v>
      </c>
      <c r="I57" s="449" t="s">
        <v>229</v>
      </c>
      <c r="J57" s="381" t="s">
        <v>412</v>
      </c>
      <c r="K57" s="553" t="s">
        <v>436</v>
      </c>
      <c r="L57" s="375" t="s">
        <v>2107</v>
      </c>
      <c r="M57" s="383" t="s">
        <v>2108</v>
      </c>
      <c r="N57" s="375" t="s">
        <v>2145</v>
      </c>
      <c r="O57" s="375" t="s">
        <v>2123</v>
      </c>
      <c r="P57" s="375" t="s">
        <v>2124</v>
      </c>
      <c r="Q57" s="374" t="s">
        <v>412</v>
      </c>
      <c r="R57" s="374" t="s">
        <v>2126</v>
      </c>
      <c r="S57" s="517">
        <v>5</v>
      </c>
      <c r="T57" s="519">
        <v>4</v>
      </c>
      <c r="U57" s="375" t="s">
        <v>2146</v>
      </c>
      <c r="V57" s="383" t="s">
        <v>2124</v>
      </c>
      <c r="W57" s="554">
        <v>43160</v>
      </c>
      <c r="X57" s="554">
        <v>43464</v>
      </c>
      <c r="Y57" s="555">
        <v>1047499926.67</v>
      </c>
      <c r="Z57" s="383" t="s">
        <v>1807</v>
      </c>
      <c r="AA57" s="383" t="s">
        <v>1798</v>
      </c>
      <c r="AB57" s="383" t="s">
        <v>2032</v>
      </c>
      <c r="AC57" s="383" t="s">
        <v>2134</v>
      </c>
      <c r="AD57" s="519"/>
      <c r="AE57" s="430">
        <f t="shared" si="0"/>
        <v>1047499926.67</v>
      </c>
      <c r="AF57" s="430">
        <f t="shared" si="0"/>
        <v>1047499926.67</v>
      </c>
      <c r="AG57" s="430">
        <f t="shared" si="1"/>
        <v>1047499926.67</v>
      </c>
      <c r="AH57" s="430">
        <f>450000000-7818111.75</f>
        <v>442181888.25</v>
      </c>
      <c r="AI57" s="430">
        <v>550000000</v>
      </c>
      <c r="AJ57" s="430"/>
      <c r="AK57" s="430"/>
      <c r="AL57" s="430"/>
      <c r="AM57" s="430"/>
      <c r="AN57" s="430"/>
      <c r="AO57" s="430"/>
      <c r="AP57" s="430"/>
      <c r="AQ57" s="430"/>
      <c r="AR57" s="430"/>
      <c r="AS57" s="430"/>
      <c r="AT57" s="430"/>
      <c r="AU57" s="430"/>
      <c r="AV57" s="430"/>
      <c r="AW57" s="430"/>
      <c r="AX57" s="430">
        <v>55318038.420000002</v>
      </c>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row>
    <row r="58" spans="1:239" s="387" customFormat="1" ht="163.19999999999999" x14ac:dyDescent="0.3">
      <c r="A58" s="449" t="s">
        <v>197</v>
      </c>
      <c r="B58" s="449" t="s">
        <v>192</v>
      </c>
      <c r="C58" s="449" t="s">
        <v>197</v>
      </c>
      <c r="D58" s="449" t="s">
        <v>382</v>
      </c>
      <c r="E58" s="449" t="s">
        <v>392</v>
      </c>
      <c r="F58" s="457" t="s">
        <v>441</v>
      </c>
      <c r="G58" s="380"/>
      <c r="H58" s="380" t="s">
        <v>1318</v>
      </c>
      <c r="I58" s="449" t="s">
        <v>229</v>
      </c>
      <c r="J58" s="381" t="s">
        <v>403</v>
      </c>
      <c r="K58" s="553" t="s">
        <v>442</v>
      </c>
      <c r="L58" s="549" t="s">
        <v>2117</v>
      </c>
      <c r="M58" s="382" t="s">
        <v>2118</v>
      </c>
      <c r="N58" s="375" t="s">
        <v>2151</v>
      </c>
      <c r="O58" s="375" t="s">
        <v>2120</v>
      </c>
      <c r="P58" s="375" t="s">
        <v>2121</v>
      </c>
      <c r="Q58" s="374" t="s">
        <v>403</v>
      </c>
      <c r="R58" s="374" t="s">
        <v>2125</v>
      </c>
      <c r="S58" s="517">
        <v>30</v>
      </c>
      <c r="T58" s="519">
        <v>30</v>
      </c>
      <c r="U58" s="375" t="s">
        <v>2152</v>
      </c>
      <c r="V58" s="383" t="s">
        <v>2121</v>
      </c>
      <c r="W58" s="554">
        <v>43160</v>
      </c>
      <c r="X58" s="554">
        <v>43464</v>
      </c>
      <c r="Y58" s="555">
        <v>300000000</v>
      </c>
      <c r="Z58" s="383" t="s">
        <v>1807</v>
      </c>
      <c r="AA58" s="383" t="s">
        <v>1798</v>
      </c>
      <c r="AB58" s="383" t="s">
        <v>2032</v>
      </c>
      <c r="AC58" s="383" t="s">
        <v>2134</v>
      </c>
      <c r="AD58" s="519"/>
      <c r="AE58" s="430">
        <f t="shared" si="0"/>
        <v>300000000</v>
      </c>
      <c r="AF58" s="430">
        <f t="shared" si="0"/>
        <v>300000000</v>
      </c>
      <c r="AG58" s="430">
        <f t="shared" si="1"/>
        <v>300000000</v>
      </c>
      <c r="AH58" s="430"/>
      <c r="AI58" s="430"/>
      <c r="AJ58" s="430"/>
      <c r="AK58" s="430"/>
      <c r="AL58" s="430"/>
      <c r="AM58" s="430"/>
      <c r="AN58" s="430"/>
      <c r="AO58" s="430"/>
      <c r="AP58" s="430"/>
      <c r="AQ58" s="430"/>
      <c r="AR58" s="430"/>
      <c r="AS58" s="430"/>
      <c r="AT58" s="430">
        <v>300000000</v>
      </c>
      <c r="AU58" s="430"/>
      <c r="AV58" s="430"/>
      <c r="AW58" s="430"/>
      <c r="AX58" s="430"/>
      <c r="AY58" s="430"/>
      <c r="AZ58" s="430"/>
      <c r="BA58" s="430"/>
      <c r="BB58" s="430"/>
      <c r="BC58" s="430"/>
      <c r="BD58" s="430"/>
      <c r="BE58" s="430">
        <v>0</v>
      </c>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row>
    <row r="59" spans="1:239" s="387" customFormat="1" ht="20.399999999999999" x14ac:dyDescent="0.3">
      <c r="A59" s="436" t="s">
        <v>197</v>
      </c>
      <c r="B59" s="436" t="s">
        <v>192</v>
      </c>
      <c r="C59" s="436" t="s">
        <v>197</v>
      </c>
      <c r="D59" s="436" t="s">
        <v>382</v>
      </c>
      <c r="E59" s="436" t="s">
        <v>414</v>
      </c>
      <c r="F59" s="437"/>
      <c r="G59" s="438"/>
      <c r="H59" s="438"/>
      <c r="I59" s="438"/>
      <c r="J59" s="436"/>
      <c r="K59" s="439" t="s">
        <v>415</v>
      </c>
      <c r="L59" s="439"/>
      <c r="M59" s="440"/>
      <c r="N59" s="439"/>
      <c r="O59" s="439"/>
      <c r="P59" s="439"/>
      <c r="Q59" s="440"/>
      <c r="R59" s="440"/>
      <c r="S59" s="440"/>
      <c r="T59" s="440"/>
      <c r="U59" s="439"/>
      <c r="V59" s="440"/>
      <c r="W59" s="440"/>
      <c r="X59" s="440"/>
      <c r="Y59" s="441"/>
      <c r="Z59" s="440"/>
      <c r="AA59" s="440"/>
      <c r="AB59" s="440"/>
      <c r="AC59" s="440"/>
      <c r="AD59" s="440"/>
      <c r="AE59" s="430">
        <f t="shared" si="0"/>
        <v>0</v>
      </c>
      <c r="AF59" s="430">
        <f t="shared" si="0"/>
        <v>0</v>
      </c>
      <c r="AG59" s="430">
        <f t="shared" si="1"/>
        <v>0</v>
      </c>
      <c r="AH59" s="430"/>
      <c r="AI59" s="411"/>
      <c r="AJ59" s="411"/>
      <c r="AK59" s="411"/>
      <c r="AL59" s="411"/>
      <c r="AM59" s="411"/>
      <c r="AN59" s="411"/>
      <c r="AO59" s="411"/>
      <c r="AP59" s="411"/>
      <c r="AQ59" s="411"/>
      <c r="AR59" s="411"/>
      <c r="AS59" s="411"/>
      <c r="AT59" s="411"/>
      <c r="AU59" s="411"/>
      <c r="AV59" s="411"/>
      <c r="AW59" s="411"/>
      <c r="AX59" s="411"/>
      <c r="AY59" s="411"/>
      <c r="AZ59" s="411"/>
      <c r="BA59" s="411"/>
      <c r="BB59" s="411"/>
      <c r="BC59" s="411"/>
      <c r="BD59" s="411"/>
      <c r="BE59" s="411"/>
      <c r="BF59" s="411"/>
      <c r="BG59" s="411"/>
      <c r="BH59" s="411"/>
      <c r="BI59" s="411"/>
      <c r="BJ59" s="411"/>
      <c r="BK59" s="411"/>
      <c r="BL59" s="411"/>
      <c r="BM59" s="411"/>
      <c r="BN59" s="411"/>
      <c r="BO59" s="411"/>
      <c r="BP59" s="411"/>
      <c r="BQ59" s="411"/>
      <c r="BR59" s="411"/>
      <c r="BS59" s="411"/>
      <c r="BT59" s="411"/>
      <c r="BU59" s="411"/>
      <c r="BV59" s="411"/>
      <c r="BW59" s="411"/>
      <c r="BX59" s="411"/>
      <c r="BY59" s="411"/>
      <c r="BZ59" s="411"/>
      <c r="CA59" s="411"/>
      <c r="CB59" s="411"/>
      <c r="CC59" s="411"/>
      <c r="CD59" s="411"/>
      <c r="CE59" s="411"/>
      <c r="CF59" s="411"/>
      <c r="CG59" s="411"/>
      <c r="CH59" s="411"/>
      <c r="CI59" s="411"/>
      <c r="CJ59" s="411"/>
      <c r="CK59" s="411"/>
      <c r="CL59" s="411"/>
      <c r="CM59" s="411"/>
      <c r="CN59" s="411"/>
      <c r="CO59" s="411"/>
      <c r="CP59" s="411"/>
      <c r="CQ59" s="411"/>
      <c r="CR59" s="411"/>
      <c r="CS59" s="411"/>
      <c r="CT59" s="772"/>
      <c r="CU59" s="772"/>
      <c r="CV59" s="772"/>
      <c r="CW59" s="772"/>
      <c r="CX59" s="772"/>
      <c r="CY59" s="772"/>
      <c r="CZ59" s="772"/>
      <c r="DA59" s="772"/>
      <c r="DB59" s="772"/>
      <c r="DC59" s="772"/>
      <c r="DD59" s="772"/>
      <c r="DE59" s="772"/>
      <c r="DF59" s="772"/>
      <c r="DG59" s="772"/>
      <c r="DH59" s="772"/>
      <c r="DI59" s="772"/>
      <c r="DJ59" s="772"/>
      <c r="DK59" s="772"/>
      <c r="DL59" s="772"/>
      <c r="DM59" s="772"/>
      <c r="DN59" s="772"/>
      <c r="DO59" s="772"/>
      <c r="DP59" s="772"/>
      <c r="DQ59" s="772"/>
      <c r="DR59" s="772"/>
      <c r="DS59" s="772"/>
      <c r="DT59" s="772"/>
      <c r="DU59" s="772"/>
      <c r="DV59" s="772"/>
      <c r="DW59" s="772"/>
      <c r="DX59" s="772"/>
      <c r="DY59" s="772"/>
      <c r="DZ59" s="772"/>
      <c r="EA59" s="772"/>
      <c r="EB59" s="772"/>
      <c r="EC59" s="772"/>
      <c r="ED59" s="772"/>
      <c r="EE59" s="772"/>
      <c r="EF59" s="772"/>
      <c r="EG59" s="772"/>
      <c r="EH59" s="772"/>
      <c r="EI59" s="772"/>
      <c r="EJ59" s="772"/>
      <c r="EK59" s="772"/>
      <c r="EL59" s="772"/>
      <c r="EM59" s="772"/>
      <c r="EN59" s="772"/>
      <c r="EO59" s="772"/>
      <c r="EP59" s="772"/>
      <c r="EQ59" s="772"/>
      <c r="ER59" s="772"/>
      <c r="ES59" s="772"/>
      <c r="ET59" s="772"/>
      <c r="EU59" s="772"/>
      <c r="EV59" s="772"/>
      <c r="EW59" s="772"/>
      <c r="EX59" s="772"/>
      <c r="EY59" s="772"/>
      <c r="EZ59" s="772"/>
      <c r="FA59" s="772"/>
      <c r="FB59" s="772"/>
      <c r="FC59" s="772"/>
      <c r="FD59" s="772"/>
      <c r="FE59" s="772"/>
      <c r="FF59" s="772"/>
      <c r="FG59" s="772"/>
      <c r="FH59" s="772"/>
      <c r="FI59" s="772"/>
      <c r="FJ59" s="772"/>
      <c r="FK59" s="772"/>
      <c r="FL59" s="772"/>
      <c r="FM59" s="772"/>
      <c r="FN59" s="772"/>
      <c r="FO59" s="772"/>
      <c r="FP59" s="772"/>
      <c r="FQ59" s="772"/>
      <c r="FR59" s="772"/>
      <c r="FS59" s="772"/>
      <c r="FT59" s="772"/>
      <c r="FU59" s="772"/>
      <c r="FV59" s="772"/>
      <c r="FW59" s="772"/>
      <c r="FX59" s="772"/>
      <c r="FY59" s="772"/>
      <c r="FZ59" s="772"/>
      <c r="GA59" s="772"/>
      <c r="GB59" s="772"/>
      <c r="GC59" s="772"/>
      <c r="GD59" s="772"/>
      <c r="GE59" s="772"/>
      <c r="GF59" s="772"/>
      <c r="GG59" s="772"/>
      <c r="GH59" s="772"/>
      <c r="GI59" s="772"/>
      <c r="GJ59" s="772"/>
      <c r="GK59" s="772"/>
      <c r="GL59" s="772"/>
      <c r="GM59" s="772"/>
      <c r="GN59" s="772"/>
      <c r="GO59" s="772"/>
      <c r="GP59" s="772"/>
      <c r="GQ59" s="772"/>
      <c r="GR59" s="772"/>
      <c r="GS59" s="772"/>
      <c r="GT59" s="772"/>
      <c r="GU59" s="772"/>
      <c r="GV59" s="772"/>
      <c r="GW59" s="772"/>
      <c r="GX59" s="772"/>
      <c r="GY59" s="772"/>
      <c r="GZ59" s="772"/>
      <c r="HA59" s="772"/>
      <c r="HB59" s="772"/>
      <c r="HC59" s="772"/>
      <c r="HD59" s="772"/>
      <c r="HE59" s="772"/>
      <c r="HF59" s="772"/>
      <c r="HG59" s="772"/>
      <c r="HH59" s="772"/>
      <c r="HI59" s="772"/>
      <c r="HJ59" s="772"/>
      <c r="HK59" s="772"/>
      <c r="HL59" s="772"/>
      <c r="HM59" s="772"/>
      <c r="HN59" s="772"/>
      <c r="HO59" s="772"/>
      <c r="HP59" s="772"/>
      <c r="HQ59" s="772"/>
      <c r="HR59" s="772"/>
      <c r="HS59" s="772"/>
      <c r="HT59" s="772"/>
      <c r="HU59" s="772"/>
      <c r="HV59" s="772"/>
      <c r="HW59" s="772"/>
      <c r="HX59" s="772"/>
    </row>
    <row r="60" spans="1:239" s="387" customFormat="1" ht="204" x14ac:dyDescent="0.3">
      <c r="A60" s="380" t="s">
        <v>197</v>
      </c>
      <c r="B60" s="380" t="s">
        <v>192</v>
      </c>
      <c r="C60" s="380" t="s">
        <v>197</v>
      </c>
      <c r="D60" s="380" t="s">
        <v>382</v>
      </c>
      <c r="E60" s="380" t="s">
        <v>414</v>
      </c>
      <c r="F60" s="448" t="s">
        <v>349</v>
      </c>
      <c r="G60" s="449" t="s">
        <v>349</v>
      </c>
      <c r="H60" s="540" t="s">
        <v>418</v>
      </c>
      <c r="I60" s="514" t="s">
        <v>229</v>
      </c>
      <c r="J60" s="515" t="s">
        <v>407</v>
      </c>
      <c r="K60" s="532" t="s">
        <v>419</v>
      </c>
      <c r="L60" s="375" t="s">
        <v>2137</v>
      </c>
      <c r="M60" s="383" t="s">
        <v>2138</v>
      </c>
      <c r="N60" s="375" t="s">
        <v>2139</v>
      </c>
      <c r="O60" s="375" t="s">
        <v>2140</v>
      </c>
      <c r="P60" s="375" t="s">
        <v>2141</v>
      </c>
      <c r="Q60" s="374" t="s">
        <v>403</v>
      </c>
      <c r="R60" s="374" t="s">
        <v>2142</v>
      </c>
      <c r="S60" s="533">
        <v>1</v>
      </c>
      <c r="T60" s="533">
        <v>1</v>
      </c>
      <c r="U60" s="375" t="s">
        <v>2143</v>
      </c>
      <c r="V60" s="383" t="s">
        <v>2141</v>
      </c>
      <c r="W60" s="530">
        <v>42731</v>
      </c>
      <c r="X60" s="530">
        <v>43461</v>
      </c>
      <c r="Y60" s="534">
        <v>1000000000</v>
      </c>
      <c r="Z60" s="383" t="s">
        <v>1807</v>
      </c>
      <c r="AA60" s="383" t="s">
        <v>1798</v>
      </c>
      <c r="AB60" s="383" t="s">
        <v>2032</v>
      </c>
      <c r="AC60" s="383" t="s">
        <v>2134</v>
      </c>
      <c r="AD60" s="383" t="s">
        <v>2144</v>
      </c>
      <c r="AE60" s="430">
        <f t="shared" si="0"/>
        <v>1000000000</v>
      </c>
      <c r="AF60" s="411">
        <f t="shared" si="0"/>
        <v>1000000000</v>
      </c>
      <c r="AG60" s="411">
        <f t="shared" si="1"/>
        <v>1000000000</v>
      </c>
      <c r="AH60" s="411">
        <v>1000000000</v>
      </c>
      <c r="AI60" s="411"/>
      <c r="AJ60" s="411"/>
      <c r="AK60" s="411"/>
      <c r="AL60" s="411"/>
      <c r="AM60" s="411"/>
      <c r="AN60" s="411"/>
      <c r="AO60" s="411"/>
      <c r="AP60" s="411"/>
      <c r="AQ60" s="411"/>
      <c r="AR60" s="411"/>
      <c r="AS60" s="411"/>
      <c r="AT60" s="411"/>
      <c r="AU60" s="411"/>
      <c r="AV60" s="411"/>
      <c r="AW60" s="411"/>
      <c r="AX60" s="411"/>
      <c r="AY60" s="411"/>
      <c r="AZ60" s="411"/>
      <c r="BA60" s="411"/>
      <c r="BB60" s="411"/>
      <c r="BC60" s="411"/>
      <c r="BD60" s="411"/>
      <c r="BE60" s="411"/>
      <c r="BF60" s="411"/>
      <c r="BG60" s="411"/>
      <c r="BH60" s="411"/>
      <c r="BI60" s="411"/>
      <c r="BJ60" s="411"/>
      <c r="BK60" s="411"/>
      <c r="BL60" s="411"/>
      <c r="BM60" s="411"/>
      <c r="BN60" s="411"/>
      <c r="BO60" s="411"/>
      <c r="BP60" s="411"/>
      <c r="BQ60" s="411"/>
      <c r="BR60" s="411"/>
      <c r="BS60" s="411"/>
      <c r="BT60" s="411"/>
      <c r="BU60" s="411"/>
      <c r="BV60" s="411"/>
      <c r="BW60" s="411"/>
      <c r="BX60" s="411"/>
      <c r="BY60" s="411"/>
      <c r="BZ60" s="411"/>
      <c r="CA60" s="411"/>
      <c r="CB60" s="411"/>
      <c r="CC60" s="411"/>
      <c r="CD60" s="411"/>
      <c r="CE60" s="411"/>
      <c r="CF60" s="411"/>
      <c r="CG60" s="411"/>
      <c r="CH60" s="411"/>
      <c r="CI60" s="411"/>
      <c r="CJ60" s="411"/>
      <c r="CK60" s="411"/>
      <c r="CL60" s="411"/>
      <c r="CM60" s="411"/>
      <c r="CN60" s="411"/>
      <c r="CO60" s="411"/>
      <c r="CP60" s="411"/>
      <c r="CQ60" s="411"/>
      <c r="CR60" s="411"/>
      <c r="CS60" s="411"/>
      <c r="CT60" s="772"/>
      <c r="CU60" s="772"/>
      <c r="CV60" s="772"/>
      <c r="CW60" s="772"/>
      <c r="CX60" s="772"/>
      <c r="CY60" s="772"/>
      <c r="CZ60" s="772"/>
      <c r="DA60" s="772"/>
      <c r="DB60" s="772"/>
      <c r="DC60" s="772"/>
      <c r="DD60" s="772"/>
      <c r="DE60" s="772"/>
      <c r="DF60" s="772"/>
      <c r="DG60" s="772"/>
      <c r="DH60" s="772"/>
      <c r="DI60" s="772"/>
      <c r="DJ60" s="772"/>
      <c r="DK60" s="772"/>
      <c r="DL60" s="772"/>
      <c r="DM60" s="772"/>
      <c r="DN60" s="772"/>
      <c r="DO60" s="772"/>
      <c r="DP60" s="772"/>
      <c r="DQ60" s="772"/>
      <c r="DR60" s="772"/>
      <c r="DS60" s="772"/>
      <c r="DT60" s="772"/>
      <c r="DU60" s="772"/>
      <c r="DV60" s="772"/>
      <c r="DW60" s="772"/>
      <c r="DX60" s="772"/>
      <c r="DY60" s="772"/>
      <c r="DZ60" s="772"/>
      <c r="EA60" s="772"/>
      <c r="EB60" s="772"/>
      <c r="EC60" s="772"/>
      <c r="ED60" s="772"/>
      <c r="EE60" s="772"/>
      <c r="EF60" s="772"/>
      <c r="EG60" s="772"/>
      <c r="EH60" s="772"/>
      <c r="EI60" s="772"/>
      <c r="EJ60" s="772"/>
      <c r="EK60" s="772"/>
      <c r="EL60" s="772"/>
      <c r="EM60" s="772"/>
      <c r="EN60" s="772"/>
      <c r="EO60" s="772"/>
      <c r="EP60" s="772"/>
      <c r="EQ60" s="772"/>
      <c r="ER60" s="772"/>
      <c r="ES60" s="772"/>
      <c r="ET60" s="772"/>
      <c r="EU60" s="772"/>
      <c r="EV60" s="772"/>
      <c r="EW60" s="772"/>
      <c r="EX60" s="772"/>
      <c r="EY60" s="772"/>
      <c r="EZ60" s="772"/>
      <c r="FA60" s="772"/>
      <c r="FB60" s="772"/>
      <c r="FC60" s="772"/>
      <c r="FD60" s="772"/>
      <c r="FE60" s="772"/>
      <c r="FF60" s="772"/>
      <c r="FG60" s="772"/>
      <c r="FH60" s="772"/>
      <c r="FI60" s="772"/>
      <c r="FJ60" s="772"/>
      <c r="FK60" s="772"/>
      <c r="FL60" s="772"/>
      <c r="FM60" s="772"/>
      <c r="FN60" s="772"/>
      <c r="FO60" s="772"/>
      <c r="FP60" s="772"/>
      <c r="FQ60" s="772"/>
      <c r="FR60" s="772"/>
      <c r="FS60" s="772"/>
      <c r="FT60" s="772"/>
      <c r="FU60" s="772"/>
      <c r="FV60" s="772"/>
      <c r="FW60" s="772"/>
      <c r="FX60" s="772"/>
      <c r="FY60" s="772"/>
      <c r="FZ60" s="772"/>
      <c r="GA60" s="772"/>
      <c r="GB60" s="772"/>
      <c r="GC60" s="772"/>
      <c r="GD60" s="772"/>
      <c r="GE60" s="772"/>
      <c r="GF60" s="772"/>
      <c r="GG60" s="772"/>
      <c r="GH60" s="772"/>
      <c r="GI60" s="772"/>
      <c r="GJ60" s="772"/>
      <c r="GK60" s="772"/>
      <c r="GL60" s="772"/>
      <c r="GM60" s="772"/>
      <c r="GN60" s="772"/>
      <c r="GO60" s="772"/>
      <c r="GP60" s="772"/>
      <c r="GQ60" s="772"/>
      <c r="GR60" s="772"/>
      <c r="GS60" s="772"/>
      <c r="GT60" s="772"/>
      <c r="GU60" s="772"/>
      <c r="GV60" s="772"/>
      <c r="GW60" s="772"/>
      <c r="GX60" s="772"/>
      <c r="GY60" s="772"/>
      <c r="GZ60" s="772"/>
      <c r="HA60" s="772"/>
      <c r="HB60" s="772"/>
      <c r="HC60" s="772"/>
      <c r="HD60" s="772"/>
      <c r="HE60" s="772"/>
      <c r="HF60" s="772"/>
      <c r="HG60" s="772"/>
      <c r="HH60" s="772"/>
      <c r="HI60" s="772"/>
      <c r="HJ60" s="772"/>
      <c r="HK60" s="772"/>
      <c r="HL60" s="772"/>
      <c r="HM60" s="772"/>
      <c r="HN60" s="772"/>
      <c r="HO60" s="772"/>
      <c r="HP60" s="772"/>
      <c r="HQ60" s="772"/>
      <c r="HR60" s="772"/>
      <c r="HS60" s="772"/>
      <c r="HT60" s="772"/>
      <c r="HU60" s="772"/>
      <c r="HV60" s="772"/>
      <c r="HW60" s="772"/>
      <c r="HX60" s="772"/>
    </row>
    <row r="61" spans="1:239" x14ac:dyDescent="0.3">
      <c r="Y61" s="773">
        <f>SUBTOTAL(9,Y4:Y60)</f>
        <v>13422111305.24</v>
      </c>
      <c r="AE61" s="773">
        <f>SUBTOTAL(9,AE4:AE60)</f>
        <v>13422111307.24</v>
      </c>
      <c r="AF61" s="773">
        <f t="shared" ref="AF61:CQ61" si="2">SUBTOTAL(9,AF4:AF60)</f>
        <v>13422111307.24</v>
      </c>
      <c r="AG61" s="773">
        <f t="shared" si="2"/>
        <v>13422111307.24</v>
      </c>
      <c r="AH61" s="773">
        <f t="shared" si="2"/>
        <v>10836909696.25</v>
      </c>
      <c r="AI61" s="773">
        <f t="shared" si="2"/>
        <v>550000000</v>
      </c>
      <c r="AJ61" s="773">
        <f t="shared" si="2"/>
        <v>200000000</v>
      </c>
      <c r="AK61" s="773">
        <f t="shared" si="2"/>
        <v>0</v>
      </c>
      <c r="AL61" s="773">
        <f t="shared" si="2"/>
        <v>0</v>
      </c>
      <c r="AM61" s="773">
        <f t="shared" si="2"/>
        <v>0</v>
      </c>
      <c r="AN61" s="773">
        <f t="shared" si="2"/>
        <v>0</v>
      </c>
      <c r="AO61" s="773">
        <f t="shared" si="2"/>
        <v>0</v>
      </c>
      <c r="AP61" s="773">
        <f t="shared" si="2"/>
        <v>0</v>
      </c>
      <c r="AQ61" s="773">
        <f t="shared" si="2"/>
        <v>0</v>
      </c>
      <c r="AR61" s="773">
        <f t="shared" si="2"/>
        <v>0</v>
      </c>
      <c r="AS61" s="773">
        <f t="shared" si="2"/>
        <v>0</v>
      </c>
      <c r="AT61" s="773">
        <f t="shared" si="2"/>
        <v>1306598148</v>
      </c>
      <c r="AU61" s="773">
        <f t="shared" si="2"/>
        <v>0</v>
      </c>
      <c r="AV61" s="773">
        <f t="shared" si="2"/>
        <v>13844256</v>
      </c>
      <c r="AW61" s="773">
        <f t="shared" si="2"/>
        <v>0</v>
      </c>
      <c r="AX61" s="773">
        <f t="shared" si="2"/>
        <v>177766038.42000002</v>
      </c>
      <c r="AY61" s="773">
        <f t="shared" si="2"/>
        <v>0</v>
      </c>
      <c r="AZ61" s="773">
        <f t="shared" si="2"/>
        <v>0</v>
      </c>
      <c r="BA61" s="773">
        <f t="shared" si="2"/>
        <v>0</v>
      </c>
      <c r="BB61" s="773">
        <f t="shared" si="2"/>
        <v>0</v>
      </c>
      <c r="BC61" s="773">
        <f t="shared" si="2"/>
        <v>0</v>
      </c>
      <c r="BD61" s="773">
        <f t="shared" si="2"/>
        <v>0</v>
      </c>
      <c r="BE61" s="773">
        <f t="shared" si="2"/>
        <v>336993168.56999999</v>
      </c>
      <c r="BF61" s="773">
        <f t="shared" si="2"/>
        <v>0</v>
      </c>
      <c r="BG61" s="773">
        <f t="shared" si="2"/>
        <v>0</v>
      </c>
      <c r="BH61" s="773">
        <f t="shared" si="2"/>
        <v>0</v>
      </c>
      <c r="BI61" s="773">
        <f t="shared" si="2"/>
        <v>0</v>
      </c>
      <c r="BJ61" s="773">
        <f t="shared" si="2"/>
        <v>0</v>
      </c>
      <c r="BK61" s="773">
        <f t="shared" si="2"/>
        <v>0</v>
      </c>
      <c r="BL61" s="773">
        <f t="shared" si="2"/>
        <v>0</v>
      </c>
      <c r="BM61" s="773">
        <f t="shared" si="2"/>
        <v>0</v>
      </c>
      <c r="BN61" s="773">
        <f t="shared" si="2"/>
        <v>0</v>
      </c>
      <c r="BO61" s="773">
        <f t="shared" si="2"/>
        <v>0</v>
      </c>
      <c r="BP61" s="773">
        <f t="shared" si="2"/>
        <v>0</v>
      </c>
      <c r="BQ61" s="773">
        <f t="shared" si="2"/>
        <v>0</v>
      </c>
      <c r="BR61" s="773">
        <f t="shared" si="2"/>
        <v>0</v>
      </c>
      <c r="BS61" s="773">
        <f t="shared" si="2"/>
        <v>0</v>
      </c>
      <c r="BT61" s="773">
        <f t="shared" si="2"/>
        <v>0</v>
      </c>
      <c r="BU61" s="773">
        <f t="shared" si="2"/>
        <v>0</v>
      </c>
      <c r="BV61" s="773">
        <f t="shared" si="2"/>
        <v>0</v>
      </c>
      <c r="BW61" s="773">
        <f t="shared" si="2"/>
        <v>0</v>
      </c>
      <c r="BX61" s="773">
        <f t="shared" si="2"/>
        <v>0</v>
      </c>
      <c r="BY61" s="773">
        <f t="shared" si="2"/>
        <v>0</v>
      </c>
      <c r="BZ61" s="773">
        <f t="shared" si="2"/>
        <v>0</v>
      </c>
      <c r="CA61" s="773">
        <f t="shared" si="2"/>
        <v>0</v>
      </c>
      <c r="CB61" s="773">
        <f t="shared" si="2"/>
        <v>0</v>
      </c>
      <c r="CC61" s="773">
        <f t="shared" si="2"/>
        <v>0</v>
      </c>
      <c r="CD61" s="773">
        <f t="shared" si="2"/>
        <v>0</v>
      </c>
      <c r="CE61" s="773">
        <f t="shared" si="2"/>
        <v>0</v>
      </c>
      <c r="CF61" s="773">
        <f t="shared" si="2"/>
        <v>0</v>
      </c>
      <c r="CG61" s="773">
        <f t="shared" si="2"/>
        <v>0</v>
      </c>
      <c r="CH61" s="773">
        <f t="shared" si="2"/>
        <v>0</v>
      </c>
      <c r="CI61" s="773">
        <f t="shared" si="2"/>
        <v>0</v>
      </c>
      <c r="CJ61" s="773">
        <f t="shared" si="2"/>
        <v>0</v>
      </c>
      <c r="CK61" s="773">
        <f t="shared" si="2"/>
        <v>0</v>
      </c>
      <c r="CL61" s="773">
        <f t="shared" si="2"/>
        <v>0</v>
      </c>
      <c r="CM61" s="773">
        <f t="shared" si="2"/>
        <v>0</v>
      </c>
      <c r="CN61" s="773">
        <f t="shared" si="2"/>
        <v>0</v>
      </c>
      <c r="CO61" s="773">
        <f t="shared" si="2"/>
        <v>0</v>
      </c>
      <c r="CP61" s="773">
        <f t="shared" si="2"/>
        <v>0</v>
      </c>
      <c r="CQ61" s="773">
        <f t="shared" si="2"/>
        <v>0</v>
      </c>
      <c r="CR61" s="773">
        <f t="shared" ref="CR61:CS61" si="3">SUBTOTAL(9,CR4:CR60)</f>
        <v>0</v>
      </c>
      <c r="CS61" s="773">
        <f t="shared" si="3"/>
        <v>0</v>
      </c>
    </row>
  </sheetData>
  <autoFilter ref="A2:IE60">
    <filterColumn colId="4">
      <filters blank="1">
        <filter val="11"/>
        <filter val="39"/>
        <filter val="42"/>
        <filter val="44"/>
        <filter val="50"/>
        <filter val="51"/>
        <filter val="52"/>
        <filter val="53"/>
      </filters>
    </filterColumn>
  </autoFilter>
  <mergeCells count="5">
    <mergeCell ref="A1:AE1"/>
    <mergeCell ref="AH1:AP1"/>
    <mergeCell ref="AQ1:BF1"/>
    <mergeCell ref="BG1:BR1"/>
    <mergeCell ref="BS1:CS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A1000"/>
  <sheetViews>
    <sheetView workbookViewId="0">
      <selection activeCell="B16" sqref="B16"/>
    </sheetView>
  </sheetViews>
  <sheetFormatPr baseColWidth="10" defaultColWidth="11.09765625" defaultRowHeight="15" customHeight="1" x14ac:dyDescent="0.3"/>
  <cols>
    <col min="1" max="1" width="56.09765625" style="331" customWidth="1"/>
    <col min="2" max="2" width="19.09765625" style="331" customWidth="1"/>
    <col min="3" max="3" width="24.59765625" style="331" customWidth="1"/>
    <col min="4" max="4" width="23.59765625" style="331" customWidth="1"/>
    <col min="5" max="5" width="22.8984375" style="331" customWidth="1"/>
    <col min="6" max="6" width="20.09765625" style="331" customWidth="1"/>
    <col min="7" max="7" width="24.8984375" style="331" bestFit="1" customWidth="1"/>
    <col min="8" max="8" width="24.09765625" style="331" customWidth="1"/>
    <col min="9" max="9" width="16.09765625" style="331" customWidth="1"/>
    <col min="10" max="18" width="10.5" style="331" customWidth="1"/>
    <col min="19" max="16384" width="11.09765625" style="331"/>
  </cols>
  <sheetData>
    <row r="1" spans="1:27" ht="35.25" customHeight="1" x14ac:dyDescent="0.6">
      <c r="A1" s="796" t="s">
        <v>569</v>
      </c>
      <c r="B1" s="797"/>
      <c r="C1" s="797"/>
      <c r="D1" s="797"/>
      <c r="E1" s="797"/>
      <c r="F1" s="797"/>
      <c r="G1" s="797"/>
      <c r="H1" s="797"/>
      <c r="I1" s="1"/>
      <c r="J1" s="1"/>
      <c r="K1" s="1"/>
      <c r="L1" s="1"/>
      <c r="M1" s="1"/>
      <c r="N1" s="1"/>
      <c r="O1" s="1"/>
      <c r="P1" s="1"/>
      <c r="Q1" s="1"/>
      <c r="R1" s="1"/>
      <c r="S1" s="1"/>
      <c r="T1" s="1"/>
      <c r="U1" s="1"/>
      <c r="V1" s="1"/>
      <c r="W1" s="1"/>
      <c r="X1" s="1"/>
      <c r="Y1" s="1"/>
      <c r="Z1" s="1"/>
      <c r="AA1" s="1"/>
    </row>
    <row r="2" spans="1:27" ht="15.75" customHeight="1" x14ac:dyDescent="0.3">
      <c r="A2" s="1"/>
      <c r="B2" s="10"/>
      <c r="C2" s="10"/>
      <c r="D2" s="1"/>
      <c r="E2" s="1"/>
      <c r="F2" s="1"/>
      <c r="G2" s="1"/>
      <c r="H2" s="1"/>
      <c r="I2" s="1"/>
      <c r="J2" s="1"/>
      <c r="K2" s="1"/>
      <c r="L2" s="1"/>
      <c r="M2" s="1"/>
      <c r="N2" s="1"/>
      <c r="O2" s="1"/>
      <c r="P2" s="1"/>
      <c r="Q2" s="1"/>
      <c r="R2" s="1"/>
      <c r="S2" s="1"/>
      <c r="T2" s="1"/>
      <c r="U2" s="1"/>
      <c r="V2" s="1"/>
      <c r="W2" s="1"/>
      <c r="X2" s="1"/>
      <c r="Y2" s="1"/>
      <c r="Z2" s="1"/>
      <c r="AA2" s="1"/>
    </row>
    <row r="3" spans="1:27" ht="15.75" customHeight="1" x14ac:dyDescent="0.3">
      <c r="A3" s="1"/>
      <c r="B3" s="10"/>
      <c r="C3" s="10"/>
      <c r="D3" s="793" t="s">
        <v>570</v>
      </c>
      <c r="E3" s="794"/>
      <c r="F3" s="795"/>
      <c r="G3" s="332"/>
      <c r="H3" s="1"/>
      <c r="I3" s="1"/>
      <c r="J3" s="1"/>
      <c r="K3" s="1"/>
      <c r="L3" s="1"/>
      <c r="M3" s="1"/>
      <c r="N3" s="1"/>
      <c r="O3" s="1"/>
      <c r="P3" s="1"/>
      <c r="Q3" s="1"/>
      <c r="R3" s="1"/>
      <c r="S3" s="1"/>
      <c r="T3" s="1"/>
      <c r="U3" s="1"/>
      <c r="V3" s="1"/>
      <c r="W3" s="1"/>
      <c r="X3" s="1"/>
      <c r="Y3" s="1"/>
      <c r="Z3" s="1"/>
      <c r="AA3" s="1"/>
    </row>
    <row r="4" spans="1:27" s="211" customFormat="1" ht="15.75" customHeight="1" x14ac:dyDescent="0.3">
      <c r="A4" s="360" t="s">
        <v>571</v>
      </c>
      <c r="B4" s="360" t="s">
        <v>572</v>
      </c>
      <c r="C4" s="361" t="s">
        <v>573</v>
      </c>
      <c r="D4" s="362" t="s">
        <v>574</v>
      </c>
      <c r="E4" s="362" t="s">
        <v>575</v>
      </c>
      <c r="F4" s="362" t="s">
        <v>576</v>
      </c>
      <c r="G4" s="362" t="s">
        <v>1176</v>
      </c>
      <c r="H4" s="335" t="s">
        <v>577</v>
      </c>
    </row>
    <row r="5" spans="1:27" ht="15.75" customHeight="1" x14ac:dyDescent="0.3">
      <c r="A5" s="336" t="s">
        <v>6</v>
      </c>
      <c r="B5" s="165"/>
      <c r="C5" s="337">
        <f>SUM(C6:C30)</f>
        <v>9460000000</v>
      </c>
      <c r="D5" s="338">
        <f>SUM(D6:D30)</f>
        <v>0</v>
      </c>
      <c r="E5" s="338">
        <f>SUM(E6:E30)</f>
        <v>650000000</v>
      </c>
      <c r="F5" s="338">
        <f>SUM(F6:F30)</f>
        <v>0</v>
      </c>
      <c r="G5" s="339"/>
      <c r="H5" s="339">
        <f t="shared" ref="H5:H30" si="0">C5-(D5+E5+F5)</f>
        <v>8810000000</v>
      </c>
      <c r="I5" s="1"/>
      <c r="J5" s="1"/>
      <c r="K5" s="1"/>
      <c r="L5" s="1"/>
      <c r="M5" s="1"/>
      <c r="N5" s="1"/>
      <c r="O5" s="1"/>
      <c r="P5" s="1"/>
      <c r="Q5" s="1"/>
      <c r="R5" s="1"/>
      <c r="S5" s="1"/>
      <c r="T5" s="1"/>
      <c r="U5" s="1"/>
      <c r="V5" s="1"/>
      <c r="W5" s="1"/>
      <c r="X5" s="1"/>
      <c r="Y5" s="1"/>
      <c r="Z5" s="1"/>
      <c r="AA5" s="1"/>
    </row>
    <row r="6" spans="1:27" ht="15.75" customHeight="1" x14ac:dyDescent="0.3">
      <c r="A6" s="334" t="s">
        <v>580</v>
      </c>
      <c r="B6" s="333">
        <v>2000000000</v>
      </c>
      <c r="C6" s="333">
        <f>SUM(B7:B10)</f>
        <v>1640000000</v>
      </c>
      <c r="D6" s="8"/>
      <c r="E6" s="8"/>
      <c r="F6" s="8"/>
      <c r="G6" s="340"/>
      <c r="H6" s="339">
        <f t="shared" si="0"/>
        <v>1640000000</v>
      </c>
      <c r="I6" s="1"/>
      <c r="J6" s="1"/>
      <c r="K6" s="1"/>
      <c r="L6" s="1"/>
      <c r="M6" s="1"/>
      <c r="N6" s="1"/>
      <c r="O6" s="1"/>
      <c r="P6" s="1"/>
      <c r="Q6" s="1"/>
      <c r="R6" s="1"/>
      <c r="S6" s="1"/>
      <c r="T6" s="1"/>
      <c r="U6" s="1"/>
      <c r="V6" s="1"/>
      <c r="W6" s="1"/>
      <c r="X6" s="1"/>
      <c r="Y6" s="1"/>
      <c r="Z6" s="1"/>
      <c r="AA6" s="1"/>
    </row>
    <row r="7" spans="1:27" ht="15.75" customHeight="1" x14ac:dyDescent="0.3">
      <c r="A7" s="341" t="s">
        <v>582</v>
      </c>
      <c r="B7" s="342">
        <f>($B$6*0.8)*0.25</f>
        <v>400000000</v>
      </c>
      <c r="C7" s="8"/>
      <c r="D7" s="8"/>
      <c r="E7" s="8"/>
      <c r="F7" s="8"/>
      <c r="G7" s="340"/>
      <c r="H7" s="339">
        <f t="shared" si="0"/>
        <v>0</v>
      </c>
      <c r="I7" s="1"/>
      <c r="J7" s="1"/>
      <c r="K7" s="1"/>
      <c r="L7" s="1"/>
      <c r="M7" s="1"/>
      <c r="N7" s="1"/>
      <c r="O7" s="1"/>
      <c r="P7" s="1"/>
      <c r="Q7" s="1"/>
      <c r="R7" s="1"/>
      <c r="S7" s="1"/>
      <c r="T7" s="1"/>
      <c r="U7" s="1"/>
      <c r="V7" s="1"/>
      <c r="W7" s="1"/>
      <c r="X7" s="1"/>
      <c r="Y7" s="1"/>
      <c r="Z7" s="1"/>
      <c r="AA7" s="1"/>
    </row>
    <row r="8" spans="1:27" ht="15.75" customHeight="1" x14ac:dyDescent="0.3">
      <c r="A8" s="341" t="s">
        <v>586</v>
      </c>
      <c r="B8" s="342">
        <f>($B$6*0.8)*0.25</f>
        <v>400000000</v>
      </c>
      <c r="C8" s="8"/>
      <c r="D8" s="8"/>
      <c r="E8" s="8"/>
      <c r="F8" s="8"/>
      <c r="G8" s="340"/>
      <c r="H8" s="339">
        <f t="shared" si="0"/>
        <v>0</v>
      </c>
      <c r="I8" s="1"/>
      <c r="J8" s="1"/>
      <c r="K8" s="1"/>
      <c r="L8" s="1"/>
      <c r="M8" s="1"/>
      <c r="N8" s="1"/>
      <c r="O8" s="1"/>
      <c r="P8" s="1"/>
      <c r="Q8" s="1"/>
      <c r="R8" s="1"/>
      <c r="S8" s="1"/>
      <c r="T8" s="1"/>
      <c r="U8" s="1"/>
      <c r="V8" s="1"/>
      <c r="W8" s="1"/>
      <c r="X8" s="1"/>
      <c r="Y8" s="1"/>
      <c r="Z8" s="1"/>
      <c r="AA8" s="1"/>
    </row>
    <row r="9" spans="1:27" ht="15.75" customHeight="1" x14ac:dyDescent="0.3">
      <c r="A9" s="341" t="s">
        <v>587</v>
      </c>
      <c r="B9" s="342">
        <f>($B$6*0.8)*0.5</f>
        <v>800000000</v>
      </c>
      <c r="C9" s="8"/>
      <c r="D9" s="8"/>
      <c r="E9" s="8"/>
      <c r="F9" s="8"/>
      <c r="G9" s="340"/>
      <c r="H9" s="339">
        <f t="shared" si="0"/>
        <v>0</v>
      </c>
      <c r="I9" s="1"/>
      <c r="J9" s="1"/>
      <c r="K9" s="1"/>
      <c r="L9" s="1"/>
      <c r="M9" s="1"/>
      <c r="N9" s="1"/>
      <c r="O9" s="1"/>
      <c r="P9" s="1"/>
      <c r="Q9" s="1"/>
      <c r="R9" s="1"/>
      <c r="S9" s="1"/>
      <c r="T9" s="1"/>
      <c r="U9" s="1"/>
      <c r="V9" s="1"/>
      <c r="W9" s="1"/>
      <c r="X9" s="1"/>
      <c r="Y9" s="1"/>
      <c r="Z9" s="1"/>
      <c r="AA9" s="1"/>
    </row>
    <row r="10" spans="1:27" ht="15.75" customHeight="1" x14ac:dyDescent="0.3">
      <c r="A10" s="341" t="s">
        <v>588</v>
      </c>
      <c r="B10" s="365">
        <v>40000000</v>
      </c>
      <c r="C10" s="8"/>
      <c r="D10" s="8"/>
      <c r="E10" s="8"/>
      <c r="F10" s="8"/>
      <c r="G10" s="340"/>
      <c r="H10" s="339">
        <f t="shared" si="0"/>
        <v>0</v>
      </c>
      <c r="I10" s="1"/>
      <c r="J10" s="1"/>
      <c r="K10" s="1"/>
      <c r="L10" s="1"/>
      <c r="M10" s="1"/>
      <c r="N10" s="1"/>
      <c r="O10" s="1"/>
      <c r="P10" s="1"/>
      <c r="Q10" s="1"/>
      <c r="R10" s="1"/>
      <c r="S10" s="1"/>
      <c r="T10" s="1"/>
      <c r="U10" s="1"/>
      <c r="V10" s="1"/>
      <c r="W10" s="1"/>
      <c r="X10" s="1"/>
      <c r="Y10" s="1"/>
      <c r="Z10" s="1"/>
      <c r="AA10" s="1"/>
    </row>
    <row r="11" spans="1:27" ht="15.75" customHeight="1" x14ac:dyDescent="0.3">
      <c r="A11" s="334" t="s">
        <v>589</v>
      </c>
      <c r="B11" s="333">
        <v>300000000</v>
      </c>
      <c r="C11" s="333">
        <f>SUM(B12:B13)</f>
        <v>245000000</v>
      </c>
      <c r="D11" s="333"/>
      <c r="E11" s="333"/>
      <c r="F11" s="333"/>
      <c r="G11" s="343"/>
      <c r="H11" s="339">
        <f t="shared" si="0"/>
        <v>245000000</v>
      </c>
      <c r="I11" s="1"/>
      <c r="J11" s="1"/>
      <c r="K11" s="1"/>
      <c r="L11" s="1"/>
      <c r="M11" s="1"/>
      <c r="N11" s="1"/>
      <c r="O11" s="1"/>
      <c r="P11" s="1"/>
      <c r="Q11" s="1"/>
      <c r="R11" s="1"/>
      <c r="S11" s="1"/>
      <c r="T11" s="1"/>
      <c r="U11" s="1"/>
      <c r="V11" s="1"/>
      <c r="W11" s="1"/>
      <c r="X11" s="1"/>
      <c r="Y11" s="1"/>
      <c r="Z11" s="1"/>
      <c r="AA11" s="1"/>
    </row>
    <row r="12" spans="1:27" ht="15.75" customHeight="1" x14ac:dyDescent="0.3">
      <c r="A12" s="341" t="s">
        <v>591</v>
      </c>
      <c r="B12" s="365">
        <f>($B$11*0.8)*100%</f>
        <v>240000000</v>
      </c>
      <c r="C12" s="8"/>
      <c r="D12" s="8"/>
      <c r="E12" s="8"/>
      <c r="F12" s="8"/>
      <c r="G12" s="340"/>
      <c r="H12" s="339">
        <f t="shared" si="0"/>
        <v>0</v>
      </c>
      <c r="I12" s="1"/>
      <c r="J12" s="1"/>
      <c r="K12" s="1"/>
      <c r="L12" s="1"/>
      <c r="M12" s="1"/>
      <c r="N12" s="1"/>
      <c r="O12" s="1"/>
      <c r="P12" s="1"/>
      <c r="Q12" s="1"/>
      <c r="R12" s="1"/>
      <c r="S12" s="1"/>
      <c r="T12" s="1"/>
      <c r="U12" s="1"/>
      <c r="V12" s="1"/>
      <c r="W12" s="1"/>
      <c r="X12" s="1"/>
      <c r="Y12" s="1"/>
      <c r="Z12" s="1"/>
      <c r="AA12" s="1"/>
    </row>
    <row r="13" spans="1:27" ht="15.75" customHeight="1" x14ac:dyDescent="0.3">
      <c r="A13" s="341" t="s">
        <v>592</v>
      </c>
      <c r="B13" s="365">
        <v>5000000</v>
      </c>
      <c r="C13" s="8"/>
      <c r="D13" s="8"/>
      <c r="E13" s="8"/>
      <c r="F13" s="8"/>
      <c r="G13" s="340"/>
      <c r="H13" s="339">
        <f t="shared" si="0"/>
        <v>0</v>
      </c>
      <c r="I13" s="1"/>
      <c r="J13" s="1"/>
      <c r="K13" s="1"/>
      <c r="L13" s="1"/>
      <c r="M13" s="1"/>
      <c r="N13" s="1"/>
      <c r="O13" s="1"/>
      <c r="P13" s="1"/>
      <c r="Q13" s="1"/>
      <c r="R13" s="1"/>
      <c r="S13" s="1"/>
      <c r="T13" s="1"/>
      <c r="U13" s="1"/>
      <c r="V13" s="1"/>
      <c r="W13" s="1"/>
      <c r="X13" s="1"/>
      <c r="Y13" s="1"/>
      <c r="Z13" s="1"/>
      <c r="AA13" s="1"/>
    </row>
    <row r="14" spans="1:27" ht="15.75" customHeight="1" x14ac:dyDescent="0.3">
      <c r="A14" s="334" t="s">
        <v>593</v>
      </c>
      <c r="B14" s="333">
        <v>1400000000</v>
      </c>
      <c r="C14" s="333">
        <f>SUM(B15:B19)</f>
        <v>1145000000</v>
      </c>
      <c r="D14" s="8"/>
      <c r="E14" s="8"/>
      <c r="F14" s="8"/>
      <c r="G14" s="340"/>
      <c r="H14" s="339">
        <f t="shared" si="0"/>
        <v>1145000000</v>
      </c>
      <c r="I14" s="1"/>
      <c r="J14" s="1"/>
      <c r="K14" s="1"/>
      <c r="L14" s="1"/>
      <c r="M14" s="1"/>
      <c r="N14" s="1"/>
      <c r="O14" s="1"/>
      <c r="P14" s="1"/>
      <c r="Q14" s="1"/>
      <c r="R14" s="1"/>
      <c r="S14" s="1"/>
      <c r="T14" s="1"/>
      <c r="U14" s="1"/>
      <c r="V14" s="1"/>
      <c r="W14" s="1"/>
      <c r="X14" s="1"/>
      <c r="Y14" s="1"/>
      <c r="Z14" s="1"/>
      <c r="AA14" s="1"/>
    </row>
    <row r="15" spans="1:27" ht="15.75" customHeight="1" x14ac:dyDescent="0.3">
      <c r="A15" s="341" t="s">
        <v>596</v>
      </c>
      <c r="B15" s="342">
        <f>($B$14*0.8)*0.3</f>
        <v>336000000</v>
      </c>
      <c r="C15" s="8"/>
      <c r="D15" s="8"/>
      <c r="E15" s="8"/>
      <c r="F15" s="8"/>
      <c r="G15" s="340"/>
      <c r="H15" s="339">
        <f t="shared" si="0"/>
        <v>0</v>
      </c>
      <c r="I15" s="1"/>
      <c r="J15" s="1"/>
      <c r="K15" s="1"/>
      <c r="L15" s="1"/>
      <c r="M15" s="1"/>
      <c r="N15" s="1"/>
      <c r="O15" s="1"/>
      <c r="P15" s="1"/>
      <c r="Q15" s="1"/>
      <c r="R15" s="1"/>
      <c r="S15" s="1"/>
      <c r="T15" s="1"/>
      <c r="U15" s="1"/>
      <c r="V15" s="1"/>
      <c r="W15" s="1"/>
      <c r="X15" s="1"/>
      <c r="Y15" s="1"/>
      <c r="Z15" s="1"/>
      <c r="AA15" s="1"/>
    </row>
    <row r="16" spans="1:27" ht="15.75" customHeight="1" x14ac:dyDescent="0.3">
      <c r="A16" s="341" t="s">
        <v>597</v>
      </c>
      <c r="B16" s="342">
        <f>($B$14*0.8)*0.25</f>
        <v>280000000</v>
      </c>
      <c r="C16" s="8"/>
      <c r="D16" s="8"/>
      <c r="E16" s="8"/>
      <c r="F16" s="8"/>
      <c r="G16" s="340"/>
      <c r="H16" s="339">
        <f t="shared" si="0"/>
        <v>0</v>
      </c>
      <c r="I16" s="1"/>
      <c r="J16" s="1"/>
      <c r="K16" s="1"/>
      <c r="L16" s="1"/>
      <c r="M16" s="1"/>
      <c r="N16" s="1"/>
      <c r="O16" s="1"/>
      <c r="P16" s="1"/>
      <c r="Q16" s="1"/>
      <c r="R16" s="1"/>
      <c r="S16" s="1"/>
      <c r="T16" s="1"/>
      <c r="U16" s="1"/>
      <c r="V16" s="1"/>
      <c r="W16" s="1"/>
      <c r="X16" s="1"/>
      <c r="Y16" s="1"/>
      <c r="Z16" s="1"/>
      <c r="AA16" s="1"/>
    </row>
    <row r="17" spans="1:27" ht="15.75" customHeight="1" x14ac:dyDescent="0.3">
      <c r="A17" s="341" t="s">
        <v>599</v>
      </c>
      <c r="B17" s="342">
        <f>($B$14*0.8)*0.2</f>
        <v>224000000</v>
      </c>
      <c r="C17" s="8"/>
      <c r="D17" s="8"/>
      <c r="E17" s="8"/>
      <c r="F17" s="8"/>
      <c r="G17" s="340"/>
      <c r="H17" s="339">
        <f t="shared" si="0"/>
        <v>0</v>
      </c>
      <c r="I17" s="1"/>
      <c r="J17" s="1"/>
      <c r="K17" s="1"/>
      <c r="L17" s="1"/>
      <c r="M17" s="1"/>
      <c r="N17" s="1"/>
      <c r="O17" s="1"/>
      <c r="P17" s="1"/>
      <c r="Q17" s="1"/>
      <c r="R17" s="1"/>
      <c r="S17" s="1"/>
      <c r="T17" s="1"/>
      <c r="U17" s="1"/>
      <c r="V17" s="1"/>
      <c r="W17" s="1"/>
      <c r="X17" s="1"/>
      <c r="Y17" s="1"/>
      <c r="Z17" s="1"/>
      <c r="AA17" s="1"/>
    </row>
    <row r="18" spans="1:27" ht="15.75" customHeight="1" x14ac:dyDescent="0.3">
      <c r="A18" s="341" t="s">
        <v>604</v>
      </c>
      <c r="B18" s="342">
        <f>($B$14*0.8)*0.25</f>
        <v>280000000</v>
      </c>
      <c r="C18" s="8"/>
      <c r="D18" s="8"/>
      <c r="E18" s="8"/>
      <c r="F18" s="8"/>
      <c r="G18" s="340"/>
      <c r="H18" s="339">
        <f t="shared" si="0"/>
        <v>0</v>
      </c>
      <c r="I18" s="1"/>
      <c r="J18" s="1"/>
      <c r="K18" s="1"/>
      <c r="L18" s="1"/>
      <c r="M18" s="1"/>
      <c r="N18" s="1"/>
      <c r="O18" s="1"/>
      <c r="P18" s="1"/>
      <c r="Q18" s="1"/>
      <c r="R18" s="1"/>
      <c r="S18" s="1"/>
      <c r="T18" s="1"/>
      <c r="U18" s="1"/>
      <c r="V18" s="1"/>
      <c r="W18" s="1"/>
      <c r="X18" s="1"/>
      <c r="Y18" s="1"/>
      <c r="Z18" s="1"/>
      <c r="AA18" s="1"/>
    </row>
    <row r="19" spans="1:27" ht="15.75" customHeight="1" x14ac:dyDescent="0.3">
      <c r="A19" s="341" t="s">
        <v>607</v>
      </c>
      <c r="B19" s="365">
        <v>25000000</v>
      </c>
      <c r="C19" s="8"/>
      <c r="D19" s="8"/>
      <c r="E19" s="8"/>
      <c r="F19" s="8"/>
      <c r="G19" s="340"/>
      <c r="H19" s="339">
        <f t="shared" si="0"/>
        <v>0</v>
      </c>
      <c r="I19" s="1"/>
      <c r="J19" s="1"/>
      <c r="K19" s="1"/>
      <c r="L19" s="1"/>
      <c r="M19" s="1"/>
      <c r="N19" s="1"/>
      <c r="O19" s="1"/>
      <c r="P19" s="1"/>
      <c r="Q19" s="1"/>
      <c r="R19" s="1"/>
      <c r="S19" s="1"/>
      <c r="T19" s="1"/>
      <c r="U19" s="1"/>
      <c r="V19" s="1"/>
      <c r="W19" s="1"/>
      <c r="X19" s="1"/>
      <c r="Y19" s="1"/>
      <c r="Z19" s="1"/>
      <c r="AA19" s="1"/>
    </row>
    <row r="20" spans="1:27" ht="15.75" customHeight="1" x14ac:dyDescent="0.3">
      <c r="A20" s="334" t="s">
        <v>608</v>
      </c>
      <c r="B20" s="333">
        <v>6000000000</v>
      </c>
      <c r="C20" s="333">
        <f>B21+B22+B24+B25+B26</f>
        <v>4425000000</v>
      </c>
      <c r="D20" s="333"/>
      <c r="E20" s="333">
        <f>500000000+100000000+50000000</f>
        <v>650000000</v>
      </c>
      <c r="F20" s="333"/>
      <c r="G20" s="343"/>
      <c r="H20" s="339">
        <f t="shared" si="0"/>
        <v>3775000000</v>
      </c>
      <c r="I20" s="1"/>
      <c r="J20" s="1"/>
      <c r="K20" s="1"/>
      <c r="L20" s="1"/>
      <c r="M20" s="1"/>
      <c r="N20" s="1"/>
      <c r="O20" s="1"/>
      <c r="P20" s="1"/>
      <c r="Q20" s="1"/>
      <c r="R20" s="1"/>
      <c r="S20" s="1"/>
      <c r="T20" s="1"/>
      <c r="U20" s="1"/>
      <c r="V20" s="1"/>
      <c r="W20" s="1"/>
      <c r="X20" s="1"/>
      <c r="Y20" s="1"/>
      <c r="Z20" s="1"/>
      <c r="AA20" s="1"/>
    </row>
    <row r="21" spans="1:27" ht="15.75" customHeight="1" x14ac:dyDescent="0.3">
      <c r="A21" s="344" t="s">
        <v>1177</v>
      </c>
      <c r="B21" s="342">
        <f>($B$20*0.8)*0.6+840000000</f>
        <v>3720000000</v>
      </c>
      <c r="C21" s="8"/>
      <c r="D21" s="8"/>
      <c r="E21" s="8"/>
      <c r="F21" s="8"/>
      <c r="G21" s="340"/>
      <c r="H21" s="339">
        <f t="shared" si="0"/>
        <v>0</v>
      </c>
      <c r="I21" s="1"/>
      <c r="J21" s="1"/>
      <c r="K21" s="1"/>
      <c r="L21" s="1"/>
      <c r="M21" s="1"/>
      <c r="N21" s="1"/>
      <c r="O21" s="1"/>
      <c r="P21" s="1"/>
      <c r="Q21" s="1"/>
      <c r="R21" s="1"/>
      <c r="S21" s="1"/>
      <c r="T21" s="1"/>
      <c r="U21" s="1"/>
      <c r="V21" s="1"/>
      <c r="W21" s="1"/>
      <c r="X21" s="1"/>
      <c r="Y21" s="1"/>
      <c r="Z21" s="1"/>
      <c r="AA21" s="1"/>
    </row>
    <row r="22" spans="1:27" ht="15.75" customHeight="1" x14ac:dyDescent="0.3">
      <c r="A22" s="341" t="s">
        <v>611</v>
      </c>
      <c r="B22" s="342">
        <v>600000000</v>
      </c>
      <c r="C22" s="8"/>
      <c r="D22" s="8"/>
      <c r="E22" s="8"/>
      <c r="F22" s="8"/>
      <c r="G22" s="340"/>
      <c r="H22" s="339">
        <f t="shared" si="0"/>
        <v>0</v>
      </c>
      <c r="I22" s="1"/>
      <c r="J22" s="1"/>
      <c r="K22" s="1"/>
      <c r="L22" s="1"/>
      <c r="M22" s="1"/>
      <c r="N22" s="1"/>
      <c r="O22" s="1"/>
      <c r="P22" s="1"/>
      <c r="Q22" s="1"/>
      <c r="R22" s="1"/>
      <c r="S22" s="1"/>
      <c r="T22" s="1"/>
      <c r="U22" s="1"/>
      <c r="V22" s="1"/>
      <c r="W22" s="1"/>
      <c r="X22" s="1"/>
      <c r="Y22" s="1"/>
      <c r="Z22" s="1"/>
      <c r="AA22" s="1"/>
    </row>
    <row r="23" spans="1:27" ht="15.75" customHeight="1" x14ac:dyDescent="0.3">
      <c r="A23" s="341" t="s">
        <v>612</v>
      </c>
      <c r="B23" s="342">
        <f>($B$20*0.8)*0.1</f>
        <v>480000000</v>
      </c>
      <c r="C23" s="8"/>
      <c r="D23" s="8"/>
      <c r="E23" s="8"/>
      <c r="F23" s="8"/>
      <c r="G23" s="340"/>
      <c r="H23" s="339">
        <f t="shared" si="0"/>
        <v>0</v>
      </c>
      <c r="I23" s="1"/>
      <c r="J23" s="1"/>
      <c r="K23" s="1"/>
      <c r="L23" s="1"/>
      <c r="M23" s="1"/>
      <c r="N23" s="1"/>
      <c r="O23" s="1"/>
      <c r="P23" s="1"/>
      <c r="Q23" s="1"/>
      <c r="R23" s="1"/>
      <c r="S23" s="1"/>
      <c r="T23" s="1"/>
      <c r="U23" s="1"/>
      <c r="V23" s="1"/>
      <c r="W23" s="1"/>
      <c r="X23" s="1"/>
      <c r="Y23" s="1"/>
      <c r="Z23" s="1"/>
      <c r="AA23" s="1"/>
    </row>
    <row r="24" spans="1:27" ht="15.75" customHeight="1" x14ac:dyDescent="0.3">
      <c r="A24" s="341" t="s">
        <v>613</v>
      </c>
      <c r="B24" s="365">
        <v>70000000</v>
      </c>
      <c r="C24" s="8"/>
      <c r="D24" s="8"/>
      <c r="E24" s="8"/>
      <c r="F24" s="8"/>
      <c r="G24" s="340"/>
      <c r="H24" s="339">
        <f t="shared" si="0"/>
        <v>0</v>
      </c>
      <c r="I24" s="1"/>
      <c r="J24" s="1"/>
      <c r="K24" s="1"/>
      <c r="L24" s="1"/>
      <c r="M24" s="1"/>
      <c r="N24" s="1"/>
      <c r="O24" s="1"/>
      <c r="P24" s="1"/>
      <c r="Q24" s="1"/>
      <c r="R24" s="1"/>
      <c r="S24" s="1"/>
      <c r="T24" s="1"/>
      <c r="U24" s="1"/>
      <c r="V24" s="1"/>
      <c r="W24" s="1"/>
      <c r="X24" s="1"/>
      <c r="Y24" s="1"/>
      <c r="Z24" s="1"/>
      <c r="AA24" s="1"/>
    </row>
    <row r="25" spans="1:27" ht="15.75" customHeight="1" x14ac:dyDescent="0.3">
      <c r="A25" s="341" t="s">
        <v>104</v>
      </c>
      <c r="B25" s="365">
        <v>15000000</v>
      </c>
      <c r="C25" s="8"/>
      <c r="D25" s="8"/>
      <c r="E25" s="8"/>
      <c r="F25" s="8"/>
      <c r="G25" s="340"/>
      <c r="H25" s="339">
        <f t="shared" si="0"/>
        <v>0</v>
      </c>
      <c r="I25" s="1"/>
      <c r="J25" s="1"/>
      <c r="K25" s="1"/>
      <c r="L25" s="1"/>
      <c r="M25" s="1"/>
      <c r="N25" s="1"/>
      <c r="O25" s="1"/>
      <c r="P25" s="1"/>
      <c r="Q25" s="1"/>
      <c r="R25" s="1"/>
      <c r="S25" s="1"/>
      <c r="T25" s="1"/>
      <c r="U25" s="1"/>
      <c r="V25" s="1"/>
      <c r="W25" s="1"/>
      <c r="X25" s="1"/>
      <c r="Y25" s="1"/>
      <c r="Z25" s="1"/>
      <c r="AA25" s="1"/>
    </row>
    <row r="26" spans="1:27" ht="15.75" customHeight="1" x14ac:dyDescent="0.3">
      <c r="A26" s="341" t="s">
        <v>105</v>
      </c>
      <c r="B26" s="342">
        <v>20000000</v>
      </c>
      <c r="C26" s="8"/>
      <c r="D26" s="8"/>
      <c r="E26" s="8"/>
      <c r="F26" s="8"/>
      <c r="G26" s="340"/>
      <c r="H26" s="339">
        <f t="shared" si="0"/>
        <v>0</v>
      </c>
      <c r="I26" s="1"/>
      <c r="J26" s="1"/>
      <c r="K26" s="1"/>
      <c r="L26" s="1"/>
      <c r="M26" s="1"/>
      <c r="N26" s="1"/>
      <c r="O26" s="1"/>
      <c r="P26" s="1"/>
      <c r="Q26" s="1"/>
      <c r="R26" s="1"/>
      <c r="S26" s="1"/>
      <c r="T26" s="1"/>
      <c r="U26" s="1"/>
      <c r="V26" s="1"/>
      <c r="W26" s="1"/>
      <c r="X26" s="1"/>
      <c r="Y26" s="1"/>
      <c r="Z26" s="1"/>
      <c r="AA26" s="1"/>
    </row>
    <row r="27" spans="1:27" ht="15.75" customHeight="1" x14ac:dyDescent="0.3">
      <c r="A27" s="334" t="s">
        <v>621</v>
      </c>
      <c r="B27" s="366">
        <v>2000000000</v>
      </c>
      <c r="C27" s="333">
        <f>SUM(B28:B30)</f>
        <v>2005000000</v>
      </c>
      <c r="D27" s="333"/>
      <c r="E27" s="333"/>
      <c r="F27" s="333"/>
      <c r="G27" s="343"/>
      <c r="H27" s="339">
        <f t="shared" si="0"/>
        <v>2005000000</v>
      </c>
      <c r="I27" s="1"/>
      <c r="J27" s="1"/>
      <c r="K27" s="1"/>
      <c r="L27" s="1"/>
      <c r="M27" s="1"/>
      <c r="N27" s="1"/>
      <c r="O27" s="1"/>
      <c r="P27" s="1"/>
      <c r="Q27" s="1"/>
      <c r="R27" s="1"/>
      <c r="S27" s="1"/>
      <c r="T27" s="1"/>
      <c r="U27" s="1"/>
      <c r="V27" s="1"/>
      <c r="W27" s="1"/>
      <c r="X27" s="1"/>
      <c r="Y27" s="1"/>
      <c r="Z27" s="1"/>
      <c r="AA27" s="1"/>
    </row>
    <row r="28" spans="1:27" ht="15.75" customHeight="1" x14ac:dyDescent="0.3">
      <c r="A28" s="344" t="s">
        <v>1178</v>
      </c>
      <c r="B28" s="8">
        <f>B27*0.7</f>
        <v>1400000000</v>
      </c>
      <c r="C28" s="8"/>
      <c r="D28" s="8"/>
      <c r="E28" s="8"/>
      <c r="F28" s="8"/>
      <c r="G28" s="340"/>
      <c r="H28" s="339">
        <f t="shared" si="0"/>
        <v>0</v>
      </c>
      <c r="I28" s="1"/>
      <c r="J28" s="1"/>
      <c r="K28" s="1"/>
      <c r="L28" s="1"/>
      <c r="M28" s="1"/>
      <c r="N28" s="1"/>
      <c r="O28" s="1"/>
      <c r="P28" s="1"/>
      <c r="Q28" s="1"/>
      <c r="R28" s="1"/>
      <c r="S28" s="1"/>
      <c r="T28" s="1"/>
      <c r="U28" s="1"/>
      <c r="V28" s="1"/>
      <c r="W28" s="1"/>
      <c r="X28" s="1"/>
      <c r="Y28" s="1"/>
      <c r="Z28" s="1"/>
      <c r="AA28" s="1"/>
    </row>
    <row r="29" spans="1:27" ht="15.75" customHeight="1" x14ac:dyDescent="0.3">
      <c r="A29" s="344" t="s">
        <v>1179</v>
      </c>
      <c r="B29" s="8">
        <f>B27*0.3</f>
        <v>600000000</v>
      </c>
      <c r="C29" s="8"/>
      <c r="D29" s="8"/>
      <c r="E29" s="8"/>
      <c r="F29" s="8"/>
      <c r="G29" s="340"/>
      <c r="H29" s="339">
        <f t="shared" si="0"/>
        <v>0</v>
      </c>
      <c r="I29" s="1"/>
      <c r="J29" s="1"/>
      <c r="K29" s="1"/>
      <c r="L29" s="1"/>
      <c r="M29" s="1"/>
      <c r="N29" s="1"/>
      <c r="O29" s="1"/>
      <c r="P29" s="1"/>
      <c r="Q29" s="1"/>
      <c r="R29" s="1"/>
      <c r="S29" s="1"/>
      <c r="T29" s="1"/>
      <c r="U29" s="1"/>
      <c r="V29" s="1"/>
      <c r="W29" s="1"/>
      <c r="X29" s="1"/>
      <c r="Y29" s="1"/>
      <c r="Z29" s="1"/>
      <c r="AA29" s="1"/>
    </row>
    <row r="30" spans="1:27" ht="15.75" customHeight="1" x14ac:dyDescent="0.3">
      <c r="A30" s="344" t="s">
        <v>625</v>
      </c>
      <c r="B30" s="364">
        <v>5000000</v>
      </c>
      <c r="C30" s="8"/>
      <c r="D30" s="8"/>
      <c r="E30" s="8"/>
      <c r="F30" s="8"/>
      <c r="G30" s="340"/>
      <c r="H30" s="339">
        <f t="shared" si="0"/>
        <v>0</v>
      </c>
      <c r="I30" s="1"/>
      <c r="J30" s="1"/>
      <c r="K30" s="1"/>
      <c r="L30" s="1"/>
      <c r="M30" s="1"/>
      <c r="N30" s="1"/>
      <c r="O30" s="1"/>
      <c r="P30" s="1"/>
      <c r="Q30" s="1"/>
      <c r="R30" s="1"/>
      <c r="S30" s="1"/>
      <c r="T30" s="1"/>
      <c r="U30" s="1"/>
      <c r="V30" s="1"/>
      <c r="W30" s="1"/>
      <c r="X30" s="1"/>
      <c r="Y30" s="1"/>
      <c r="Z30" s="1"/>
      <c r="AA30" s="1"/>
    </row>
    <row r="31" spans="1:27" ht="15.75" customHeight="1" x14ac:dyDescent="0.3">
      <c r="A31" s="345" t="s">
        <v>2</v>
      </c>
      <c r="B31" s="346"/>
      <c r="C31" s="347">
        <f>SUM(C32:C40)</f>
        <v>139748440483</v>
      </c>
      <c r="D31" s="347">
        <f>SUM(D32:D40)</f>
        <v>24650000000</v>
      </c>
      <c r="E31" s="347">
        <f>SUM(E32:E40)</f>
        <v>25676113526.84</v>
      </c>
      <c r="F31" s="347">
        <f>SUM(F32:F40)</f>
        <v>31922792351.540001</v>
      </c>
      <c r="G31" s="347">
        <f>SUM(G32:G40)</f>
        <v>2100000000</v>
      </c>
      <c r="H31" s="347">
        <f>C31-(D31+E31+F31+G31)</f>
        <v>55399534604.619995</v>
      </c>
      <c r="I31" s="1"/>
      <c r="J31" s="1"/>
      <c r="K31" s="1"/>
      <c r="L31" s="1"/>
      <c r="M31" s="1"/>
      <c r="N31" s="1"/>
      <c r="O31" s="1"/>
      <c r="P31" s="1"/>
      <c r="Q31" s="1"/>
      <c r="R31" s="1"/>
      <c r="S31" s="1"/>
      <c r="T31" s="1"/>
      <c r="U31" s="1"/>
      <c r="V31" s="1"/>
      <c r="W31" s="1"/>
      <c r="X31" s="1"/>
      <c r="Y31" s="1"/>
      <c r="Z31" s="1"/>
      <c r="AA31" s="1"/>
    </row>
    <row r="32" spans="1:27" ht="15.75" customHeight="1" x14ac:dyDescent="0.3">
      <c r="A32" s="334" t="s">
        <v>626</v>
      </c>
      <c r="B32" s="8"/>
      <c r="C32" s="367">
        <v>135717240483</v>
      </c>
      <c r="D32" s="8">
        <f>1500000000+1000000000+2000000000+1000000000+7850000000+6300000000+5000000000</f>
        <v>24650000000</v>
      </c>
      <c r="E32" s="8">
        <f>250000000+700000000+1500000000+3000000000+300000000+200000000+300000000+3400000000+329456449.79+200000000+1000000000+789543462.32+1476054450+1500000000+1275000000+301000000+825000000+1000000000+1020000000+1075059164.73+935000000+500000000+2850000000+400000000+250000000+300000000</f>
        <v>25676113526.84</v>
      </c>
      <c r="F32" s="8">
        <f>285000000+3494727808+650000000+1841732704+1100000000+560000000+250000000+590000000+300000000+6000000000+3000000000+1750000000+1530000000+1190000000+488879999.54+1192451840+7000000000+250000000+250000000+200000000</f>
        <v>31922792351.540001</v>
      </c>
      <c r="G32" s="8">
        <v>2100000000</v>
      </c>
      <c r="H32" s="347">
        <f>C32-(D32+E32+F32+G32)</f>
        <v>51368334604.619995</v>
      </c>
      <c r="I32" s="1"/>
      <c r="J32" s="1"/>
      <c r="K32" s="1"/>
      <c r="L32" s="1"/>
      <c r="M32" s="1"/>
      <c r="N32" s="1"/>
      <c r="O32" s="1"/>
      <c r="P32" s="1"/>
      <c r="Q32" s="1"/>
      <c r="R32" s="1"/>
      <c r="S32" s="1"/>
      <c r="T32" s="1"/>
      <c r="U32" s="1"/>
      <c r="V32" s="1"/>
      <c r="W32" s="1"/>
      <c r="X32" s="1"/>
      <c r="Y32" s="1"/>
      <c r="Z32" s="1"/>
      <c r="AA32" s="1"/>
    </row>
    <row r="33" spans="1:27" ht="15.75" customHeight="1" x14ac:dyDescent="0.3">
      <c r="A33" s="334" t="s">
        <v>30</v>
      </c>
      <c r="B33" s="8"/>
      <c r="C33" s="367">
        <v>1500000000</v>
      </c>
      <c r="D33" s="8"/>
      <c r="E33" s="8"/>
      <c r="F33" s="8"/>
      <c r="G33" s="8"/>
      <c r="H33" s="347">
        <f t="shared" ref="H33:H40" si="1">C33-(D33+E33+F33+G33)</f>
        <v>1500000000</v>
      </c>
      <c r="I33" s="1"/>
      <c r="J33" s="1"/>
      <c r="K33" s="1"/>
      <c r="L33" s="1"/>
      <c r="M33" s="1"/>
      <c r="N33" s="1"/>
      <c r="O33" s="1"/>
      <c r="P33" s="1"/>
      <c r="Q33" s="1"/>
      <c r="R33" s="1"/>
      <c r="S33" s="1"/>
      <c r="T33" s="1"/>
      <c r="U33" s="1"/>
      <c r="V33" s="1"/>
      <c r="W33" s="1"/>
      <c r="X33" s="1"/>
      <c r="Y33" s="1"/>
      <c r="Z33" s="1"/>
      <c r="AA33" s="1"/>
    </row>
    <row r="34" spans="1:27" ht="15.75" customHeight="1" x14ac:dyDescent="0.3">
      <c r="A34" s="334" t="s">
        <v>32</v>
      </c>
      <c r="B34" s="8"/>
      <c r="C34" s="367">
        <v>2500000000</v>
      </c>
      <c r="D34" s="8"/>
      <c r="E34" s="8"/>
      <c r="F34" s="8"/>
      <c r="G34" s="8"/>
      <c r="H34" s="347">
        <f t="shared" si="1"/>
        <v>2500000000</v>
      </c>
      <c r="I34" s="1"/>
      <c r="J34" s="1"/>
      <c r="K34" s="1"/>
      <c r="L34" s="1"/>
      <c r="M34" s="1"/>
      <c r="N34" s="1"/>
      <c r="O34" s="1"/>
      <c r="P34" s="1"/>
      <c r="Q34" s="1"/>
      <c r="R34" s="1"/>
      <c r="S34" s="1"/>
      <c r="T34" s="1"/>
      <c r="U34" s="1"/>
      <c r="V34" s="1"/>
      <c r="W34" s="1"/>
      <c r="X34" s="1"/>
      <c r="Y34" s="1"/>
      <c r="Z34" s="1"/>
      <c r="AA34" s="1"/>
    </row>
    <row r="35" spans="1:27" ht="28.8" x14ac:dyDescent="0.3">
      <c r="A35" s="349" t="s">
        <v>638</v>
      </c>
      <c r="B35" s="8"/>
      <c r="C35" s="367">
        <v>20000000</v>
      </c>
      <c r="D35" s="8"/>
      <c r="E35" s="8"/>
      <c r="F35" s="8"/>
      <c r="G35" s="8"/>
      <c r="H35" s="347">
        <f t="shared" si="1"/>
        <v>20000000</v>
      </c>
      <c r="I35" s="1"/>
      <c r="J35" s="1"/>
      <c r="K35" s="1"/>
      <c r="L35" s="1"/>
      <c r="M35" s="1"/>
      <c r="N35" s="1"/>
      <c r="O35" s="1"/>
      <c r="P35" s="1"/>
      <c r="Q35" s="1"/>
      <c r="R35" s="1"/>
      <c r="S35" s="1"/>
      <c r="T35" s="1"/>
      <c r="U35" s="1"/>
      <c r="V35" s="1"/>
      <c r="W35" s="1"/>
      <c r="X35" s="1"/>
      <c r="Y35" s="1"/>
      <c r="Z35" s="1"/>
      <c r="AA35" s="1"/>
    </row>
    <row r="36" spans="1:27" ht="28.8" x14ac:dyDescent="0.3">
      <c r="A36" s="349" t="s">
        <v>640</v>
      </c>
      <c r="B36" s="8"/>
      <c r="C36" s="367">
        <v>500000</v>
      </c>
      <c r="D36" s="8"/>
      <c r="E36" s="8"/>
      <c r="F36" s="8"/>
      <c r="G36" s="8"/>
      <c r="H36" s="347">
        <f t="shared" si="1"/>
        <v>500000</v>
      </c>
      <c r="I36" s="1"/>
      <c r="J36" s="1"/>
      <c r="K36" s="1"/>
      <c r="L36" s="1"/>
      <c r="M36" s="1"/>
      <c r="N36" s="1"/>
      <c r="O36" s="1"/>
      <c r="P36" s="1"/>
      <c r="Q36" s="1"/>
      <c r="R36" s="1"/>
      <c r="S36" s="1"/>
      <c r="T36" s="1"/>
      <c r="U36" s="1"/>
      <c r="V36" s="1"/>
      <c r="W36" s="1"/>
      <c r="X36" s="1"/>
      <c r="Y36" s="1"/>
      <c r="Z36" s="1"/>
      <c r="AA36" s="1"/>
    </row>
    <row r="37" spans="1:27" ht="15.6" x14ac:dyDescent="0.3">
      <c r="A37" s="349" t="s">
        <v>641</v>
      </c>
      <c r="B37" s="8"/>
      <c r="C37" s="348">
        <v>5000000</v>
      </c>
      <c r="D37" s="8"/>
      <c r="E37" s="8"/>
      <c r="F37" s="8"/>
      <c r="G37" s="8"/>
      <c r="H37" s="347">
        <f t="shared" si="1"/>
        <v>5000000</v>
      </c>
      <c r="I37" s="1"/>
      <c r="J37" s="1"/>
      <c r="K37" s="1"/>
      <c r="L37" s="1"/>
      <c r="M37" s="1"/>
      <c r="N37" s="1"/>
      <c r="O37" s="1"/>
      <c r="P37" s="1"/>
      <c r="Q37" s="1"/>
      <c r="R37" s="1"/>
      <c r="S37" s="1"/>
      <c r="T37" s="1"/>
      <c r="U37" s="1"/>
      <c r="V37" s="1"/>
      <c r="W37" s="1"/>
      <c r="X37" s="1"/>
      <c r="Y37" s="1"/>
      <c r="Z37" s="1"/>
      <c r="AA37" s="1"/>
    </row>
    <row r="38" spans="1:27" ht="28.8" x14ac:dyDescent="0.3">
      <c r="A38" s="349" t="s">
        <v>642</v>
      </c>
      <c r="B38" s="8"/>
      <c r="C38" s="367">
        <v>200000</v>
      </c>
      <c r="D38" s="8"/>
      <c r="E38" s="8"/>
      <c r="F38" s="8"/>
      <c r="G38" s="8"/>
      <c r="H38" s="347">
        <f t="shared" si="1"/>
        <v>200000</v>
      </c>
      <c r="I38" s="1"/>
      <c r="J38" s="1"/>
      <c r="K38" s="1"/>
      <c r="L38" s="1"/>
      <c r="M38" s="1"/>
      <c r="N38" s="1"/>
      <c r="O38" s="1"/>
      <c r="P38" s="1"/>
      <c r="Q38" s="1"/>
      <c r="R38" s="1"/>
      <c r="S38" s="1"/>
      <c r="T38" s="1"/>
      <c r="U38" s="1"/>
      <c r="V38" s="1"/>
      <c r="W38" s="1"/>
      <c r="X38" s="1"/>
      <c r="Y38" s="1"/>
      <c r="Z38" s="1"/>
      <c r="AA38" s="1"/>
    </row>
    <row r="39" spans="1:27" ht="28.8" x14ac:dyDescent="0.3">
      <c r="A39" s="349" t="s">
        <v>643</v>
      </c>
      <c r="B39" s="8"/>
      <c r="C39" s="367">
        <v>500000</v>
      </c>
      <c r="D39" s="8"/>
      <c r="E39" s="8"/>
      <c r="F39" s="8"/>
      <c r="G39" s="8"/>
      <c r="H39" s="347">
        <f t="shared" si="1"/>
        <v>500000</v>
      </c>
      <c r="I39" s="1"/>
      <c r="J39" s="1"/>
      <c r="K39" s="1"/>
      <c r="L39" s="1"/>
      <c r="M39" s="1"/>
      <c r="N39" s="1"/>
      <c r="O39" s="1"/>
      <c r="P39" s="1"/>
      <c r="Q39" s="1"/>
      <c r="R39" s="1"/>
      <c r="S39" s="1"/>
      <c r="T39" s="1"/>
      <c r="U39" s="1"/>
      <c r="V39" s="1"/>
      <c r="W39" s="1"/>
      <c r="X39" s="1"/>
      <c r="Y39" s="1"/>
      <c r="Z39" s="1"/>
      <c r="AA39" s="1"/>
    </row>
    <row r="40" spans="1:27" ht="15.6" x14ac:dyDescent="0.3">
      <c r="A40" s="349" t="s">
        <v>644</v>
      </c>
      <c r="B40" s="8"/>
      <c r="C40" s="367">
        <v>5000000</v>
      </c>
      <c r="D40" s="8"/>
      <c r="E40" s="8"/>
      <c r="F40" s="8"/>
      <c r="G40" s="8"/>
      <c r="H40" s="347">
        <f t="shared" si="1"/>
        <v>5000000</v>
      </c>
      <c r="I40" s="1"/>
      <c r="J40" s="1"/>
      <c r="K40" s="1"/>
      <c r="L40" s="1"/>
      <c r="M40" s="1"/>
      <c r="N40" s="1"/>
      <c r="O40" s="1"/>
      <c r="P40" s="1"/>
      <c r="Q40" s="1"/>
      <c r="R40" s="1"/>
      <c r="S40" s="1"/>
      <c r="T40" s="1"/>
      <c r="U40" s="1"/>
      <c r="V40" s="1"/>
      <c r="W40" s="1"/>
      <c r="X40" s="1"/>
      <c r="Y40" s="1"/>
      <c r="Z40" s="1"/>
      <c r="AA40" s="1"/>
    </row>
    <row r="41" spans="1:27" ht="15.75" customHeight="1" x14ac:dyDescent="0.3">
      <c r="A41" s="350" t="s">
        <v>645</v>
      </c>
      <c r="B41" s="171"/>
      <c r="C41" s="351">
        <f>SUM(C42:C62)</f>
        <v>7981185817.9899998</v>
      </c>
      <c r="D41" s="351">
        <f>SUM(D42:D62)</f>
        <v>0</v>
      </c>
      <c r="E41" s="351">
        <f>SUM(E42:E62)</f>
        <v>415000000</v>
      </c>
      <c r="F41" s="351">
        <f>SUM(F42:F62)</f>
        <v>0</v>
      </c>
      <c r="G41" s="351"/>
      <c r="H41" s="351">
        <f t="shared" ref="H41:H104" si="2">C41-(D41+E41+F41)</f>
        <v>7566185817.9899998</v>
      </c>
      <c r="I41" s="1"/>
      <c r="J41" s="1"/>
      <c r="K41" s="1"/>
      <c r="L41" s="1"/>
      <c r="M41" s="1"/>
      <c r="N41" s="1"/>
      <c r="O41" s="1"/>
      <c r="P41" s="1"/>
      <c r="Q41" s="1"/>
      <c r="R41" s="1"/>
      <c r="S41" s="1"/>
      <c r="T41" s="1"/>
      <c r="U41" s="1"/>
      <c r="V41" s="1"/>
      <c r="W41" s="1"/>
      <c r="X41" s="1"/>
      <c r="Y41" s="1"/>
      <c r="Z41" s="1"/>
      <c r="AA41" s="1"/>
    </row>
    <row r="42" spans="1:27" ht="15.75" customHeight="1" x14ac:dyDescent="0.3">
      <c r="A42" s="334" t="s">
        <v>67</v>
      </c>
      <c r="B42" s="333"/>
      <c r="C42" s="366">
        <v>250000000</v>
      </c>
      <c r="D42" s="333"/>
      <c r="E42" s="333"/>
      <c r="F42" s="333"/>
      <c r="G42" s="333"/>
      <c r="H42" s="351">
        <f t="shared" si="2"/>
        <v>250000000</v>
      </c>
      <c r="I42" s="1"/>
      <c r="J42" s="1"/>
      <c r="K42" s="1"/>
      <c r="L42" s="1"/>
      <c r="M42" s="1"/>
      <c r="N42" s="1"/>
      <c r="O42" s="1"/>
      <c r="P42" s="1"/>
      <c r="Q42" s="1"/>
      <c r="R42" s="1"/>
      <c r="S42" s="1"/>
      <c r="T42" s="1"/>
      <c r="U42" s="1"/>
      <c r="V42" s="1"/>
      <c r="W42" s="1"/>
      <c r="X42" s="1"/>
      <c r="Y42" s="1"/>
      <c r="Z42" s="1"/>
      <c r="AA42" s="1"/>
    </row>
    <row r="43" spans="1:27" ht="15.75" customHeight="1" x14ac:dyDescent="0.3">
      <c r="A43" s="334" t="s">
        <v>646</v>
      </c>
      <c r="B43" s="333"/>
      <c r="C43" s="333">
        <f>SUM(B44)</f>
        <v>446586000</v>
      </c>
      <c r="D43" s="333"/>
      <c r="E43" s="333"/>
      <c r="F43" s="333"/>
      <c r="G43" s="333"/>
      <c r="H43" s="351">
        <f t="shared" si="2"/>
        <v>446586000</v>
      </c>
      <c r="I43" s="1"/>
      <c r="J43" s="1"/>
      <c r="K43" s="1"/>
      <c r="L43" s="1"/>
      <c r="M43" s="1"/>
      <c r="N43" s="1"/>
      <c r="O43" s="1"/>
      <c r="P43" s="1"/>
      <c r="Q43" s="1"/>
      <c r="R43" s="1"/>
      <c r="S43" s="1"/>
      <c r="T43" s="1"/>
      <c r="U43" s="1"/>
      <c r="V43" s="1"/>
      <c r="W43" s="1"/>
      <c r="X43" s="1"/>
      <c r="Y43" s="1"/>
      <c r="Z43" s="1"/>
      <c r="AA43" s="1"/>
    </row>
    <row r="44" spans="1:27" ht="15.75" customHeight="1" x14ac:dyDescent="0.3">
      <c r="A44" s="341" t="s">
        <v>647</v>
      </c>
      <c r="B44" s="364">
        <f>343686000+34300000+17150000+51450000</f>
        <v>446586000</v>
      </c>
      <c r="C44" s="8"/>
      <c r="D44" s="8"/>
      <c r="E44" s="8"/>
      <c r="F44" s="8"/>
      <c r="G44" s="8"/>
      <c r="H44" s="351">
        <f t="shared" si="2"/>
        <v>0</v>
      </c>
      <c r="I44" s="1"/>
      <c r="J44" s="1"/>
      <c r="K44" s="1"/>
      <c r="L44" s="1"/>
      <c r="M44" s="1"/>
      <c r="N44" s="1"/>
      <c r="O44" s="1"/>
      <c r="P44" s="1"/>
      <c r="Q44" s="1"/>
      <c r="R44" s="1"/>
      <c r="S44" s="1"/>
      <c r="T44" s="1"/>
      <c r="U44" s="1"/>
      <c r="V44" s="1"/>
      <c r="W44" s="1"/>
      <c r="X44" s="1"/>
      <c r="Y44" s="1"/>
      <c r="Z44" s="1"/>
      <c r="AA44" s="1"/>
    </row>
    <row r="45" spans="1:27" ht="15.75" customHeight="1" x14ac:dyDescent="0.3">
      <c r="A45" s="334" t="s">
        <v>648</v>
      </c>
      <c r="B45" s="333"/>
      <c r="C45" s="333">
        <f>SUM(B46:B53)</f>
        <v>3920972649.4200001</v>
      </c>
      <c r="D45" s="333"/>
      <c r="E45" s="333"/>
      <c r="F45" s="333"/>
      <c r="G45" s="333"/>
      <c r="H45" s="351">
        <f t="shared" si="2"/>
        <v>3920972649.4200001</v>
      </c>
      <c r="I45" s="1"/>
      <c r="J45" s="1"/>
      <c r="K45" s="1"/>
      <c r="L45" s="1"/>
      <c r="M45" s="1"/>
      <c r="N45" s="1"/>
      <c r="O45" s="1"/>
      <c r="P45" s="1"/>
      <c r="Q45" s="1"/>
      <c r="R45" s="1"/>
      <c r="S45" s="1"/>
      <c r="T45" s="1"/>
      <c r="U45" s="1"/>
      <c r="V45" s="1"/>
      <c r="W45" s="1"/>
      <c r="X45" s="1"/>
      <c r="Y45" s="1"/>
      <c r="Z45" s="1"/>
      <c r="AA45" s="1"/>
    </row>
    <row r="46" spans="1:27" ht="15.75" customHeight="1" x14ac:dyDescent="0.3">
      <c r="A46" s="341" t="s">
        <v>649</v>
      </c>
      <c r="B46" s="364">
        <f>17028000+600000+1200000-3183744+427590+855181</f>
        <v>16927027</v>
      </c>
      <c r="C46" s="8"/>
      <c r="D46" s="8"/>
      <c r="E46" s="8"/>
      <c r="F46" s="8"/>
      <c r="G46" s="8"/>
      <c r="H46" s="351">
        <f t="shared" si="2"/>
        <v>0</v>
      </c>
      <c r="I46" s="1"/>
      <c r="J46" s="1"/>
      <c r="K46" s="1"/>
      <c r="L46" s="1"/>
      <c r="M46" s="1"/>
      <c r="N46" s="1"/>
      <c r="O46" s="1"/>
      <c r="P46" s="1"/>
      <c r="Q46" s="1"/>
      <c r="R46" s="1"/>
      <c r="S46" s="1"/>
      <c r="T46" s="1"/>
      <c r="U46" s="1"/>
      <c r="V46" s="1"/>
      <c r="W46" s="1"/>
      <c r="X46" s="1"/>
      <c r="Y46" s="1"/>
      <c r="Z46" s="1"/>
      <c r="AA46" s="1"/>
    </row>
    <row r="47" spans="1:27" ht="15.75" customHeight="1" x14ac:dyDescent="0.3">
      <c r="A47" s="341" t="s">
        <v>650</v>
      </c>
      <c r="B47" s="364">
        <f>272448000+9600000+19200000+55318038.42+3254212+6508424</f>
        <v>366328674.42000002</v>
      </c>
      <c r="C47" s="8"/>
      <c r="D47" s="8"/>
      <c r="E47" s="8"/>
      <c r="F47" s="8"/>
      <c r="G47" s="8"/>
      <c r="H47" s="351">
        <f t="shared" si="2"/>
        <v>0</v>
      </c>
      <c r="I47" s="1"/>
      <c r="J47" s="1"/>
      <c r="K47" s="1"/>
      <c r="L47" s="1"/>
      <c r="M47" s="1"/>
      <c r="N47" s="1"/>
      <c r="O47" s="1"/>
      <c r="P47" s="1"/>
      <c r="Q47" s="1"/>
      <c r="R47" s="1"/>
      <c r="S47" s="1"/>
      <c r="T47" s="1"/>
      <c r="U47" s="1"/>
      <c r="V47" s="1"/>
      <c r="W47" s="1"/>
      <c r="X47" s="1"/>
      <c r="Y47" s="1"/>
      <c r="Z47" s="1"/>
      <c r="AA47" s="1"/>
    </row>
    <row r="48" spans="1:27" ht="15.75" customHeight="1" x14ac:dyDescent="0.3">
      <c r="A48" s="341" t="s">
        <v>651</v>
      </c>
      <c r="B48" s="364">
        <f>2494448148+130000000+260000000+25680000</f>
        <v>2910128148</v>
      </c>
      <c r="C48" s="8"/>
      <c r="D48" s="8"/>
      <c r="E48" s="8">
        <f>365000000+50000000</f>
        <v>415000000</v>
      </c>
      <c r="F48" s="8"/>
      <c r="G48" s="8"/>
      <c r="H48" s="351">
        <f t="shared" si="2"/>
        <v>-415000000</v>
      </c>
      <c r="I48" s="1"/>
      <c r="J48" s="1"/>
      <c r="K48" s="1"/>
      <c r="L48" s="1"/>
      <c r="M48" s="1"/>
      <c r="N48" s="1"/>
      <c r="O48" s="1"/>
      <c r="P48" s="1"/>
      <c r="Q48" s="1"/>
      <c r="R48" s="1"/>
      <c r="S48" s="1"/>
      <c r="T48" s="1"/>
      <c r="U48" s="1"/>
      <c r="V48" s="1"/>
      <c r="W48" s="1"/>
      <c r="X48" s="1"/>
      <c r="Y48" s="1"/>
      <c r="Z48" s="1"/>
      <c r="AA48" s="1"/>
    </row>
    <row r="49" spans="1:27" ht="15.75" customHeight="1" x14ac:dyDescent="0.3">
      <c r="A49" s="341" t="s">
        <v>652</v>
      </c>
      <c r="B49" s="364">
        <f>5676000+200000+400000</f>
        <v>6276000</v>
      </c>
      <c r="C49" s="8"/>
      <c r="D49" s="8"/>
      <c r="E49" s="8"/>
      <c r="F49" s="8"/>
      <c r="G49" s="8"/>
      <c r="H49" s="351">
        <f t="shared" si="2"/>
        <v>0</v>
      </c>
      <c r="I49" s="1"/>
      <c r="J49" s="1"/>
      <c r="K49" s="1"/>
      <c r="L49" s="1"/>
      <c r="M49" s="1"/>
      <c r="N49" s="1"/>
      <c r="O49" s="1"/>
      <c r="P49" s="1"/>
      <c r="Q49" s="1"/>
      <c r="R49" s="1"/>
      <c r="S49" s="1"/>
      <c r="T49" s="1"/>
      <c r="U49" s="1"/>
      <c r="V49" s="1"/>
      <c r="W49" s="1"/>
      <c r="X49" s="1"/>
      <c r="Y49" s="1"/>
      <c r="Z49" s="1"/>
      <c r="AA49" s="1"/>
    </row>
    <row r="50" spans="1:27" ht="15.75" customHeight="1" x14ac:dyDescent="0.3">
      <c r="A50" s="341" t="s">
        <v>653</v>
      </c>
      <c r="B50" s="364">
        <f>150012000+9000000+18000000+333000000+27000000</f>
        <v>537012000</v>
      </c>
      <c r="C50" s="8"/>
      <c r="D50" s="8"/>
      <c r="E50" s="8"/>
      <c r="F50" s="8"/>
      <c r="G50" s="8"/>
      <c r="H50" s="351">
        <f t="shared" si="2"/>
        <v>0</v>
      </c>
      <c r="I50" s="1"/>
      <c r="J50" s="1"/>
      <c r="K50" s="1"/>
      <c r="L50" s="1"/>
      <c r="M50" s="1"/>
      <c r="N50" s="1"/>
      <c r="O50" s="1"/>
      <c r="P50" s="1"/>
      <c r="Q50" s="1"/>
      <c r="R50" s="1"/>
      <c r="S50" s="1"/>
      <c r="T50" s="1"/>
      <c r="U50" s="1"/>
      <c r="V50" s="1"/>
      <c r="W50" s="1"/>
      <c r="X50" s="1"/>
      <c r="Y50" s="1"/>
      <c r="Z50" s="1"/>
      <c r="AA50" s="1"/>
    </row>
    <row r="51" spans="1:27" ht="15.75" customHeight="1" x14ac:dyDescent="0.3">
      <c r="A51" s="341" t="s">
        <v>656</v>
      </c>
      <c r="B51" s="8">
        <f>18334800+1100000+2200000+40700000</f>
        <v>62334800</v>
      </c>
      <c r="C51" s="8"/>
      <c r="D51" s="8"/>
      <c r="E51" s="8"/>
      <c r="F51" s="8"/>
      <c r="G51" s="8"/>
      <c r="H51" s="351">
        <f t="shared" si="2"/>
        <v>0</v>
      </c>
      <c r="I51" s="1"/>
      <c r="J51" s="1"/>
      <c r="K51" s="1"/>
      <c r="L51" s="1"/>
      <c r="M51" s="1"/>
      <c r="N51" s="1"/>
      <c r="O51" s="1"/>
      <c r="P51" s="1"/>
      <c r="Q51" s="1"/>
      <c r="R51" s="1"/>
      <c r="S51" s="1"/>
      <c r="T51" s="1"/>
      <c r="U51" s="1"/>
      <c r="V51" s="1"/>
      <c r="W51" s="1"/>
      <c r="X51" s="1"/>
      <c r="Y51" s="1"/>
      <c r="Z51" s="1"/>
      <c r="AA51" s="1"/>
    </row>
    <row r="52" spans="1:27" ht="15.75" customHeight="1" x14ac:dyDescent="0.3">
      <c r="A52" s="341" t="s">
        <v>657</v>
      </c>
      <c r="B52" s="364">
        <f>11352000+400000+800000</f>
        <v>12552000</v>
      </c>
      <c r="C52" s="8"/>
      <c r="D52" s="8"/>
      <c r="E52" s="8"/>
      <c r="F52" s="8"/>
      <c r="G52" s="8"/>
      <c r="H52" s="351">
        <f t="shared" si="2"/>
        <v>0</v>
      </c>
      <c r="I52" s="1"/>
      <c r="J52" s="1"/>
      <c r="K52" s="1"/>
      <c r="L52" s="1"/>
      <c r="M52" s="1"/>
      <c r="N52" s="1"/>
      <c r="O52" s="1"/>
      <c r="P52" s="1"/>
      <c r="Q52" s="1"/>
      <c r="R52" s="1"/>
      <c r="S52" s="1"/>
      <c r="T52" s="1"/>
      <c r="U52" s="1"/>
      <c r="V52" s="1"/>
      <c r="W52" s="1"/>
      <c r="X52" s="1"/>
      <c r="Y52" s="1"/>
      <c r="Z52" s="1"/>
      <c r="AA52" s="1"/>
    </row>
    <row r="53" spans="1:27" ht="15.75" customHeight="1" x14ac:dyDescent="0.3">
      <c r="A53" s="341" t="s">
        <v>658</v>
      </c>
      <c r="B53" s="364">
        <f>8514000+300000+600000</f>
        <v>9414000</v>
      </c>
      <c r="C53" s="8"/>
      <c r="D53" s="8"/>
      <c r="E53" s="8"/>
      <c r="F53" s="8"/>
      <c r="G53" s="8"/>
      <c r="H53" s="351">
        <f t="shared" si="2"/>
        <v>0</v>
      </c>
      <c r="I53" s="1"/>
      <c r="J53" s="1"/>
      <c r="K53" s="1"/>
      <c r="L53" s="1"/>
      <c r="M53" s="1"/>
      <c r="N53" s="1"/>
      <c r="O53" s="1"/>
      <c r="P53" s="1"/>
      <c r="Q53" s="1"/>
      <c r="R53" s="1"/>
      <c r="S53" s="1"/>
      <c r="T53" s="1"/>
      <c r="U53" s="1"/>
      <c r="V53" s="1"/>
      <c r="W53" s="1"/>
      <c r="X53" s="1"/>
      <c r="Y53" s="1"/>
      <c r="Z53" s="1"/>
      <c r="AA53" s="1"/>
    </row>
    <row r="54" spans="1:27" ht="15.75" customHeight="1" x14ac:dyDescent="0.3">
      <c r="A54" s="334" t="s">
        <v>659</v>
      </c>
      <c r="B54" s="333"/>
      <c r="C54" s="333">
        <f>SUM(B55)</f>
        <v>43932000</v>
      </c>
      <c r="D54" s="333"/>
      <c r="E54" s="333"/>
      <c r="F54" s="333"/>
      <c r="G54" s="333"/>
      <c r="H54" s="351">
        <f t="shared" si="2"/>
        <v>43932000</v>
      </c>
      <c r="I54" s="1"/>
      <c r="J54" s="1"/>
      <c r="K54" s="1"/>
      <c r="L54" s="1"/>
      <c r="M54" s="1"/>
      <c r="N54" s="1"/>
      <c r="O54" s="1"/>
      <c r="P54" s="1"/>
      <c r="Q54" s="1"/>
      <c r="R54" s="1"/>
      <c r="S54" s="1"/>
      <c r="T54" s="1"/>
      <c r="U54" s="1"/>
      <c r="V54" s="1"/>
      <c r="W54" s="1"/>
      <c r="X54" s="1"/>
      <c r="Y54" s="1"/>
      <c r="Z54" s="1"/>
      <c r="AA54" s="1"/>
    </row>
    <row r="55" spans="1:27" ht="15.75" customHeight="1" x14ac:dyDescent="0.3">
      <c r="A55" s="341" t="s">
        <v>74</v>
      </c>
      <c r="B55" s="364">
        <f>39732000+1400000+2800000</f>
        <v>43932000</v>
      </c>
      <c r="C55" s="8"/>
      <c r="D55" s="8"/>
      <c r="E55" s="8"/>
      <c r="F55" s="8"/>
      <c r="G55" s="8"/>
      <c r="H55" s="351">
        <f t="shared" si="2"/>
        <v>0</v>
      </c>
      <c r="I55" s="1"/>
      <c r="J55" s="1"/>
      <c r="K55" s="1"/>
      <c r="L55" s="1"/>
      <c r="M55" s="1"/>
      <c r="N55" s="1"/>
      <c r="O55" s="1"/>
      <c r="P55" s="1"/>
      <c r="Q55" s="1"/>
      <c r="R55" s="1"/>
      <c r="S55" s="1"/>
      <c r="T55" s="1"/>
      <c r="U55" s="1"/>
      <c r="V55" s="1"/>
      <c r="W55" s="1"/>
      <c r="X55" s="1"/>
      <c r="Y55" s="1"/>
      <c r="Z55" s="1"/>
      <c r="AA55" s="1"/>
    </row>
    <row r="56" spans="1:27" ht="15.75" customHeight="1" x14ac:dyDescent="0.3">
      <c r="A56" s="334" t="s">
        <v>665</v>
      </c>
      <c r="B56" s="333"/>
      <c r="C56" s="333">
        <f>SUM(B57:B59)</f>
        <v>3294591168.5700002</v>
      </c>
      <c r="D56" s="333"/>
      <c r="E56" s="333"/>
      <c r="F56" s="333"/>
      <c r="G56" s="333"/>
      <c r="H56" s="351">
        <f t="shared" si="2"/>
        <v>3294591168.5700002</v>
      </c>
      <c r="I56" s="1"/>
      <c r="J56" s="1"/>
      <c r="K56" s="1"/>
      <c r="L56" s="1"/>
      <c r="M56" s="1"/>
      <c r="N56" s="1"/>
      <c r="O56" s="1"/>
      <c r="P56" s="1"/>
      <c r="Q56" s="1"/>
      <c r="R56" s="1"/>
      <c r="S56" s="1"/>
      <c r="T56" s="1"/>
      <c r="U56" s="1"/>
      <c r="V56" s="1"/>
      <c r="W56" s="1"/>
      <c r="X56" s="1"/>
      <c r="Y56" s="1"/>
      <c r="Z56" s="1"/>
      <c r="AA56" s="1"/>
    </row>
    <row r="57" spans="1:27" ht="15.75" customHeight="1" x14ac:dyDescent="0.3">
      <c r="A57" s="341" t="s">
        <v>73</v>
      </c>
      <c r="B57" s="364">
        <f>2838000+100000+200000</f>
        <v>3138000</v>
      </c>
      <c r="C57" s="8"/>
      <c r="D57" s="8"/>
      <c r="E57" s="8"/>
      <c r="F57" s="8"/>
      <c r="G57" s="8"/>
      <c r="H57" s="351">
        <f t="shared" si="2"/>
        <v>0</v>
      </c>
      <c r="I57" s="1"/>
      <c r="J57" s="1"/>
      <c r="K57" s="1"/>
      <c r="L57" s="1"/>
      <c r="M57" s="1"/>
      <c r="N57" s="1"/>
      <c r="O57" s="1"/>
      <c r="P57" s="1"/>
      <c r="Q57" s="1"/>
      <c r="R57" s="1"/>
      <c r="S57" s="1"/>
      <c r="T57" s="1"/>
      <c r="U57" s="1"/>
      <c r="V57" s="1"/>
      <c r="W57" s="1"/>
      <c r="X57" s="1"/>
      <c r="Y57" s="1"/>
      <c r="Z57" s="1"/>
      <c r="AA57" s="1"/>
    </row>
    <row r="58" spans="1:27" ht="15.75" customHeight="1" x14ac:dyDescent="0.3">
      <c r="A58" s="341" t="s">
        <v>668</v>
      </c>
      <c r="B58" s="364">
        <f>120960000+4500000+9000000</f>
        <v>134460000</v>
      </c>
      <c r="C58" s="8"/>
      <c r="D58" s="8"/>
      <c r="E58" s="8"/>
      <c r="F58" s="8"/>
      <c r="G58" s="8"/>
      <c r="H58" s="351">
        <f t="shared" si="2"/>
        <v>0</v>
      </c>
      <c r="I58" s="1"/>
      <c r="J58" s="1"/>
      <c r="K58" s="1"/>
      <c r="L58" s="1"/>
      <c r="M58" s="1"/>
      <c r="N58" s="1"/>
      <c r="O58" s="1"/>
      <c r="P58" s="1"/>
      <c r="Q58" s="1"/>
      <c r="R58" s="1"/>
      <c r="S58" s="1"/>
      <c r="T58" s="1"/>
      <c r="U58" s="1"/>
      <c r="V58" s="1"/>
      <c r="W58" s="1"/>
      <c r="X58" s="1"/>
      <c r="Y58" s="1"/>
      <c r="Z58" s="1"/>
      <c r="AA58" s="1"/>
    </row>
    <row r="59" spans="1:27" ht="15.75" customHeight="1" x14ac:dyDescent="0.3">
      <c r="A59" s="341" t="s">
        <v>669</v>
      </c>
      <c r="B59" s="364">
        <f>2616993168.57+180000000+360000000</f>
        <v>3156993168.5700002</v>
      </c>
      <c r="C59" s="8"/>
      <c r="D59" s="8"/>
      <c r="E59" s="8"/>
      <c r="F59" s="8"/>
      <c r="G59" s="8"/>
      <c r="H59" s="351">
        <f t="shared" si="2"/>
        <v>0</v>
      </c>
      <c r="I59" s="1"/>
      <c r="J59" s="1"/>
      <c r="K59" s="1"/>
      <c r="L59" s="1"/>
      <c r="M59" s="1"/>
      <c r="N59" s="1"/>
      <c r="O59" s="1"/>
      <c r="P59" s="1"/>
      <c r="Q59" s="1"/>
      <c r="R59" s="1"/>
      <c r="S59" s="1"/>
      <c r="T59" s="1"/>
      <c r="U59" s="1"/>
      <c r="V59" s="1"/>
      <c r="W59" s="1"/>
      <c r="X59" s="1"/>
      <c r="Y59" s="1"/>
      <c r="Z59" s="1"/>
      <c r="AA59" s="1"/>
    </row>
    <row r="60" spans="1:27" ht="15.75" customHeight="1" x14ac:dyDescent="0.3">
      <c r="A60" s="334" t="s">
        <v>674</v>
      </c>
      <c r="B60" s="333"/>
      <c r="C60" s="333">
        <f>SUM(B61:B62)</f>
        <v>25104000</v>
      </c>
      <c r="D60" s="333"/>
      <c r="E60" s="333"/>
      <c r="F60" s="333"/>
      <c r="G60" s="333"/>
      <c r="H60" s="351">
        <f t="shared" si="2"/>
        <v>25104000</v>
      </c>
      <c r="I60" s="1"/>
      <c r="J60" s="1"/>
      <c r="K60" s="1"/>
      <c r="L60" s="1"/>
      <c r="M60" s="1"/>
      <c r="N60" s="1"/>
      <c r="O60" s="1"/>
      <c r="P60" s="1"/>
      <c r="Q60" s="1"/>
      <c r="R60" s="1"/>
      <c r="S60" s="1"/>
      <c r="T60" s="1"/>
      <c r="U60" s="1"/>
      <c r="V60" s="1"/>
      <c r="W60" s="1"/>
      <c r="X60" s="1"/>
      <c r="Y60" s="1"/>
      <c r="Z60" s="1"/>
      <c r="AA60" s="1"/>
    </row>
    <row r="61" spans="1:27" ht="15.75" customHeight="1" x14ac:dyDescent="0.3">
      <c r="A61" s="341" t="s">
        <v>675</v>
      </c>
      <c r="B61" s="364">
        <f>14190000+500000+1000000</f>
        <v>15690000</v>
      </c>
      <c r="C61" s="8"/>
      <c r="D61" s="8"/>
      <c r="E61" s="8"/>
      <c r="F61" s="8"/>
      <c r="G61" s="8"/>
      <c r="H61" s="351">
        <f t="shared" si="2"/>
        <v>0</v>
      </c>
      <c r="I61" s="1"/>
      <c r="J61" s="1"/>
      <c r="K61" s="1"/>
      <c r="L61" s="1"/>
      <c r="M61" s="1"/>
      <c r="N61" s="1"/>
      <c r="O61" s="1"/>
      <c r="P61" s="1"/>
      <c r="Q61" s="1"/>
      <c r="R61" s="1"/>
      <c r="S61" s="1"/>
      <c r="T61" s="1"/>
      <c r="U61" s="1"/>
      <c r="V61" s="1"/>
      <c r="W61" s="1"/>
      <c r="X61" s="1"/>
      <c r="Y61" s="1"/>
      <c r="Z61" s="1"/>
      <c r="AA61" s="1"/>
    </row>
    <row r="62" spans="1:27" ht="15.75" customHeight="1" x14ac:dyDescent="0.3">
      <c r="A62" s="341" t="s">
        <v>676</v>
      </c>
      <c r="B62" s="364">
        <f>8514000+300000+600000</f>
        <v>9414000</v>
      </c>
      <c r="C62" s="8"/>
      <c r="D62" s="8"/>
      <c r="E62" s="8"/>
      <c r="F62" s="8"/>
      <c r="G62" s="8"/>
      <c r="H62" s="351">
        <f t="shared" si="2"/>
        <v>0</v>
      </c>
      <c r="I62" s="1"/>
      <c r="J62" s="1"/>
      <c r="K62" s="1"/>
      <c r="L62" s="1"/>
      <c r="M62" s="1"/>
      <c r="N62" s="1"/>
      <c r="O62" s="1"/>
      <c r="P62" s="1"/>
      <c r="Q62" s="1"/>
      <c r="R62" s="1"/>
      <c r="S62" s="1"/>
      <c r="T62" s="1"/>
      <c r="U62" s="1"/>
      <c r="V62" s="1"/>
      <c r="W62" s="1"/>
      <c r="X62" s="1"/>
      <c r="Y62" s="1"/>
      <c r="Z62" s="1"/>
      <c r="AA62" s="1"/>
    </row>
    <row r="63" spans="1:27" ht="15.75" customHeight="1" x14ac:dyDescent="0.3">
      <c r="A63" s="352" t="s">
        <v>7</v>
      </c>
      <c r="B63" s="353"/>
      <c r="C63" s="354">
        <f>SUM(C64:C104)</f>
        <v>198925884876</v>
      </c>
      <c r="D63" s="354">
        <f>SUM(D64:D104)</f>
        <v>0</v>
      </c>
      <c r="E63" s="354">
        <f>SUM(E64:E104)</f>
        <v>0</v>
      </c>
      <c r="F63" s="354">
        <f>SUM(F64:F104)</f>
        <v>0</v>
      </c>
      <c r="G63" s="354"/>
      <c r="H63" s="354">
        <f t="shared" si="2"/>
        <v>198925884876</v>
      </c>
      <c r="I63" s="1"/>
      <c r="J63" s="1"/>
      <c r="K63" s="1"/>
      <c r="L63" s="1"/>
      <c r="M63" s="1"/>
      <c r="N63" s="1"/>
      <c r="O63" s="1"/>
      <c r="P63" s="1"/>
      <c r="Q63" s="1"/>
      <c r="R63" s="1"/>
      <c r="S63" s="1"/>
      <c r="T63" s="1"/>
      <c r="U63" s="1"/>
      <c r="V63" s="1"/>
      <c r="W63" s="1"/>
      <c r="X63" s="1"/>
      <c r="Y63" s="1"/>
      <c r="Z63" s="1"/>
      <c r="AA63" s="1"/>
    </row>
    <row r="64" spans="1:27" ht="15.6" x14ac:dyDescent="0.3">
      <c r="A64" s="349" t="s">
        <v>681</v>
      </c>
      <c r="B64" s="333"/>
      <c r="C64" s="366">
        <v>10000000</v>
      </c>
      <c r="D64" s="333"/>
      <c r="E64" s="333"/>
      <c r="F64" s="333"/>
      <c r="G64" s="333"/>
      <c r="H64" s="354">
        <f t="shared" si="2"/>
        <v>10000000</v>
      </c>
      <c r="I64" s="1"/>
      <c r="J64" s="1"/>
      <c r="K64" s="1"/>
      <c r="L64" s="1"/>
      <c r="M64" s="1"/>
      <c r="N64" s="1"/>
      <c r="O64" s="1"/>
      <c r="P64" s="1"/>
      <c r="Q64" s="1"/>
      <c r="R64" s="1"/>
      <c r="S64" s="1"/>
      <c r="T64" s="1"/>
      <c r="U64" s="1"/>
      <c r="V64" s="1"/>
      <c r="W64" s="1"/>
      <c r="X64" s="1"/>
      <c r="Y64" s="1"/>
      <c r="Z64" s="1"/>
      <c r="AA64" s="1"/>
    </row>
    <row r="65" spans="1:27" ht="15.6" x14ac:dyDescent="0.3">
      <c r="A65" s="349" t="s">
        <v>682</v>
      </c>
      <c r="B65" s="333"/>
      <c r="C65" s="366">
        <v>200000000</v>
      </c>
      <c r="D65" s="333"/>
      <c r="E65" s="333"/>
      <c r="F65" s="333"/>
      <c r="G65" s="333"/>
      <c r="H65" s="354">
        <f t="shared" si="2"/>
        <v>200000000</v>
      </c>
      <c r="I65" s="1"/>
      <c r="J65" s="1"/>
      <c r="K65" s="1"/>
      <c r="L65" s="1"/>
      <c r="M65" s="1"/>
      <c r="N65" s="1"/>
      <c r="O65" s="1"/>
      <c r="P65" s="1"/>
      <c r="Q65" s="1"/>
      <c r="R65" s="1"/>
      <c r="S65" s="1"/>
      <c r="T65" s="1"/>
      <c r="U65" s="1"/>
      <c r="V65" s="1"/>
      <c r="W65" s="1"/>
      <c r="X65" s="1"/>
      <c r="Y65" s="1"/>
      <c r="Z65" s="1"/>
      <c r="AA65" s="1"/>
    </row>
    <row r="66" spans="1:27" ht="15.6" x14ac:dyDescent="0.3">
      <c r="A66" s="349" t="s">
        <v>683</v>
      </c>
      <c r="B66" s="333"/>
      <c r="C66" s="333">
        <v>250000000</v>
      </c>
      <c r="D66" s="333"/>
      <c r="E66" s="333"/>
      <c r="F66" s="333"/>
      <c r="G66" s="333"/>
      <c r="H66" s="354">
        <f t="shared" si="2"/>
        <v>250000000</v>
      </c>
      <c r="I66" s="1"/>
      <c r="J66" s="1"/>
      <c r="K66" s="1"/>
      <c r="L66" s="1"/>
      <c r="M66" s="1"/>
      <c r="N66" s="1"/>
      <c r="O66" s="1"/>
      <c r="P66" s="1"/>
      <c r="Q66" s="1"/>
      <c r="R66" s="1"/>
      <c r="S66" s="1"/>
      <c r="T66" s="1"/>
      <c r="U66" s="1"/>
      <c r="V66" s="1"/>
      <c r="W66" s="1"/>
      <c r="X66" s="1"/>
      <c r="Y66" s="1"/>
      <c r="Z66" s="1"/>
      <c r="AA66" s="1"/>
    </row>
    <row r="67" spans="1:27" ht="15.6" x14ac:dyDescent="0.3">
      <c r="A67" s="349" t="s">
        <v>684</v>
      </c>
      <c r="B67" s="333"/>
      <c r="C67" s="333">
        <v>500000</v>
      </c>
      <c r="D67" s="333"/>
      <c r="E67" s="333"/>
      <c r="F67" s="333"/>
      <c r="G67" s="333"/>
      <c r="H67" s="354">
        <f t="shared" si="2"/>
        <v>500000</v>
      </c>
      <c r="I67" s="1"/>
      <c r="J67" s="1"/>
      <c r="K67" s="1"/>
      <c r="L67" s="1"/>
      <c r="M67" s="1"/>
      <c r="N67" s="1"/>
      <c r="O67" s="1"/>
      <c r="P67" s="1"/>
      <c r="Q67" s="1"/>
      <c r="R67" s="1"/>
      <c r="S67" s="1"/>
      <c r="T67" s="1"/>
      <c r="U67" s="1"/>
      <c r="V67" s="1"/>
      <c r="W67" s="1"/>
      <c r="X67" s="1"/>
      <c r="Y67" s="1"/>
      <c r="Z67" s="1"/>
      <c r="AA67" s="1"/>
    </row>
    <row r="68" spans="1:27" ht="28.8" x14ac:dyDescent="0.3">
      <c r="A68" s="349" t="s">
        <v>685</v>
      </c>
      <c r="B68" s="333"/>
      <c r="C68" s="366">
        <v>1000000</v>
      </c>
      <c r="D68" s="333"/>
      <c r="E68" s="333"/>
      <c r="F68" s="333"/>
      <c r="G68" s="333"/>
      <c r="H68" s="354">
        <f t="shared" si="2"/>
        <v>1000000</v>
      </c>
      <c r="I68" s="1"/>
      <c r="J68" s="1"/>
      <c r="K68" s="1"/>
      <c r="L68" s="1"/>
      <c r="M68" s="1"/>
      <c r="N68" s="1"/>
      <c r="O68" s="1"/>
      <c r="P68" s="1"/>
      <c r="Q68" s="1"/>
      <c r="R68" s="1"/>
      <c r="S68" s="1"/>
      <c r="T68" s="1"/>
      <c r="U68" s="1"/>
      <c r="V68" s="1"/>
      <c r="W68" s="1"/>
      <c r="X68" s="1"/>
      <c r="Y68" s="1"/>
      <c r="Z68" s="1"/>
      <c r="AA68" s="1"/>
    </row>
    <row r="69" spans="1:27" ht="15.6" x14ac:dyDescent="0.3">
      <c r="A69" s="349" t="s">
        <v>136</v>
      </c>
      <c r="B69" s="333"/>
      <c r="C69" s="333">
        <v>10000</v>
      </c>
      <c r="D69" s="333"/>
      <c r="E69" s="333"/>
      <c r="F69" s="333"/>
      <c r="G69" s="333"/>
      <c r="H69" s="354">
        <f t="shared" si="2"/>
        <v>10000</v>
      </c>
      <c r="I69" s="1"/>
      <c r="J69" s="1"/>
      <c r="K69" s="1"/>
      <c r="L69" s="1"/>
      <c r="M69" s="1"/>
      <c r="N69" s="1"/>
      <c r="O69" s="1"/>
      <c r="P69" s="1"/>
      <c r="Q69" s="1"/>
      <c r="R69" s="1"/>
      <c r="S69" s="1"/>
      <c r="T69" s="1"/>
      <c r="U69" s="1"/>
      <c r="V69" s="1"/>
      <c r="W69" s="1"/>
      <c r="X69" s="1"/>
      <c r="Y69" s="1"/>
      <c r="Z69" s="1"/>
      <c r="AA69" s="1"/>
    </row>
    <row r="70" spans="1:27" ht="28.8" x14ac:dyDescent="0.3">
      <c r="A70" s="349" t="s">
        <v>691</v>
      </c>
      <c r="B70" s="333"/>
      <c r="C70" s="366">
        <v>500000</v>
      </c>
      <c r="D70" s="333"/>
      <c r="E70" s="333"/>
      <c r="F70" s="333"/>
      <c r="G70" s="333"/>
      <c r="H70" s="354">
        <f t="shared" si="2"/>
        <v>500000</v>
      </c>
      <c r="I70" s="1"/>
      <c r="J70" s="1"/>
      <c r="K70" s="1"/>
      <c r="L70" s="1"/>
      <c r="M70" s="1"/>
      <c r="N70" s="1"/>
      <c r="O70" s="1"/>
      <c r="P70" s="1"/>
      <c r="Q70" s="1"/>
      <c r="R70" s="1"/>
      <c r="S70" s="1"/>
      <c r="T70" s="1"/>
      <c r="U70" s="1"/>
      <c r="V70" s="1"/>
      <c r="W70" s="1"/>
      <c r="X70" s="1"/>
      <c r="Y70" s="1"/>
      <c r="Z70" s="1"/>
      <c r="AA70" s="1"/>
    </row>
    <row r="71" spans="1:27" ht="43.2" x14ac:dyDescent="0.3">
      <c r="A71" s="349" t="s">
        <v>692</v>
      </c>
      <c r="B71" s="333"/>
      <c r="C71" s="366">
        <v>10000000</v>
      </c>
      <c r="D71" s="333"/>
      <c r="E71" s="333"/>
      <c r="F71" s="333"/>
      <c r="G71" s="333"/>
      <c r="H71" s="354">
        <f t="shared" si="2"/>
        <v>10000000</v>
      </c>
      <c r="I71" s="1"/>
      <c r="J71" s="1"/>
      <c r="K71" s="1"/>
      <c r="L71" s="1"/>
      <c r="M71" s="1"/>
      <c r="N71" s="1"/>
      <c r="O71" s="1"/>
      <c r="P71" s="1"/>
      <c r="Q71" s="1"/>
      <c r="R71" s="1"/>
      <c r="S71" s="1"/>
      <c r="T71" s="1"/>
      <c r="U71" s="1"/>
      <c r="V71" s="1"/>
      <c r="W71" s="1"/>
      <c r="X71" s="1"/>
      <c r="Y71" s="1"/>
      <c r="Z71" s="1"/>
      <c r="AA71" s="1"/>
    </row>
    <row r="72" spans="1:27" ht="28.8" x14ac:dyDescent="0.3">
      <c r="A72" s="349" t="s">
        <v>693</v>
      </c>
      <c r="B72" s="333"/>
      <c r="C72" s="366">
        <v>100000</v>
      </c>
      <c r="D72" s="333"/>
      <c r="E72" s="333"/>
      <c r="F72" s="333"/>
      <c r="G72" s="333"/>
      <c r="H72" s="354">
        <f t="shared" si="2"/>
        <v>100000</v>
      </c>
      <c r="I72" s="1"/>
      <c r="J72" s="1"/>
      <c r="K72" s="1"/>
      <c r="L72" s="1"/>
      <c r="M72" s="1"/>
      <c r="N72" s="1"/>
      <c r="O72" s="1"/>
      <c r="P72" s="1"/>
      <c r="Q72" s="1"/>
      <c r="R72" s="1"/>
      <c r="S72" s="1"/>
      <c r="T72" s="1"/>
      <c r="U72" s="1"/>
      <c r="V72" s="1"/>
      <c r="W72" s="1"/>
      <c r="X72" s="1"/>
      <c r="Y72" s="1"/>
      <c r="Z72" s="1"/>
      <c r="AA72" s="1"/>
    </row>
    <row r="73" spans="1:27" ht="15.75" customHeight="1" x14ac:dyDescent="0.3">
      <c r="A73" s="334" t="s">
        <v>694</v>
      </c>
      <c r="B73" s="8"/>
      <c r="C73" s="333">
        <f>SUM(B74)</f>
        <v>650000000</v>
      </c>
      <c r="D73" s="8"/>
      <c r="E73" s="8"/>
      <c r="F73" s="8"/>
      <c r="G73" s="8"/>
      <c r="H73" s="354">
        <f t="shared" si="2"/>
        <v>650000000</v>
      </c>
      <c r="I73" s="1"/>
      <c r="J73" s="1"/>
      <c r="K73" s="1"/>
      <c r="L73" s="1"/>
      <c r="M73" s="1"/>
      <c r="N73" s="1"/>
      <c r="O73" s="1"/>
      <c r="P73" s="1"/>
      <c r="Q73" s="1"/>
      <c r="R73" s="1"/>
      <c r="S73" s="1"/>
      <c r="T73" s="1"/>
      <c r="U73" s="1"/>
      <c r="V73" s="1"/>
      <c r="W73" s="1"/>
      <c r="X73" s="1"/>
      <c r="Y73" s="1"/>
      <c r="Z73" s="1"/>
      <c r="AA73" s="1"/>
    </row>
    <row r="74" spans="1:27" ht="15.75" customHeight="1" x14ac:dyDescent="0.3">
      <c r="A74" s="341" t="s">
        <v>700</v>
      </c>
      <c r="B74" s="364">
        <v>650000000</v>
      </c>
      <c r="C74" s="8"/>
      <c r="D74" s="8"/>
      <c r="E74" s="8"/>
      <c r="F74" s="8"/>
      <c r="G74" s="8"/>
      <c r="H74" s="354">
        <f t="shared" si="2"/>
        <v>0</v>
      </c>
      <c r="I74" s="1"/>
      <c r="J74" s="1"/>
      <c r="K74" s="1"/>
      <c r="L74" s="1"/>
      <c r="M74" s="1"/>
      <c r="N74" s="1"/>
      <c r="O74" s="1"/>
      <c r="P74" s="1"/>
      <c r="Q74" s="1"/>
      <c r="R74" s="1"/>
      <c r="S74" s="1"/>
      <c r="T74" s="1"/>
      <c r="U74" s="1"/>
      <c r="V74" s="1"/>
      <c r="W74" s="1"/>
      <c r="X74" s="1"/>
      <c r="Y74" s="1"/>
      <c r="Z74" s="1"/>
      <c r="AA74" s="1"/>
    </row>
    <row r="75" spans="1:27" ht="15.75" customHeight="1" x14ac:dyDescent="0.3">
      <c r="A75" s="349" t="s">
        <v>148</v>
      </c>
      <c r="B75" s="333"/>
      <c r="C75" s="333">
        <f>SUM(B76:B77)</f>
        <v>350000000</v>
      </c>
      <c r="D75" s="333"/>
      <c r="E75" s="333"/>
      <c r="F75" s="333"/>
      <c r="G75" s="333"/>
      <c r="H75" s="354">
        <f t="shared" si="2"/>
        <v>350000000</v>
      </c>
      <c r="I75" s="1"/>
      <c r="J75" s="1"/>
      <c r="K75" s="1"/>
      <c r="L75" s="1"/>
      <c r="M75" s="1"/>
      <c r="N75" s="1"/>
      <c r="O75" s="1"/>
      <c r="P75" s="1"/>
      <c r="Q75" s="1"/>
      <c r="R75" s="1"/>
      <c r="S75" s="1"/>
      <c r="T75" s="1"/>
      <c r="U75" s="1"/>
      <c r="V75" s="1"/>
      <c r="W75" s="1"/>
      <c r="X75" s="1"/>
      <c r="Y75" s="1"/>
      <c r="Z75" s="1"/>
      <c r="AA75" s="1"/>
    </row>
    <row r="76" spans="1:27" ht="15.75" customHeight="1" x14ac:dyDescent="0.3">
      <c r="A76" s="341" t="s">
        <v>701</v>
      </c>
      <c r="B76" s="364">
        <v>175000000</v>
      </c>
      <c r="C76" s="8"/>
      <c r="D76" s="8"/>
      <c r="E76" s="8"/>
      <c r="F76" s="8"/>
      <c r="G76" s="8"/>
      <c r="H76" s="354">
        <f t="shared" si="2"/>
        <v>0</v>
      </c>
      <c r="I76" s="1"/>
      <c r="J76" s="1"/>
      <c r="K76" s="1"/>
      <c r="L76" s="1"/>
      <c r="M76" s="1"/>
      <c r="N76" s="1"/>
      <c r="O76" s="1"/>
      <c r="P76" s="1"/>
      <c r="Q76" s="1"/>
      <c r="R76" s="1"/>
      <c r="S76" s="1"/>
      <c r="T76" s="1"/>
      <c r="U76" s="1"/>
      <c r="V76" s="1"/>
      <c r="W76" s="1"/>
      <c r="X76" s="1"/>
      <c r="Y76" s="1"/>
      <c r="Z76" s="1"/>
      <c r="AA76" s="1"/>
    </row>
    <row r="77" spans="1:27" ht="15.75" customHeight="1" x14ac:dyDescent="0.3">
      <c r="A77" s="341" t="s">
        <v>702</v>
      </c>
      <c r="B77" s="364">
        <v>175000000</v>
      </c>
      <c r="C77" s="8"/>
      <c r="D77" s="8"/>
      <c r="E77" s="8"/>
      <c r="F77" s="8"/>
      <c r="G77" s="8"/>
      <c r="H77" s="354">
        <f t="shared" si="2"/>
        <v>0</v>
      </c>
      <c r="I77" s="1"/>
      <c r="J77" s="1"/>
      <c r="K77" s="1"/>
      <c r="L77" s="1"/>
      <c r="M77" s="1"/>
      <c r="N77" s="1"/>
      <c r="O77" s="1"/>
      <c r="P77" s="1"/>
      <c r="Q77" s="1"/>
      <c r="R77" s="1"/>
      <c r="S77" s="1"/>
      <c r="T77" s="1"/>
      <c r="U77" s="1"/>
      <c r="V77" s="1"/>
      <c r="W77" s="1"/>
      <c r="X77" s="1"/>
      <c r="Y77" s="1"/>
      <c r="Z77" s="1"/>
      <c r="AA77" s="1"/>
    </row>
    <row r="78" spans="1:27" ht="15.75" customHeight="1" x14ac:dyDescent="0.3">
      <c r="A78" s="334" t="s">
        <v>703</v>
      </c>
      <c r="B78" s="333"/>
      <c r="C78" s="333">
        <f>SUM(B79)</f>
        <v>20000000</v>
      </c>
      <c r="D78" s="333"/>
      <c r="E78" s="333"/>
      <c r="F78" s="333"/>
      <c r="G78" s="333"/>
      <c r="H78" s="354">
        <f t="shared" si="2"/>
        <v>20000000</v>
      </c>
      <c r="I78" s="1"/>
      <c r="J78" s="1"/>
      <c r="K78" s="1"/>
      <c r="L78" s="1"/>
      <c r="M78" s="1"/>
      <c r="N78" s="1"/>
      <c r="O78" s="1"/>
      <c r="P78" s="1"/>
      <c r="Q78" s="1"/>
      <c r="R78" s="1"/>
      <c r="S78" s="1"/>
      <c r="T78" s="1"/>
      <c r="U78" s="1"/>
      <c r="V78" s="1"/>
      <c r="W78" s="1"/>
      <c r="X78" s="1"/>
      <c r="Y78" s="1"/>
      <c r="Z78" s="1"/>
      <c r="AA78" s="1"/>
    </row>
    <row r="79" spans="1:27" ht="15.75" customHeight="1" x14ac:dyDescent="0.3">
      <c r="A79" s="341" t="s">
        <v>702</v>
      </c>
      <c r="B79" s="364">
        <v>20000000</v>
      </c>
      <c r="C79" s="8"/>
      <c r="D79" s="8"/>
      <c r="E79" s="8"/>
      <c r="F79" s="8"/>
      <c r="G79" s="8"/>
      <c r="H79" s="354">
        <f t="shared" si="2"/>
        <v>0</v>
      </c>
      <c r="I79" s="1"/>
      <c r="J79" s="1"/>
      <c r="K79" s="1"/>
      <c r="L79" s="1"/>
      <c r="M79" s="1"/>
      <c r="N79" s="1"/>
      <c r="O79" s="1"/>
      <c r="P79" s="1"/>
      <c r="Q79" s="1"/>
      <c r="R79" s="1"/>
      <c r="S79" s="1"/>
      <c r="T79" s="1"/>
      <c r="U79" s="1"/>
      <c r="V79" s="1"/>
      <c r="W79" s="1"/>
      <c r="X79" s="1"/>
      <c r="Y79" s="1"/>
      <c r="Z79" s="1"/>
      <c r="AA79" s="1"/>
    </row>
    <row r="80" spans="1:27" ht="15.75" customHeight="1" x14ac:dyDescent="0.3">
      <c r="A80" s="334" t="s">
        <v>707</v>
      </c>
      <c r="B80" s="333"/>
      <c r="C80" s="333">
        <f>SUM(B81)</f>
        <v>25000000</v>
      </c>
      <c r="D80" s="333"/>
      <c r="E80" s="333"/>
      <c r="F80" s="333"/>
      <c r="G80" s="333"/>
      <c r="H80" s="354">
        <f t="shared" si="2"/>
        <v>25000000</v>
      </c>
      <c r="I80" s="1"/>
      <c r="J80" s="1"/>
      <c r="K80" s="1"/>
      <c r="L80" s="1"/>
      <c r="M80" s="1"/>
      <c r="N80" s="1"/>
      <c r="O80" s="1"/>
      <c r="P80" s="1"/>
      <c r="Q80" s="1"/>
      <c r="R80" s="1"/>
      <c r="S80" s="1"/>
      <c r="T80" s="1"/>
      <c r="U80" s="1"/>
      <c r="V80" s="1"/>
      <c r="W80" s="1"/>
      <c r="X80" s="1"/>
      <c r="Y80" s="1"/>
      <c r="Z80" s="1"/>
      <c r="AA80" s="1"/>
    </row>
    <row r="81" spans="1:27" ht="15.75" customHeight="1" x14ac:dyDescent="0.3">
      <c r="A81" s="341" t="s">
        <v>702</v>
      </c>
      <c r="B81" s="364">
        <v>25000000</v>
      </c>
      <c r="C81" s="8"/>
      <c r="D81" s="8"/>
      <c r="E81" s="8"/>
      <c r="F81" s="8"/>
      <c r="G81" s="8"/>
      <c r="H81" s="354">
        <f t="shared" si="2"/>
        <v>0</v>
      </c>
      <c r="I81" s="1"/>
      <c r="J81" s="1"/>
      <c r="K81" s="1"/>
      <c r="L81" s="1"/>
      <c r="M81" s="1"/>
      <c r="N81" s="1"/>
      <c r="O81" s="1"/>
      <c r="P81" s="1"/>
      <c r="Q81" s="1"/>
      <c r="R81" s="1"/>
      <c r="S81" s="1"/>
      <c r="T81" s="1"/>
      <c r="U81" s="1"/>
      <c r="V81" s="1"/>
      <c r="W81" s="1"/>
      <c r="X81" s="1"/>
      <c r="Y81" s="1"/>
      <c r="Z81" s="1"/>
      <c r="AA81" s="1"/>
    </row>
    <row r="82" spans="1:27" ht="15.75" customHeight="1" x14ac:dyDescent="0.3">
      <c r="A82" s="334" t="s">
        <v>709</v>
      </c>
      <c r="B82" s="333"/>
      <c r="C82" s="333">
        <f>SUM(B83)</f>
        <v>5000000000</v>
      </c>
      <c r="D82" s="333"/>
      <c r="E82" s="333"/>
      <c r="F82" s="333"/>
      <c r="G82" s="333"/>
      <c r="H82" s="354">
        <f t="shared" si="2"/>
        <v>5000000000</v>
      </c>
      <c r="I82" s="1"/>
      <c r="J82" s="1"/>
      <c r="K82" s="1"/>
      <c r="L82" s="1"/>
      <c r="M82" s="1"/>
      <c r="N82" s="1"/>
      <c r="O82" s="1"/>
      <c r="P82" s="1"/>
      <c r="Q82" s="1"/>
      <c r="R82" s="1"/>
      <c r="S82" s="1"/>
      <c r="T82" s="1"/>
      <c r="U82" s="1"/>
      <c r="V82" s="1"/>
      <c r="W82" s="1"/>
      <c r="X82" s="1"/>
      <c r="Y82" s="1"/>
      <c r="Z82" s="1"/>
      <c r="AA82" s="1"/>
    </row>
    <row r="83" spans="1:27" ht="15.75" customHeight="1" x14ac:dyDescent="0.3">
      <c r="A83" s="341" t="s">
        <v>710</v>
      </c>
      <c r="B83" s="364">
        <v>5000000000</v>
      </c>
      <c r="C83" s="8"/>
      <c r="D83" s="8"/>
      <c r="E83" s="8"/>
      <c r="F83" s="8"/>
      <c r="G83" s="8"/>
      <c r="H83" s="354">
        <f t="shared" si="2"/>
        <v>0</v>
      </c>
      <c r="I83" s="1"/>
      <c r="J83" s="1"/>
      <c r="K83" s="1"/>
      <c r="L83" s="1"/>
      <c r="M83" s="1"/>
      <c r="N83" s="1"/>
      <c r="O83" s="1"/>
      <c r="P83" s="1"/>
      <c r="Q83" s="1"/>
      <c r="R83" s="1"/>
      <c r="S83" s="1"/>
      <c r="T83" s="1"/>
      <c r="U83" s="1"/>
      <c r="V83" s="1"/>
      <c r="W83" s="1"/>
      <c r="X83" s="1"/>
      <c r="Y83" s="1"/>
      <c r="Z83" s="1"/>
      <c r="AA83" s="1"/>
    </row>
    <row r="84" spans="1:27" ht="15.75" customHeight="1" x14ac:dyDescent="0.3">
      <c r="A84" s="334" t="s">
        <v>124</v>
      </c>
      <c r="B84" s="333"/>
      <c r="C84" s="333">
        <f>SUM(B85)</f>
        <v>20000000</v>
      </c>
      <c r="D84" s="333"/>
      <c r="E84" s="333"/>
      <c r="F84" s="333"/>
      <c r="G84" s="333"/>
      <c r="H84" s="354">
        <f t="shared" si="2"/>
        <v>20000000</v>
      </c>
      <c r="I84" s="1"/>
      <c r="J84" s="1"/>
      <c r="K84" s="1"/>
      <c r="L84" s="1"/>
      <c r="M84" s="1"/>
      <c r="N84" s="1"/>
      <c r="O84" s="1"/>
      <c r="P84" s="1"/>
      <c r="Q84" s="1"/>
      <c r="R84" s="1"/>
      <c r="S84" s="1"/>
      <c r="T84" s="1"/>
      <c r="U84" s="1"/>
      <c r="V84" s="1"/>
      <c r="W84" s="1"/>
      <c r="X84" s="1"/>
      <c r="Y84" s="1"/>
      <c r="Z84" s="1"/>
      <c r="AA84" s="1"/>
    </row>
    <row r="85" spans="1:27" ht="15.75" customHeight="1" x14ac:dyDescent="0.3">
      <c r="A85" s="341" t="s">
        <v>711</v>
      </c>
      <c r="B85" s="8">
        <v>20000000</v>
      </c>
      <c r="C85" s="8"/>
      <c r="D85" s="8"/>
      <c r="E85" s="8"/>
      <c r="F85" s="8"/>
      <c r="G85" s="8"/>
      <c r="H85" s="354">
        <f t="shared" si="2"/>
        <v>0</v>
      </c>
      <c r="I85" s="1"/>
      <c r="J85" s="1"/>
      <c r="K85" s="1"/>
      <c r="L85" s="1"/>
      <c r="M85" s="1"/>
      <c r="N85" s="1"/>
      <c r="O85" s="1"/>
      <c r="P85" s="1"/>
      <c r="Q85" s="1"/>
      <c r="R85" s="1"/>
      <c r="S85" s="1"/>
      <c r="T85" s="1"/>
      <c r="U85" s="1"/>
      <c r="V85" s="1"/>
      <c r="W85" s="1"/>
      <c r="X85" s="1"/>
      <c r="Y85" s="1"/>
      <c r="Z85" s="1"/>
      <c r="AA85" s="1"/>
    </row>
    <row r="86" spans="1:27" ht="15.75" customHeight="1" x14ac:dyDescent="0.3">
      <c r="A86" s="334" t="s">
        <v>141</v>
      </c>
      <c r="B86" s="333"/>
      <c r="C86" s="333">
        <f>SUM(B87:B88)</f>
        <v>20000000</v>
      </c>
      <c r="D86" s="333"/>
      <c r="E86" s="333"/>
      <c r="F86" s="333"/>
      <c r="G86" s="333"/>
      <c r="H86" s="354">
        <f t="shared" si="2"/>
        <v>20000000</v>
      </c>
      <c r="I86" s="1"/>
      <c r="J86" s="1"/>
      <c r="K86" s="1"/>
      <c r="L86" s="1"/>
      <c r="M86" s="1"/>
      <c r="N86" s="1"/>
      <c r="O86" s="1"/>
      <c r="P86" s="1"/>
      <c r="Q86" s="1"/>
      <c r="R86" s="1"/>
      <c r="S86" s="1"/>
      <c r="T86" s="1"/>
      <c r="U86" s="1"/>
      <c r="V86" s="1"/>
      <c r="W86" s="1"/>
      <c r="X86" s="1"/>
      <c r="Y86" s="1"/>
      <c r="Z86" s="1"/>
      <c r="AA86" s="1"/>
    </row>
    <row r="87" spans="1:27" ht="15.75" customHeight="1" x14ac:dyDescent="0.3">
      <c r="A87" s="344" t="s">
        <v>716</v>
      </c>
      <c r="B87" s="8">
        <v>6000000</v>
      </c>
      <c r="C87" s="8"/>
      <c r="D87" s="8"/>
      <c r="E87" s="8"/>
      <c r="F87" s="8"/>
      <c r="G87" s="8"/>
      <c r="H87" s="354">
        <f t="shared" si="2"/>
        <v>0</v>
      </c>
      <c r="I87" s="1"/>
      <c r="J87" s="1"/>
      <c r="K87" s="1"/>
      <c r="L87" s="1"/>
      <c r="M87" s="1"/>
      <c r="N87" s="1"/>
      <c r="O87" s="1"/>
      <c r="P87" s="1"/>
      <c r="Q87" s="1"/>
      <c r="R87" s="1"/>
      <c r="S87" s="1"/>
      <c r="T87" s="1"/>
      <c r="U87" s="1"/>
      <c r="V87" s="1"/>
      <c r="W87" s="1"/>
      <c r="X87" s="1"/>
      <c r="Y87" s="1"/>
      <c r="Z87" s="1"/>
      <c r="AA87" s="1"/>
    </row>
    <row r="88" spans="1:27" ht="15.75" customHeight="1" x14ac:dyDescent="0.3">
      <c r="A88" s="344" t="s">
        <v>717</v>
      </c>
      <c r="B88" s="8">
        <v>14000000</v>
      </c>
      <c r="C88" s="8"/>
      <c r="D88" s="8"/>
      <c r="E88" s="8"/>
      <c r="F88" s="8"/>
      <c r="G88" s="8"/>
      <c r="H88" s="354">
        <f t="shared" si="2"/>
        <v>0</v>
      </c>
      <c r="I88" s="1"/>
      <c r="J88" s="1"/>
      <c r="K88" s="1"/>
      <c r="L88" s="1"/>
      <c r="M88" s="1"/>
      <c r="N88" s="1"/>
      <c r="O88" s="1"/>
      <c r="P88" s="1"/>
      <c r="Q88" s="1"/>
      <c r="R88" s="1"/>
      <c r="S88" s="1"/>
      <c r="T88" s="1"/>
      <c r="U88" s="1"/>
      <c r="V88" s="1"/>
      <c r="W88" s="1"/>
      <c r="X88" s="1"/>
      <c r="Y88" s="1"/>
      <c r="Z88" s="1"/>
      <c r="AA88" s="1"/>
    </row>
    <row r="89" spans="1:27" ht="15.75" customHeight="1" x14ac:dyDescent="0.3">
      <c r="A89" s="334" t="s">
        <v>142</v>
      </c>
      <c r="B89" s="8"/>
      <c r="C89" s="333">
        <f>SUM(B90:B91)</f>
        <v>150000000</v>
      </c>
      <c r="D89" s="8"/>
      <c r="E89" s="8"/>
      <c r="F89" s="8"/>
      <c r="G89" s="8"/>
      <c r="H89" s="354">
        <f t="shared" si="2"/>
        <v>150000000</v>
      </c>
      <c r="I89" s="1"/>
      <c r="J89" s="1"/>
      <c r="K89" s="1"/>
      <c r="L89" s="1"/>
      <c r="M89" s="1"/>
      <c r="N89" s="1"/>
      <c r="O89" s="1"/>
      <c r="P89" s="1"/>
      <c r="Q89" s="1"/>
      <c r="R89" s="1"/>
      <c r="S89" s="1"/>
      <c r="T89" s="1"/>
      <c r="U89" s="1"/>
      <c r="V89" s="1"/>
      <c r="W89" s="1"/>
      <c r="X89" s="1"/>
      <c r="Y89" s="1"/>
      <c r="Z89" s="1"/>
      <c r="AA89" s="1"/>
    </row>
    <row r="90" spans="1:27" ht="15.75" customHeight="1" x14ac:dyDescent="0.3">
      <c r="A90" s="344" t="s">
        <v>716</v>
      </c>
      <c r="B90" s="8">
        <v>45000000</v>
      </c>
      <c r="C90" s="8"/>
      <c r="D90" s="8"/>
      <c r="E90" s="8"/>
      <c r="F90" s="8"/>
      <c r="G90" s="8"/>
      <c r="H90" s="354">
        <f t="shared" si="2"/>
        <v>0</v>
      </c>
      <c r="I90" s="1"/>
      <c r="J90" s="1"/>
      <c r="K90" s="1"/>
      <c r="L90" s="1"/>
      <c r="M90" s="1"/>
      <c r="N90" s="1"/>
      <c r="O90" s="1"/>
      <c r="P90" s="1"/>
      <c r="Q90" s="1"/>
      <c r="R90" s="1"/>
      <c r="S90" s="1"/>
      <c r="T90" s="1"/>
      <c r="U90" s="1"/>
      <c r="V90" s="1"/>
      <c r="W90" s="1"/>
      <c r="X90" s="1"/>
      <c r="Y90" s="1"/>
      <c r="Z90" s="1"/>
      <c r="AA90" s="1"/>
    </row>
    <row r="91" spans="1:27" ht="15.75" customHeight="1" x14ac:dyDescent="0.3">
      <c r="A91" s="344" t="s">
        <v>717</v>
      </c>
      <c r="B91" s="8">
        <v>105000000</v>
      </c>
      <c r="C91" s="8"/>
      <c r="D91" s="8"/>
      <c r="E91" s="8"/>
      <c r="F91" s="8"/>
      <c r="G91" s="8"/>
      <c r="H91" s="354">
        <f t="shared" si="2"/>
        <v>0</v>
      </c>
      <c r="I91" s="1"/>
      <c r="J91" s="1"/>
      <c r="K91" s="1"/>
      <c r="L91" s="1"/>
      <c r="M91" s="1"/>
      <c r="N91" s="1"/>
      <c r="O91" s="1"/>
      <c r="P91" s="1"/>
      <c r="Q91" s="1"/>
      <c r="R91" s="1"/>
      <c r="S91" s="1"/>
      <c r="T91" s="1"/>
      <c r="U91" s="1"/>
      <c r="V91" s="1"/>
      <c r="W91" s="1"/>
      <c r="X91" s="1"/>
      <c r="Y91" s="1"/>
      <c r="Z91" s="1"/>
      <c r="AA91" s="1"/>
    </row>
    <row r="92" spans="1:27" ht="15.75" customHeight="1" x14ac:dyDescent="0.3">
      <c r="A92" s="334" t="s">
        <v>137</v>
      </c>
      <c r="B92" s="333"/>
      <c r="C92" s="333">
        <f>SUM(B93)</f>
        <v>2500000000</v>
      </c>
      <c r="D92" s="333"/>
      <c r="E92" s="333"/>
      <c r="F92" s="333"/>
      <c r="G92" s="333"/>
      <c r="H92" s="354">
        <f t="shared" si="2"/>
        <v>2500000000</v>
      </c>
      <c r="I92" s="1"/>
      <c r="J92" s="1"/>
      <c r="K92" s="1"/>
      <c r="L92" s="1"/>
      <c r="M92" s="1"/>
      <c r="N92" s="1"/>
      <c r="O92" s="1"/>
      <c r="P92" s="1"/>
      <c r="Q92" s="1"/>
      <c r="R92" s="1"/>
      <c r="S92" s="1"/>
      <c r="T92" s="1"/>
      <c r="U92" s="1"/>
      <c r="V92" s="1"/>
      <c r="W92" s="1"/>
      <c r="X92" s="1"/>
      <c r="Y92" s="1"/>
      <c r="Z92" s="1"/>
      <c r="AA92" s="1"/>
    </row>
    <row r="93" spans="1:27" ht="15.75" customHeight="1" x14ac:dyDescent="0.3">
      <c r="A93" s="344" t="s">
        <v>721</v>
      </c>
      <c r="B93" s="364">
        <v>2500000000</v>
      </c>
      <c r="C93" s="8"/>
      <c r="D93" s="8"/>
      <c r="E93" s="8"/>
      <c r="F93" s="8"/>
      <c r="G93" s="8"/>
      <c r="H93" s="354">
        <f t="shared" si="2"/>
        <v>0</v>
      </c>
      <c r="I93" s="1"/>
      <c r="J93" s="1"/>
      <c r="K93" s="1"/>
      <c r="L93" s="1"/>
      <c r="M93" s="1"/>
      <c r="N93" s="1"/>
      <c r="O93" s="1"/>
      <c r="P93" s="1"/>
      <c r="Q93" s="1"/>
      <c r="R93" s="1"/>
      <c r="S93" s="1"/>
      <c r="T93" s="1"/>
      <c r="U93" s="1"/>
      <c r="V93" s="1"/>
      <c r="W93" s="1"/>
      <c r="X93" s="1"/>
      <c r="Y93" s="1"/>
      <c r="Z93" s="1"/>
      <c r="AA93" s="1"/>
    </row>
    <row r="94" spans="1:27" ht="15.75" customHeight="1" x14ac:dyDescent="0.3">
      <c r="A94" s="334" t="s">
        <v>138</v>
      </c>
      <c r="B94" s="333"/>
      <c r="C94" s="366">
        <v>280000000</v>
      </c>
      <c r="D94" s="333"/>
      <c r="E94" s="333"/>
      <c r="F94" s="333"/>
      <c r="G94" s="333"/>
      <c r="H94" s="354">
        <f t="shared" si="2"/>
        <v>280000000</v>
      </c>
      <c r="I94" s="1"/>
      <c r="J94" s="1"/>
      <c r="K94" s="1"/>
      <c r="L94" s="1"/>
      <c r="M94" s="1"/>
      <c r="N94" s="1"/>
      <c r="O94" s="1"/>
      <c r="P94" s="1"/>
      <c r="Q94" s="1"/>
      <c r="R94" s="1"/>
      <c r="S94" s="1"/>
      <c r="T94" s="1"/>
      <c r="U94" s="1"/>
      <c r="V94" s="1"/>
      <c r="W94" s="1"/>
      <c r="X94" s="1"/>
      <c r="Y94" s="1"/>
      <c r="Z94" s="1"/>
      <c r="AA94" s="1"/>
    </row>
    <row r="95" spans="1:27" ht="15.75" customHeight="1" x14ac:dyDescent="0.3">
      <c r="A95" s="334" t="s">
        <v>722</v>
      </c>
      <c r="B95" s="8"/>
      <c r="C95" s="333">
        <f>SUM(B96:B102)</f>
        <v>172373774876</v>
      </c>
      <c r="D95" s="8"/>
      <c r="E95" s="8"/>
      <c r="F95" s="8"/>
      <c r="G95" s="8"/>
      <c r="H95" s="354">
        <f t="shared" si="2"/>
        <v>172373774876</v>
      </c>
      <c r="I95" s="1"/>
      <c r="J95" s="1"/>
      <c r="K95" s="1"/>
      <c r="L95" s="1"/>
      <c r="M95" s="1"/>
      <c r="N95" s="1"/>
      <c r="O95" s="1"/>
      <c r="P95" s="1"/>
      <c r="Q95" s="1"/>
      <c r="R95" s="1"/>
      <c r="S95" s="1"/>
      <c r="T95" s="1"/>
      <c r="U95" s="1"/>
      <c r="V95" s="1"/>
      <c r="W95" s="1"/>
      <c r="X95" s="1"/>
      <c r="Y95" s="1"/>
      <c r="Z95" s="1"/>
      <c r="AA95" s="1"/>
    </row>
    <row r="96" spans="1:27" ht="15.75" customHeight="1" x14ac:dyDescent="0.3">
      <c r="A96" s="344" t="s">
        <v>727</v>
      </c>
      <c r="B96" s="364">
        <v>144834184622</v>
      </c>
      <c r="C96" s="8"/>
      <c r="D96" s="8"/>
      <c r="E96" s="8"/>
      <c r="F96" s="8"/>
      <c r="G96" s="8"/>
      <c r="H96" s="354">
        <f t="shared" si="2"/>
        <v>0</v>
      </c>
      <c r="I96" s="1"/>
      <c r="J96" s="1"/>
      <c r="K96" s="1"/>
      <c r="L96" s="1"/>
      <c r="M96" s="1"/>
      <c r="N96" s="1"/>
      <c r="O96" s="1"/>
      <c r="P96" s="1"/>
      <c r="Q96" s="1"/>
      <c r="R96" s="1"/>
      <c r="S96" s="1"/>
      <c r="T96" s="1"/>
      <c r="U96" s="1"/>
      <c r="V96" s="1"/>
      <c r="W96" s="1"/>
      <c r="X96" s="1"/>
      <c r="Y96" s="1"/>
      <c r="Z96" s="1"/>
      <c r="AA96" s="1"/>
    </row>
    <row r="97" spans="1:27" ht="15.75" customHeight="1" x14ac:dyDescent="0.3">
      <c r="A97" s="344" t="s">
        <v>728</v>
      </c>
      <c r="B97" s="364">
        <v>18740924592</v>
      </c>
      <c r="C97" s="8"/>
      <c r="D97" s="8"/>
      <c r="E97" s="8"/>
      <c r="F97" s="8"/>
      <c r="G97" s="8"/>
      <c r="H97" s="354">
        <f t="shared" si="2"/>
        <v>0</v>
      </c>
      <c r="I97" s="1"/>
      <c r="J97" s="1"/>
      <c r="K97" s="1"/>
      <c r="L97" s="1"/>
      <c r="M97" s="1"/>
      <c r="N97" s="1"/>
      <c r="O97" s="1"/>
      <c r="P97" s="1"/>
      <c r="Q97" s="1"/>
      <c r="R97" s="1"/>
      <c r="S97" s="1"/>
      <c r="T97" s="1"/>
      <c r="U97" s="1"/>
      <c r="V97" s="1"/>
      <c r="W97" s="1"/>
      <c r="X97" s="1"/>
      <c r="Y97" s="1"/>
      <c r="Z97" s="1"/>
      <c r="AA97" s="1"/>
    </row>
    <row r="98" spans="1:27" ht="15.75" customHeight="1" x14ac:dyDescent="0.3">
      <c r="A98" s="344" t="s">
        <v>729</v>
      </c>
      <c r="B98" s="364">
        <v>8128565662</v>
      </c>
      <c r="C98" s="8"/>
      <c r="D98" s="8"/>
      <c r="E98" s="8"/>
      <c r="F98" s="8"/>
      <c r="G98" s="8"/>
      <c r="H98" s="354">
        <f t="shared" si="2"/>
        <v>0</v>
      </c>
      <c r="I98" s="1"/>
      <c r="J98" s="1"/>
      <c r="K98" s="1"/>
      <c r="L98" s="1"/>
      <c r="M98" s="1"/>
      <c r="N98" s="1"/>
      <c r="O98" s="1"/>
      <c r="P98" s="1"/>
      <c r="Q98" s="1"/>
      <c r="R98" s="1"/>
      <c r="S98" s="1"/>
      <c r="T98" s="1"/>
      <c r="U98" s="1"/>
      <c r="V98" s="1"/>
      <c r="W98" s="1"/>
      <c r="X98" s="1"/>
      <c r="Y98" s="1"/>
      <c r="Z98" s="1"/>
      <c r="AA98" s="1"/>
    </row>
    <row r="99" spans="1:27" ht="15.75" customHeight="1" x14ac:dyDescent="0.3">
      <c r="A99" s="344" t="s">
        <v>730</v>
      </c>
      <c r="B99" s="8"/>
      <c r="C99" s="8"/>
      <c r="D99" s="8"/>
      <c r="E99" s="8"/>
      <c r="F99" s="8"/>
      <c r="G99" s="8"/>
      <c r="H99" s="354">
        <f t="shared" si="2"/>
        <v>0</v>
      </c>
      <c r="I99" s="1"/>
      <c r="J99" s="1"/>
      <c r="K99" s="1"/>
      <c r="L99" s="1"/>
      <c r="M99" s="1"/>
      <c r="N99" s="1"/>
      <c r="O99" s="1"/>
      <c r="P99" s="1"/>
      <c r="Q99" s="1"/>
      <c r="R99" s="1"/>
      <c r="S99" s="1"/>
      <c r="T99" s="1"/>
      <c r="U99" s="1"/>
      <c r="V99" s="1"/>
      <c r="W99" s="1"/>
      <c r="X99" s="1"/>
      <c r="Y99" s="1"/>
      <c r="Z99" s="1"/>
      <c r="AA99" s="1"/>
    </row>
    <row r="100" spans="1:27" ht="15.75" customHeight="1" x14ac:dyDescent="0.3">
      <c r="A100" s="344" t="s">
        <v>732</v>
      </c>
      <c r="B100" s="364">
        <v>539000000</v>
      </c>
      <c r="C100" s="8"/>
      <c r="D100" s="8"/>
      <c r="E100" s="8"/>
      <c r="F100" s="8"/>
      <c r="G100" s="8"/>
      <c r="H100" s="354">
        <f t="shared" si="2"/>
        <v>0</v>
      </c>
      <c r="I100" s="1"/>
      <c r="J100" s="1"/>
      <c r="K100" s="1"/>
      <c r="L100" s="1"/>
      <c r="M100" s="1"/>
      <c r="N100" s="1"/>
      <c r="O100" s="1"/>
      <c r="P100" s="1"/>
      <c r="Q100" s="1"/>
      <c r="R100" s="1"/>
      <c r="S100" s="1"/>
      <c r="T100" s="1"/>
      <c r="U100" s="1"/>
      <c r="V100" s="1"/>
      <c r="W100" s="1"/>
      <c r="X100" s="1"/>
      <c r="Y100" s="1"/>
      <c r="Z100" s="1"/>
      <c r="AA100" s="1"/>
    </row>
    <row r="101" spans="1:27" ht="15.75" customHeight="1" x14ac:dyDescent="0.3">
      <c r="A101" s="344" t="s">
        <v>119</v>
      </c>
      <c r="B101" s="364">
        <v>130000000</v>
      </c>
      <c r="C101" s="8"/>
      <c r="D101" s="8"/>
      <c r="E101" s="8"/>
      <c r="F101" s="8"/>
      <c r="G101" s="8"/>
      <c r="H101" s="354">
        <f t="shared" si="2"/>
        <v>0</v>
      </c>
      <c r="I101" s="1"/>
      <c r="J101" s="1"/>
      <c r="K101" s="1"/>
      <c r="L101" s="1"/>
      <c r="M101" s="1"/>
      <c r="N101" s="1"/>
      <c r="O101" s="1"/>
      <c r="P101" s="1"/>
      <c r="Q101" s="1"/>
      <c r="R101" s="1"/>
      <c r="S101" s="1"/>
      <c r="T101" s="1"/>
      <c r="U101" s="1"/>
      <c r="V101" s="1"/>
      <c r="W101" s="1"/>
      <c r="X101" s="1"/>
      <c r="Y101" s="1"/>
      <c r="Z101" s="1"/>
      <c r="AA101" s="1"/>
    </row>
    <row r="102" spans="1:27" ht="15.75" customHeight="1" x14ac:dyDescent="0.3">
      <c r="A102" s="344" t="s">
        <v>122</v>
      </c>
      <c r="B102" s="364">
        <v>1100000</v>
      </c>
      <c r="C102" s="8"/>
      <c r="D102" s="8"/>
      <c r="E102" s="8"/>
      <c r="F102" s="8"/>
      <c r="G102" s="8"/>
      <c r="H102" s="354">
        <f t="shared" si="2"/>
        <v>0</v>
      </c>
      <c r="I102" s="1"/>
      <c r="J102" s="1"/>
      <c r="K102" s="1"/>
      <c r="L102" s="1"/>
      <c r="M102" s="1"/>
      <c r="N102" s="1"/>
      <c r="O102" s="1"/>
      <c r="P102" s="1"/>
      <c r="Q102" s="1"/>
      <c r="R102" s="1"/>
      <c r="S102" s="1"/>
      <c r="T102" s="1"/>
      <c r="U102" s="1"/>
      <c r="V102" s="1"/>
      <c r="W102" s="1"/>
      <c r="X102" s="1"/>
      <c r="Y102" s="1"/>
      <c r="Z102" s="1"/>
      <c r="AA102" s="1"/>
    </row>
    <row r="103" spans="1:27" ht="15.75" customHeight="1" x14ac:dyDescent="0.3">
      <c r="A103" s="334" t="s">
        <v>737</v>
      </c>
      <c r="B103" s="8"/>
      <c r="C103" s="333">
        <f>SUM(B104)</f>
        <v>17065000000</v>
      </c>
      <c r="D103" s="8"/>
      <c r="E103" s="8"/>
      <c r="F103" s="8"/>
      <c r="G103" s="8"/>
      <c r="H103" s="354">
        <f t="shared" si="2"/>
        <v>17065000000</v>
      </c>
      <c r="I103" s="1"/>
      <c r="J103" s="1"/>
      <c r="K103" s="1"/>
      <c r="L103" s="1"/>
      <c r="M103" s="1"/>
      <c r="N103" s="1"/>
      <c r="O103" s="1"/>
      <c r="P103" s="1"/>
      <c r="Q103" s="1"/>
      <c r="R103" s="1"/>
      <c r="S103" s="1"/>
      <c r="T103" s="1"/>
      <c r="U103" s="1"/>
      <c r="V103" s="1"/>
      <c r="W103" s="1"/>
      <c r="X103" s="1"/>
      <c r="Y103" s="1"/>
      <c r="Z103" s="1"/>
      <c r="AA103" s="1"/>
    </row>
    <row r="104" spans="1:27" ht="15.75" customHeight="1" x14ac:dyDescent="0.3">
      <c r="A104" s="344" t="s">
        <v>738</v>
      </c>
      <c r="B104" s="364">
        <v>17065000000</v>
      </c>
      <c r="C104" s="8"/>
      <c r="D104" s="8"/>
      <c r="E104" s="8"/>
      <c r="F104" s="8"/>
      <c r="G104" s="8"/>
      <c r="H104" s="354">
        <f t="shared" si="2"/>
        <v>0</v>
      </c>
      <c r="I104" s="1"/>
      <c r="J104" s="1"/>
      <c r="K104" s="1"/>
      <c r="L104" s="1"/>
      <c r="M104" s="1"/>
      <c r="N104" s="1"/>
      <c r="O104" s="1"/>
      <c r="P104" s="1"/>
      <c r="Q104" s="1"/>
      <c r="R104" s="1"/>
      <c r="S104" s="1"/>
      <c r="T104" s="1"/>
      <c r="U104" s="1"/>
      <c r="V104" s="1"/>
      <c r="W104" s="1"/>
      <c r="X104" s="1"/>
      <c r="Y104" s="1"/>
      <c r="Z104" s="1"/>
      <c r="AA104" s="1"/>
    </row>
    <row r="105" spans="1:27" ht="15.75" customHeight="1" x14ac:dyDescent="0.3">
      <c r="A105" s="176"/>
      <c r="B105" s="8"/>
      <c r="C105" s="8"/>
      <c r="D105" s="8"/>
      <c r="E105" s="8"/>
      <c r="F105" s="8"/>
      <c r="G105" s="8"/>
      <c r="H105" s="8"/>
      <c r="I105" s="1"/>
      <c r="J105" s="1"/>
      <c r="K105" s="1"/>
      <c r="L105" s="1"/>
      <c r="M105" s="1"/>
      <c r="N105" s="1"/>
      <c r="O105" s="1"/>
      <c r="P105" s="1"/>
      <c r="Q105" s="1"/>
      <c r="R105" s="1"/>
      <c r="S105" s="1"/>
      <c r="T105" s="1"/>
      <c r="U105" s="1"/>
      <c r="V105" s="1"/>
      <c r="W105" s="1"/>
      <c r="X105" s="1"/>
      <c r="Y105" s="1"/>
      <c r="Z105" s="1"/>
      <c r="AA105" s="1"/>
    </row>
    <row r="106" spans="1:27" ht="15.75" customHeight="1" x14ac:dyDescent="0.35">
      <c r="A106" s="355" t="s">
        <v>1180</v>
      </c>
      <c r="B106" s="356"/>
      <c r="C106" s="357">
        <f>C63+C41+C31+C5</f>
        <v>356115511176.98999</v>
      </c>
      <c r="D106" s="356"/>
      <c r="E106" s="355" t="s">
        <v>742</v>
      </c>
      <c r="F106" s="358"/>
      <c r="G106" s="358"/>
      <c r="H106" s="357">
        <f>H63+H41+H31+H5</f>
        <v>270701605298.60999</v>
      </c>
      <c r="I106" s="1"/>
      <c r="J106" s="1"/>
      <c r="K106" s="1"/>
      <c r="L106" s="1"/>
      <c r="M106" s="1"/>
      <c r="N106" s="1"/>
      <c r="O106" s="1"/>
      <c r="P106" s="1"/>
      <c r="Q106" s="1"/>
      <c r="R106" s="1"/>
      <c r="S106" s="1"/>
      <c r="T106" s="1"/>
      <c r="U106" s="1"/>
      <c r="V106" s="1"/>
      <c r="W106" s="1"/>
      <c r="X106" s="1"/>
      <c r="Y106" s="1"/>
      <c r="Z106" s="1"/>
      <c r="AA106" s="1"/>
    </row>
    <row r="107" spans="1:27" ht="15.75" customHeight="1" x14ac:dyDescent="0.3">
      <c r="A107" s="1"/>
      <c r="B107" s="10"/>
      <c r="C107" s="10"/>
      <c r="D107" s="10"/>
      <c r="E107" s="10"/>
      <c r="F107" s="10"/>
      <c r="G107" s="10"/>
      <c r="H107" s="10"/>
      <c r="I107" s="1"/>
      <c r="J107" s="1"/>
      <c r="K107" s="1"/>
      <c r="L107" s="1"/>
      <c r="M107" s="1"/>
      <c r="N107" s="1"/>
      <c r="O107" s="1"/>
      <c r="P107" s="1"/>
      <c r="Q107" s="1"/>
      <c r="R107" s="1"/>
      <c r="S107" s="1"/>
      <c r="T107" s="1"/>
      <c r="U107" s="1"/>
      <c r="V107" s="1"/>
      <c r="W107" s="1"/>
      <c r="X107" s="1"/>
      <c r="Y107" s="1"/>
      <c r="Z107" s="1"/>
      <c r="AA107" s="1"/>
    </row>
    <row r="108" spans="1:27" ht="15.75" customHeight="1" x14ac:dyDescent="0.3">
      <c r="A108" s="1"/>
      <c r="B108" s="10"/>
      <c r="C108" s="10"/>
      <c r="D108" s="10"/>
      <c r="E108" s="10"/>
      <c r="F108" s="10"/>
      <c r="G108" s="10"/>
      <c r="H108" s="10"/>
      <c r="I108" s="1"/>
      <c r="J108" s="1"/>
      <c r="K108" s="1"/>
      <c r="L108" s="1"/>
      <c r="M108" s="1"/>
      <c r="N108" s="1"/>
      <c r="O108" s="1"/>
      <c r="P108" s="1"/>
      <c r="Q108" s="1"/>
      <c r="R108" s="1"/>
      <c r="S108" s="1"/>
      <c r="T108" s="1"/>
      <c r="U108" s="1"/>
      <c r="V108" s="1"/>
      <c r="W108" s="1"/>
      <c r="X108" s="1"/>
      <c r="Y108" s="1"/>
      <c r="Z108" s="1"/>
      <c r="AA108" s="1"/>
    </row>
    <row r="109" spans="1:27" ht="15.75" customHeight="1" x14ac:dyDescent="0.3">
      <c r="A109" s="1"/>
      <c r="B109" s="10"/>
      <c r="C109" s="10"/>
      <c r="D109" s="10"/>
      <c r="E109" s="10"/>
      <c r="F109" s="10"/>
      <c r="G109" s="10"/>
      <c r="H109" s="10"/>
      <c r="I109" s="1"/>
      <c r="J109" s="1"/>
      <c r="K109" s="1"/>
      <c r="L109" s="1"/>
      <c r="M109" s="1"/>
      <c r="N109" s="1"/>
      <c r="O109" s="1"/>
      <c r="P109" s="1"/>
      <c r="Q109" s="1"/>
      <c r="R109" s="1"/>
      <c r="S109" s="1"/>
      <c r="T109" s="1"/>
      <c r="U109" s="1"/>
      <c r="V109" s="1"/>
      <c r="W109" s="1"/>
      <c r="X109" s="1"/>
      <c r="Y109" s="1"/>
      <c r="Z109" s="1"/>
      <c r="AA109" s="1"/>
    </row>
    <row r="110" spans="1:27"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3">
      <c r="A111" s="1"/>
      <c r="B111" s="1"/>
      <c r="C111" s="363"/>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3">
      <c r="A112" s="1"/>
      <c r="B112" s="1"/>
      <c r="C112" s="10"/>
      <c r="D112" s="359"/>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3">
      <c r="A113" s="1"/>
      <c r="B113" s="1"/>
      <c r="C113" s="10"/>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6"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6"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6"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6"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6"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6"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6"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6"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6"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6"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6"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6"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6"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6"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6"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6"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6"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6"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6"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6"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6"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6"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6"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6"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6"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6"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6"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6"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6"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6"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6"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6"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6"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6"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6"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6"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6"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6"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6"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6"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6"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6"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6"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6"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6"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6"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6"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6"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6"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6"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6"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6"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6"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6"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6"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6"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6"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6"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6"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6"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6"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6"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6"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6"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6"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6"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6"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6"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6"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6"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6"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6"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6"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6"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6"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6"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6"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6"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6"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6"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6"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6"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6"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6"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6"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6"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6"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6"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6"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6"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6"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6"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6"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6"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6"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6"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6"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6"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6"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6"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6"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6"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6"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6"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6"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6"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6"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6"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6"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6"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6"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6"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6"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6"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6"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6"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6"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6"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6"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6"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6"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6"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6"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6"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6"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6"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6"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6"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6"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6"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6"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6"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6"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6"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6"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6"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6"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6"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6"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6"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6"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6"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6"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6"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6"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6"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6"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6"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6"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6"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6"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6"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6"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6"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6"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6"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6"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6"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6"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6"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6"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6"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6"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6"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6"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6"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6"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6"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6"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6"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6"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6"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6"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6"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6"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6"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6"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6"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6"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6"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6"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6"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6"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6"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6"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6"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6"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6"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6"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6"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6"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6"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6"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6"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6"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6"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6"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6"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6"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6"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6"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6"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6"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6"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6"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6"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6"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6"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6"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6"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6"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6"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6"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6"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6"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6"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6"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6"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6"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6"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6"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6"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6"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6"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6"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6"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6"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6"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6"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6"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6"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6"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6"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6"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6"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6"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6"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6"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6"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6"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6"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6"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6"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6"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6"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6"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6"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6"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6"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6"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6"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6"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6"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6"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6"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6"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6"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6"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6"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6"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6"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6"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6"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6"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6"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6"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6"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6"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6"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6"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6"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6"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6"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6"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6"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6"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6"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6"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6"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6"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6"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6"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6"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6"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6"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6"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6"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6"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6"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6"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6"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6"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6"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6"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6"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6"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6"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6"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6"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6"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6"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6"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6"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6"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6"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6"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6"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6"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6"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6"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6"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6"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6"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6"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6"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6"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6"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6"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6"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6"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6"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6"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6"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6"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6"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6"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6"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6"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6"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6"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6"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6"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6"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6"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6"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6"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6"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6"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6"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6"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6"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6"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6"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6"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6"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6"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6"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6"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6"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6"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6"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6"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6"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6"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6"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6"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6"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6"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6"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6"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6"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6"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6"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6"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6"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6"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6"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6"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6"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6"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6"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6"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6"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6"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6"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6"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6"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6"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6"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6"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6"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6"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6"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6"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6"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6"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6"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6"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6"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6"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6"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6"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6"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6"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6"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6"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6"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6"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6"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6"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6"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6"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6"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6"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6"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6"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6"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6"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6"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6"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6"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6"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6"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6"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6"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6"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6"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6"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6"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6"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6"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6"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6"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6"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6"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6"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6"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6"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6"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6"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6"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6"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6"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6"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6"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6"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6"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6"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6"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6"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6"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6"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6"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6"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6"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6"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6"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6"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6"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6"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6"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6"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6"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6"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6"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6"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6"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6"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6"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6"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6"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6"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6"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6"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6"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6"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6"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6"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6"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6"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6"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6"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6"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6"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6"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6"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6"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6"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6"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6"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6"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6"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6"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6"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6"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6"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6"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6"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6"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6"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6"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6"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6"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6"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6"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6"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6"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6"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6"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6"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6"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6"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6"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6"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6"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6"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6"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6"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6"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6"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6"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6"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6"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6"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6"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6"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6"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6"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6"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6"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6"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6"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6"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6"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6"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6"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6"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6"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6"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6"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6"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6"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6"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6"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6"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6"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6"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6"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6"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6"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6"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6"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6"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6"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6"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6"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6"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6"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6"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6"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6"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6"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6"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6"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6"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6"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6"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6"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6"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6"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6"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6"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6"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6"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6"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6"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6"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6"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6"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6"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6"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6"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6"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6"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6"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6"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6"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6"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6"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6"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6"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6"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6"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6"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6"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6"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6"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6"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6"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6"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6"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6"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6"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6"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6"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6"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6"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6"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6"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6"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6"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6"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6"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6"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6"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6"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6"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6"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6"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6"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6"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6"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6"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6"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6"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6"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6"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6"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6"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6"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6"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6"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6"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6"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6"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6"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6"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6"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6"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6"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6"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6"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6"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6"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6"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6"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6"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6"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6"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6"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6"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6"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6"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6"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6"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6"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6"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6"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6"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6"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6"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6"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6"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6"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6"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6"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6"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6"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6"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6"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6"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6"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6"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6"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6"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6"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6"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6"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6"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6"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6"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6"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6"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6"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6"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6"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6"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6"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6"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6"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6"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6"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6"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6"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6"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6"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6"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6"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6"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6"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6"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6"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6"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6"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6"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6"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6"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6"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6"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6"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6"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6"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6"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6"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6"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6"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6"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6"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6"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6"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6"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6"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6"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6"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6"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6"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6"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6"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6"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6"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6"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6"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6"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6"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6"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6"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6"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6"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6"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6"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6"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6"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6"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6"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6"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6"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6"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6"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6"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6"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6"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6"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6"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6"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6"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6"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6"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6"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6"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6"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6"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6"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6"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6"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6"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6"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6"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6"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6"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6"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6"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6"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6"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6"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6"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6"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6"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6"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6"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6"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6"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6"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6"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6"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6"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6"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6"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6"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6"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6"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6"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6"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6"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6"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6"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6"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6"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6"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6"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6"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6"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6"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6"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6"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6"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6"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6"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6"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6"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6"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6"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6"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6"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6"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6"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6"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6"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6"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6"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6"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6"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6"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6"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6"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6"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6"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6"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6"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6"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6"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6"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6"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6"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6"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6"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6"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6"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6"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6"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6"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6"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6"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6"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6"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6"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6"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6"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6"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6"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6"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6"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6"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6"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6"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6"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6"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6"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6"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6"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6"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6"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6"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6"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6"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6"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6"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6"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6"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6"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6"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6"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6"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6"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6"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6"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6"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6"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6"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6"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6"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6"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6"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6"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6"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6"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6"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6"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6"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6"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6"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6"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6"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6"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6"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6"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6"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sheetProtection algorithmName="SHA-512" hashValue="jZz4JlG8Lm6rVn5smCfTKm8oJjCay0Xr8KKGEHlKGTyjRgEUPfQMNR9vG1SF9R5GyRVLxOud0BwHAp63ZnkfuA==" saltValue="tfo6LdI1q687QCZkBecrfQ==" spinCount="100000" sheet="1" objects="1" scenarios="1"/>
  <mergeCells count="2">
    <mergeCell ref="D3:F3"/>
    <mergeCell ref="A1:H1"/>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KU262"/>
  <sheetViews>
    <sheetView workbookViewId="0">
      <pane ySplit="3" topLeftCell="A4" activePane="bottomLeft" state="frozen"/>
      <selection pane="bottomLeft" activeCell="B5" sqref="B5"/>
    </sheetView>
  </sheetViews>
  <sheetFormatPr baseColWidth="10" defaultColWidth="11.09765625" defaultRowHeight="15" customHeight="1" x14ac:dyDescent="0.3"/>
  <cols>
    <col min="1" max="5" width="6.09765625" customWidth="1"/>
    <col min="6" max="6" width="12.09765625" customWidth="1"/>
    <col min="7" max="7" width="16.09765625" customWidth="1"/>
    <col min="8" max="8" width="7.09765625" customWidth="1"/>
    <col min="9" max="9" width="13.5" hidden="1" customWidth="1"/>
    <col min="10" max="10" width="10.59765625" hidden="1" customWidth="1"/>
    <col min="11" max="11" width="7" customWidth="1"/>
    <col min="12" max="12" width="33.3984375" customWidth="1"/>
    <col min="13" max="13" width="22" customWidth="1"/>
    <col min="14" max="14" width="14.09765625" customWidth="1"/>
    <col min="15" max="15" width="9.5" hidden="1" customWidth="1"/>
    <col min="16" max="16" width="15.5" customWidth="1"/>
    <col min="17" max="17" width="18.5" customWidth="1"/>
    <col min="18" max="18" width="17.59765625" customWidth="1"/>
    <col min="19" max="21" width="17" customWidth="1"/>
    <col min="22" max="23" width="14.59765625" customWidth="1"/>
    <col min="24" max="24" width="20" customWidth="1"/>
    <col min="25" max="26" width="20.09765625" customWidth="1"/>
    <col min="27" max="27" width="19" customWidth="1"/>
    <col min="28" max="29" width="18" customWidth="1"/>
    <col min="30" max="30" width="19.3984375" customWidth="1"/>
    <col min="31" max="31" width="20" customWidth="1"/>
    <col min="32" max="33" width="19.59765625" customWidth="1"/>
    <col min="34" max="36" width="23.8984375" customWidth="1"/>
    <col min="37" max="37" width="22.09765625" customWidth="1"/>
    <col min="38" max="39" width="24.5" customWidth="1"/>
    <col min="40" max="40" width="23.3984375" customWidth="1"/>
    <col min="41" max="41" width="21.59765625" customWidth="1"/>
    <col min="42" max="42" width="22.59765625" customWidth="1"/>
    <col min="43" max="43" width="20.3984375" customWidth="1"/>
    <col min="44" max="44" width="24.59765625" customWidth="1"/>
    <col min="45" max="45" width="14.3984375" customWidth="1"/>
    <col min="46" max="46" width="14" customWidth="1"/>
    <col min="47" max="47" width="14.5" customWidth="1"/>
    <col min="48" max="48" width="14.09765625" customWidth="1"/>
    <col min="49" max="49" width="14.5" customWidth="1"/>
    <col min="50" max="50" width="14.09765625" customWidth="1"/>
    <col min="51" max="51" width="16.8984375" customWidth="1"/>
    <col min="52" max="52" width="18.09765625" customWidth="1"/>
    <col min="53" max="53" width="18.3984375" customWidth="1"/>
    <col min="54" max="54" width="16.3984375" customWidth="1"/>
    <col min="55" max="55" width="14.5" customWidth="1"/>
    <col min="56" max="56" width="15.59765625" customWidth="1"/>
    <col min="57" max="57" width="16" customWidth="1"/>
    <col min="58" max="59" width="17.09765625" customWidth="1"/>
    <col min="60" max="60" width="16.3984375" customWidth="1"/>
    <col min="61" max="61" width="14.5" customWidth="1"/>
    <col min="62" max="62" width="14.09765625" customWidth="1"/>
    <col min="63" max="65" width="15" customWidth="1"/>
    <col min="66" max="66" width="17.8984375" customWidth="1"/>
    <col min="67" max="67" width="14.8984375" customWidth="1"/>
    <col min="68" max="68" width="14.5" customWidth="1"/>
    <col min="69" max="69" width="14.09765625" customWidth="1"/>
    <col min="70" max="71" width="14.8984375" customWidth="1"/>
    <col min="72" max="73" width="15.5" customWidth="1"/>
    <col min="74" max="74" width="16.59765625" customWidth="1"/>
    <col min="75" max="75" width="16.3984375" customWidth="1"/>
    <col min="76" max="76" width="12.8984375" customWidth="1"/>
    <col min="77" max="77" width="15.5" customWidth="1"/>
    <col min="78" max="78" width="15.59765625" customWidth="1"/>
    <col min="79" max="79" width="14.09765625" customWidth="1"/>
    <col min="80" max="80" width="13.8984375" customWidth="1"/>
    <col min="81" max="81" width="16.59765625" customWidth="1"/>
    <col min="82" max="83" width="11.59765625" customWidth="1"/>
    <col min="84" max="86" width="13.59765625" customWidth="1"/>
    <col min="87" max="88" width="11.59765625" customWidth="1"/>
    <col min="89" max="89" width="12.8984375" customWidth="1"/>
    <col min="90" max="90" width="15.09765625" customWidth="1"/>
    <col min="91" max="92" width="11.59765625" customWidth="1"/>
    <col min="93" max="93" width="15" customWidth="1"/>
    <col min="94" max="94" width="11.59765625" customWidth="1"/>
    <col min="95" max="95" width="15.09765625" customWidth="1"/>
    <col min="96" max="96" width="15.59765625" customWidth="1"/>
    <col min="97" max="97" width="16.59765625" customWidth="1"/>
    <col min="98" max="98" width="11.5" customWidth="1"/>
    <col min="99" max="99" width="13.59765625" customWidth="1"/>
    <col min="100" max="101" width="14" customWidth="1"/>
    <col min="102" max="105" width="11.09765625" customWidth="1"/>
    <col min="106" max="106" width="19.59765625" customWidth="1"/>
    <col min="107" max="107" width="22.09765625" customWidth="1"/>
    <col min="108" max="108" width="22.3984375" customWidth="1"/>
    <col min="109" max="110" width="15.09765625" customWidth="1"/>
    <col min="111" max="111" width="15.5" customWidth="1"/>
    <col min="112" max="112" width="15" customWidth="1"/>
    <col min="113" max="118" width="16.09765625" customWidth="1"/>
    <col min="119" max="119" width="12.3984375" customWidth="1"/>
    <col min="120" max="124" width="13" customWidth="1"/>
    <col min="125" max="125" width="12.59765625" customWidth="1"/>
    <col min="126" max="126" width="11.5" customWidth="1"/>
    <col min="127" max="127" width="11.59765625" customWidth="1"/>
    <col min="128" max="130" width="15.5" customWidth="1"/>
    <col min="131" max="131" width="13" customWidth="1"/>
    <col min="132" max="132" width="10.3984375" customWidth="1"/>
    <col min="133" max="133" width="12.59765625" customWidth="1"/>
    <col min="134" max="134" width="12.09765625" customWidth="1"/>
    <col min="135" max="135" width="16.09765625" customWidth="1"/>
    <col min="136" max="136" width="17.59765625" customWidth="1"/>
    <col min="137" max="137" width="20.3984375" customWidth="1"/>
    <col min="138" max="139" width="24.59765625" customWidth="1"/>
    <col min="140" max="140" width="20.3984375" customWidth="1"/>
    <col min="141" max="142" width="16.5" customWidth="1"/>
    <col min="143" max="143" width="16.09765625" customWidth="1"/>
    <col min="144" max="144" width="19.59765625" customWidth="1"/>
    <col min="145" max="145" width="18.09765625" customWidth="1"/>
    <col min="146" max="148" width="19.59765625" customWidth="1"/>
    <col min="149" max="149" width="14.5" customWidth="1"/>
    <col min="150" max="150" width="14.8984375" customWidth="1"/>
    <col min="151" max="151" width="17.3984375" customWidth="1"/>
    <col min="152" max="152" width="18.5" customWidth="1"/>
    <col min="153" max="153" width="17" customWidth="1"/>
    <col min="154" max="154" width="16.09765625" customWidth="1"/>
    <col min="155" max="155" width="14.5" customWidth="1"/>
    <col min="156" max="156" width="17.09765625" customWidth="1"/>
    <col min="157" max="157" width="14.09765625" customWidth="1"/>
    <col min="158" max="159" width="18.5" customWidth="1"/>
    <col min="160" max="160" width="18.59765625" customWidth="1"/>
    <col min="161" max="161" width="19.59765625" customWidth="1"/>
    <col min="162" max="163" width="17.3984375" customWidth="1"/>
    <col min="164" max="164" width="17.59765625" customWidth="1"/>
    <col min="165" max="165" width="22.59765625" customWidth="1"/>
    <col min="166" max="166" width="4.5" customWidth="1"/>
    <col min="167" max="170" width="3.59765625" customWidth="1"/>
    <col min="171" max="298" width="10.8984375" customWidth="1"/>
    <col min="299" max="299" width="3.59765625" customWidth="1"/>
    <col min="300" max="300" width="14.5" customWidth="1"/>
    <col min="301" max="307" width="11.09765625" customWidth="1"/>
  </cols>
  <sheetData>
    <row r="1" spans="1:307" ht="15.75" customHeight="1" x14ac:dyDescent="0.3">
      <c r="A1" s="805" t="s">
        <v>1003</v>
      </c>
      <c r="B1" s="797"/>
      <c r="C1" s="797"/>
      <c r="D1" s="797"/>
      <c r="E1" s="797"/>
      <c r="F1" s="797"/>
      <c r="G1" s="797"/>
      <c r="H1" s="797"/>
      <c r="I1" s="797"/>
      <c r="J1" s="797"/>
      <c r="K1" s="797"/>
      <c r="L1" s="797"/>
      <c r="M1" s="797"/>
      <c r="N1" s="2"/>
      <c r="O1" s="3"/>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806" t="s">
        <v>4</v>
      </c>
      <c r="AT1" s="799"/>
      <c r="AU1" s="799"/>
      <c r="AV1" s="799"/>
      <c r="AW1" s="799"/>
      <c r="AX1" s="799"/>
      <c r="AY1" s="799"/>
      <c r="AZ1" s="799"/>
      <c r="BA1" s="799"/>
      <c r="BB1" s="799"/>
      <c r="BC1" s="799"/>
      <c r="BD1" s="799"/>
      <c r="BE1" s="799"/>
      <c r="BF1" s="799"/>
      <c r="BG1" s="799"/>
      <c r="BH1" s="799"/>
      <c r="BI1" s="799"/>
      <c r="BJ1" s="799"/>
      <c r="BK1" s="799"/>
      <c r="BL1" s="799"/>
      <c r="BM1" s="799"/>
      <c r="BN1" s="799"/>
      <c r="BO1" s="799"/>
      <c r="BP1" s="799"/>
      <c r="BQ1" s="799"/>
      <c r="BR1" s="799"/>
      <c r="BS1" s="799"/>
      <c r="BT1" s="799"/>
      <c r="BU1" s="799"/>
      <c r="BV1" s="799"/>
      <c r="BW1" s="799"/>
      <c r="BX1" s="799"/>
      <c r="BY1" s="799"/>
      <c r="BZ1" s="800"/>
      <c r="CA1" s="237"/>
      <c r="CB1" s="807" t="s">
        <v>6</v>
      </c>
      <c r="CC1" s="799"/>
      <c r="CD1" s="799"/>
      <c r="CE1" s="799"/>
      <c r="CF1" s="799"/>
      <c r="CG1" s="799"/>
      <c r="CH1" s="799"/>
      <c r="CI1" s="799"/>
      <c r="CJ1" s="799"/>
      <c r="CK1" s="799"/>
      <c r="CL1" s="799"/>
      <c r="CM1" s="799"/>
      <c r="CN1" s="799"/>
      <c r="CO1" s="799"/>
      <c r="CP1" s="799"/>
      <c r="CQ1" s="799"/>
      <c r="CR1" s="799"/>
      <c r="CS1" s="799"/>
      <c r="CT1" s="799"/>
      <c r="CU1" s="799"/>
      <c r="CV1" s="799"/>
      <c r="CW1" s="799"/>
      <c r="CX1" s="800"/>
      <c r="CY1" s="237"/>
      <c r="CZ1" s="237"/>
      <c r="DA1" s="237"/>
      <c r="DB1" s="798" t="s">
        <v>8</v>
      </c>
      <c r="DC1" s="799"/>
      <c r="DD1" s="799"/>
      <c r="DE1" s="799"/>
      <c r="DF1" s="799"/>
      <c r="DG1" s="799"/>
      <c r="DH1" s="799"/>
      <c r="DI1" s="799"/>
      <c r="DJ1" s="799"/>
      <c r="DK1" s="799"/>
      <c r="DL1" s="799"/>
      <c r="DM1" s="799"/>
      <c r="DN1" s="799"/>
      <c r="DO1" s="799"/>
      <c r="DP1" s="799"/>
      <c r="DQ1" s="799"/>
      <c r="DR1" s="799"/>
      <c r="DS1" s="799"/>
      <c r="DT1" s="799"/>
      <c r="DU1" s="799"/>
      <c r="DV1" s="799"/>
      <c r="DW1" s="799"/>
      <c r="DX1" s="799"/>
      <c r="DY1" s="799"/>
      <c r="DZ1" s="799"/>
      <c r="EA1" s="799"/>
      <c r="EB1" s="799"/>
      <c r="EC1" s="799"/>
      <c r="ED1" s="799"/>
      <c r="EE1" s="799"/>
      <c r="EF1" s="799"/>
      <c r="EG1" s="799"/>
      <c r="EH1" s="799"/>
      <c r="EI1" s="799"/>
      <c r="EJ1" s="799"/>
      <c r="EK1" s="799"/>
      <c r="EL1" s="799"/>
      <c r="EM1" s="799"/>
      <c r="EN1" s="799"/>
      <c r="EO1" s="799"/>
      <c r="EP1" s="799"/>
      <c r="EQ1" s="799"/>
      <c r="ER1" s="799"/>
      <c r="ES1" s="799"/>
      <c r="ET1" s="799"/>
      <c r="EU1" s="799"/>
      <c r="EV1" s="799"/>
      <c r="EW1" s="799"/>
      <c r="EX1" s="799"/>
      <c r="EY1" s="799"/>
      <c r="EZ1" s="799"/>
      <c r="FA1" s="799"/>
      <c r="FB1" s="799"/>
      <c r="FC1" s="799"/>
      <c r="FD1" s="799"/>
      <c r="FE1" s="799"/>
      <c r="FF1" s="799"/>
      <c r="FG1" s="799"/>
      <c r="FH1" s="799"/>
      <c r="FI1" s="800"/>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3"/>
      <c r="KP1" s="13"/>
      <c r="KQ1" s="13"/>
      <c r="KR1" s="13"/>
      <c r="KS1" s="13"/>
      <c r="KT1" s="13"/>
      <c r="KU1" s="13"/>
    </row>
    <row r="2" spans="1:307" ht="15.75" customHeight="1" x14ac:dyDescent="0.3">
      <c r="A2" s="14" t="s">
        <v>10</v>
      </c>
      <c r="B2" s="14" t="s">
        <v>11</v>
      </c>
      <c r="C2" s="14" t="s">
        <v>12</v>
      </c>
      <c r="D2" s="14" t="s">
        <v>13</v>
      </c>
      <c r="E2" s="14" t="s">
        <v>14</v>
      </c>
      <c r="F2" s="14" t="s">
        <v>15</v>
      </c>
      <c r="G2" s="14" t="s">
        <v>16</v>
      </c>
      <c r="H2" s="15" t="s">
        <v>17</v>
      </c>
      <c r="I2" s="14" t="s">
        <v>19</v>
      </c>
      <c r="J2" s="14" t="s">
        <v>22</v>
      </c>
      <c r="K2" s="14"/>
      <c r="L2" s="16" t="s">
        <v>21</v>
      </c>
      <c r="M2" s="16" t="s">
        <v>23</v>
      </c>
      <c r="N2" s="17" t="s">
        <v>24</v>
      </c>
      <c r="O2" s="18" t="s">
        <v>25</v>
      </c>
      <c r="P2" s="19" t="s">
        <v>26</v>
      </c>
      <c r="Q2" s="238" t="s">
        <v>27</v>
      </c>
      <c r="R2" s="238" t="s">
        <v>28</v>
      </c>
      <c r="S2" s="238" t="s">
        <v>29</v>
      </c>
      <c r="T2" s="238" t="s">
        <v>30</v>
      </c>
      <c r="U2" s="238" t="s">
        <v>31</v>
      </c>
      <c r="V2" s="238" t="s">
        <v>32</v>
      </c>
      <c r="W2" s="238" t="s">
        <v>33</v>
      </c>
      <c r="X2" s="238" t="s">
        <v>34</v>
      </c>
      <c r="Y2" s="238" t="s">
        <v>35</v>
      </c>
      <c r="Z2" s="238" t="s">
        <v>36</v>
      </c>
      <c r="AA2" s="238" t="s">
        <v>37</v>
      </c>
      <c r="AB2" s="238" t="s">
        <v>38</v>
      </c>
      <c r="AC2" s="238" t="s">
        <v>39</v>
      </c>
      <c r="AD2" s="238" t="s">
        <v>40</v>
      </c>
      <c r="AE2" s="238" t="s">
        <v>41</v>
      </c>
      <c r="AF2" s="238" t="s">
        <v>43</v>
      </c>
      <c r="AG2" s="238" t="s">
        <v>45</v>
      </c>
      <c r="AH2" s="238" t="s">
        <v>47</v>
      </c>
      <c r="AI2" s="238" t="s">
        <v>49</v>
      </c>
      <c r="AJ2" s="238" t="s">
        <v>51</v>
      </c>
      <c r="AK2" s="238" t="s">
        <v>55</v>
      </c>
      <c r="AL2" s="238" t="s">
        <v>56</v>
      </c>
      <c r="AM2" s="238" t="s">
        <v>56</v>
      </c>
      <c r="AN2" s="238" t="s">
        <v>57</v>
      </c>
      <c r="AO2" s="238" t="s">
        <v>58</v>
      </c>
      <c r="AP2" s="238" t="s">
        <v>59</v>
      </c>
      <c r="AQ2" s="238" t="s">
        <v>60</v>
      </c>
      <c r="AR2" s="238" t="s">
        <v>61</v>
      </c>
      <c r="AS2" s="239" t="s">
        <v>54</v>
      </c>
      <c r="AT2" s="239" t="s">
        <v>78</v>
      </c>
      <c r="AU2" s="239" t="s">
        <v>62</v>
      </c>
      <c r="AV2" s="239" t="s">
        <v>79</v>
      </c>
      <c r="AW2" s="239" t="s">
        <v>63</v>
      </c>
      <c r="AX2" s="239" t="s">
        <v>80</v>
      </c>
      <c r="AY2" s="239" t="s">
        <v>64</v>
      </c>
      <c r="AZ2" s="239" t="s">
        <v>81</v>
      </c>
      <c r="BA2" s="239" t="s">
        <v>82</v>
      </c>
      <c r="BB2" s="239" t="s">
        <v>83</v>
      </c>
      <c r="BC2" s="239" t="s">
        <v>65</v>
      </c>
      <c r="BD2" s="239" t="s">
        <v>84</v>
      </c>
      <c r="BE2" s="239" t="s">
        <v>85</v>
      </c>
      <c r="BF2" s="239" t="s">
        <v>66</v>
      </c>
      <c r="BG2" s="239" t="s">
        <v>88</v>
      </c>
      <c r="BH2" s="239" t="s">
        <v>67</v>
      </c>
      <c r="BI2" s="239" t="s">
        <v>68</v>
      </c>
      <c r="BJ2" s="239" t="s">
        <v>91</v>
      </c>
      <c r="BK2" s="239" t="s">
        <v>69</v>
      </c>
      <c r="BL2" s="239" t="s">
        <v>92</v>
      </c>
      <c r="BM2" s="239" t="s">
        <v>70</v>
      </c>
      <c r="BN2" s="239" t="s">
        <v>71</v>
      </c>
      <c r="BO2" s="239" t="s">
        <v>93</v>
      </c>
      <c r="BP2" s="239" t="s">
        <v>72</v>
      </c>
      <c r="BQ2" s="239" t="s">
        <v>94</v>
      </c>
      <c r="BR2" s="239" t="s">
        <v>73</v>
      </c>
      <c r="BS2" s="239" t="s">
        <v>95</v>
      </c>
      <c r="BT2" s="239" t="s">
        <v>96</v>
      </c>
      <c r="BU2" s="239" t="s">
        <v>126</v>
      </c>
      <c r="BV2" s="239" t="s">
        <v>74</v>
      </c>
      <c r="BW2" s="239" t="s">
        <v>97</v>
      </c>
      <c r="BX2" s="239" t="s">
        <v>75</v>
      </c>
      <c r="BY2" s="239" t="s">
        <v>99</v>
      </c>
      <c r="BZ2" s="240" t="s">
        <v>76</v>
      </c>
      <c r="CA2" s="240" t="s">
        <v>107</v>
      </c>
      <c r="CB2" s="241" t="s">
        <v>77</v>
      </c>
      <c r="CC2" s="241" t="s">
        <v>110</v>
      </c>
      <c r="CD2" s="241" t="s">
        <v>86</v>
      </c>
      <c r="CE2" s="241" t="s">
        <v>111</v>
      </c>
      <c r="CF2" s="241" t="s">
        <v>87</v>
      </c>
      <c r="CG2" s="241" t="s">
        <v>112</v>
      </c>
      <c r="CH2" s="241" t="s">
        <v>113</v>
      </c>
      <c r="CI2" s="241" t="s">
        <v>89</v>
      </c>
      <c r="CJ2" s="241" t="s">
        <v>114</v>
      </c>
      <c r="CK2" s="70" t="s">
        <v>90</v>
      </c>
      <c r="CL2" s="70" t="s">
        <v>121</v>
      </c>
      <c r="CM2" s="70" t="s">
        <v>123</v>
      </c>
      <c r="CN2" s="70" t="s">
        <v>125</v>
      </c>
      <c r="CO2" s="70" t="s">
        <v>100</v>
      </c>
      <c r="CP2" s="70" t="s">
        <v>101</v>
      </c>
      <c r="CQ2" s="70" t="s">
        <v>102</v>
      </c>
      <c r="CR2" s="70" t="s">
        <v>128</v>
      </c>
      <c r="CS2" s="70" t="s">
        <v>129</v>
      </c>
      <c r="CT2" s="70" t="s">
        <v>130</v>
      </c>
      <c r="CU2" s="70" t="s">
        <v>131</v>
      </c>
      <c r="CV2" s="70" t="s">
        <v>132</v>
      </c>
      <c r="CW2" s="70" t="s">
        <v>133</v>
      </c>
      <c r="CX2" s="70" t="s">
        <v>103</v>
      </c>
      <c r="CY2" s="70" t="s">
        <v>134</v>
      </c>
      <c r="CZ2" s="46" t="s">
        <v>104</v>
      </c>
      <c r="DA2" s="70" t="s">
        <v>105</v>
      </c>
      <c r="DB2" s="25" t="s">
        <v>135</v>
      </c>
      <c r="DC2" s="25" t="s">
        <v>106</v>
      </c>
      <c r="DD2" s="25" t="s">
        <v>143</v>
      </c>
      <c r="DE2" s="25" t="s">
        <v>108</v>
      </c>
      <c r="DF2" s="25" t="s">
        <v>146</v>
      </c>
      <c r="DG2" s="25" t="s">
        <v>147</v>
      </c>
      <c r="DH2" s="25" t="s">
        <v>149</v>
      </c>
      <c r="DI2" s="25" t="s">
        <v>109</v>
      </c>
      <c r="DJ2" s="25" t="s">
        <v>115</v>
      </c>
      <c r="DK2" s="25" t="s">
        <v>151</v>
      </c>
      <c r="DL2" s="25" t="s">
        <v>152</v>
      </c>
      <c r="DM2" s="25" t="s">
        <v>116</v>
      </c>
      <c r="DN2" s="25" t="s">
        <v>155</v>
      </c>
      <c r="DO2" s="25" t="s">
        <v>156</v>
      </c>
      <c r="DP2" s="25" t="s">
        <v>157</v>
      </c>
      <c r="DQ2" s="25" t="s">
        <v>158</v>
      </c>
      <c r="DR2" s="25" t="s">
        <v>159</v>
      </c>
      <c r="DS2" s="25" t="s">
        <v>160</v>
      </c>
      <c r="DT2" s="25" t="s">
        <v>161</v>
      </c>
      <c r="DU2" s="25" t="s">
        <v>117</v>
      </c>
      <c r="DV2" s="25" t="s">
        <v>162</v>
      </c>
      <c r="DW2" s="25" t="s">
        <v>118</v>
      </c>
      <c r="DX2" s="25" t="s">
        <v>119</v>
      </c>
      <c r="DY2" s="25" t="s">
        <v>120</v>
      </c>
      <c r="DZ2" s="25" t="s">
        <v>122</v>
      </c>
      <c r="EA2" s="25" t="s">
        <v>163</v>
      </c>
      <c r="EB2" s="25" t="s">
        <v>164</v>
      </c>
      <c r="EC2" s="25" t="s">
        <v>165</v>
      </c>
      <c r="ED2" s="25" t="s">
        <v>166</v>
      </c>
      <c r="EE2" s="25" t="s">
        <v>167</v>
      </c>
      <c r="EF2" s="25" t="s">
        <v>168</v>
      </c>
      <c r="EG2" s="25" t="s">
        <v>124</v>
      </c>
      <c r="EH2" s="20" t="s">
        <v>53</v>
      </c>
      <c r="EI2" s="20" t="s">
        <v>136</v>
      </c>
      <c r="EJ2" s="25" t="s">
        <v>169</v>
      </c>
      <c r="EK2" s="27" t="s">
        <v>137</v>
      </c>
      <c r="EL2" s="27" t="s">
        <v>138</v>
      </c>
      <c r="EM2" s="27" t="s">
        <v>139</v>
      </c>
      <c r="EN2" s="27" t="s">
        <v>171</v>
      </c>
      <c r="EO2" s="27" t="s">
        <v>140</v>
      </c>
      <c r="EP2" s="27" t="s">
        <v>172</v>
      </c>
      <c r="EQ2" s="27" t="s">
        <v>141</v>
      </c>
      <c r="ER2" s="27" t="s">
        <v>142</v>
      </c>
      <c r="ES2" s="27" t="s">
        <v>173</v>
      </c>
      <c r="ET2" s="27" t="s">
        <v>144</v>
      </c>
      <c r="EU2" s="27" t="s">
        <v>174</v>
      </c>
      <c r="EV2" s="27" t="s">
        <v>175</v>
      </c>
      <c r="EW2" s="27" t="s">
        <v>176</v>
      </c>
      <c r="EX2" s="27" t="s">
        <v>177</v>
      </c>
      <c r="EY2" s="27" t="s">
        <v>145</v>
      </c>
      <c r="EZ2" s="27" t="s">
        <v>178</v>
      </c>
      <c r="FA2" s="27" t="s">
        <v>148</v>
      </c>
      <c r="FB2" s="27" t="s">
        <v>180</v>
      </c>
      <c r="FC2" s="27" t="s">
        <v>150</v>
      </c>
      <c r="FD2" s="27" t="s">
        <v>153</v>
      </c>
      <c r="FE2" s="27" t="s">
        <v>181</v>
      </c>
      <c r="FF2" s="27" t="s">
        <v>182</v>
      </c>
      <c r="FG2" s="27" t="s">
        <v>183</v>
      </c>
      <c r="FH2" s="27" t="s">
        <v>184</v>
      </c>
      <c r="FI2" s="28" t="s">
        <v>185</v>
      </c>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13"/>
      <c r="KP2" s="13"/>
      <c r="KQ2" s="13"/>
      <c r="KR2" s="13"/>
      <c r="KS2" s="13"/>
      <c r="KT2" s="13"/>
      <c r="KU2" s="13"/>
    </row>
    <row r="3" spans="1:307" ht="15.75" hidden="1" customHeight="1" x14ac:dyDescent="0.3">
      <c r="A3" s="14"/>
      <c r="B3" s="14"/>
      <c r="C3" s="14"/>
      <c r="D3" s="14"/>
      <c r="E3" s="14"/>
      <c r="F3" s="31"/>
      <c r="G3" s="31"/>
      <c r="H3" s="15"/>
      <c r="I3" s="14"/>
      <c r="J3" s="14"/>
      <c r="K3" s="14"/>
      <c r="L3" s="33"/>
      <c r="M3" s="35"/>
      <c r="N3" s="32"/>
      <c r="O3" s="34"/>
      <c r="P3" s="36"/>
      <c r="Q3" s="242">
        <f>'SALDOS DISPONIBLES 2018'!C32</f>
        <v>135717240483</v>
      </c>
      <c r="R3" s="242"/>
      <c r="S3" s="242"/>
      <c r="T3" s="41">
        <f>'SALDOS DISPONIBLES 2018'!C33</f>
        <v>1500000000</v>
      </c>
      <c r="U3" s="41"/>
      <c r="V3" s="41">
        <f>'SALDOS DISPONIBLES 2018'!C34</f>
        <v>2500000000</v>
      </c>
      <c r="W3" s="41"/>
      <c r="X3" s="41"/>
      <c r="Y3" s="41">
        <f>'SALDOS DISPONIBLES 2018'!C40</f>
        <v>5000000</v>
      </c>
      <c r="Z3" s="41"/>
      <c r="AA3" s="41"/>
      <c r="AB3" s="41"/>
      <c r="AC3" s="41"/>
      <c r="AD3" s="41"/>
      <c r="AE3" s="41">
        <f>'SALDOS DISPONIBLES 2018'!C35</f>
        <v>20000000</v>
      </c>
      <c r="AF3" s="41">
        <f>'SALDOS DISPONIBLES 2018'!C36</f>
        <v>500000</v>
      </c>
      <c r="AG3" s="41"/>
      <c r="AH3" s="41"/>
      <c r="AI3" s="41"/>
      <c r="AJ3" s="41"/>
      <c r="AK3" s="41"/>
      <c r="AL3" s="41"/>
      <c r="AM3" s="41">
        <f>'SALDOS DISPONIBLES 2018'!C38</f>
        <v>200000</v>
      </c>
      <c r="AN3" s="41">
        <f>'SALDOS DISPONIBLES 2018'!C39</f>
        <v>500000</v>
      </c>
      <c r="AO3" s="41"/>
      <c r="AP3" s="41">
        <f>'SALDOS DISPONIBLES 2018'!C37</f>
        <v>5000000</v>
      </c>
      <c r="AQ3" s="41"/>
      <c r="AR3" s="41"/>
      <c r="AS3" s="41">
        <f>'SALDOS DISPONIBLES 2018'!B44</f>
        <v>446586000</v>
      </c>
      <c r="AT3" s="41"/>
      <c r="AU3" s="41">
        <v>150012000</v>
      </c>
      <c r="AV3" s="41"/>
      <c r="AW3" s="41">
        <v>18334800</v>
      </c>
      <c r="AX3" s="41"/>
      <c r="AY3" s="41">
        <v>3689400000</v>
      </c>
      <c r="AZ3" s="41"/>
      <c r="BA3" s="41"/>
      <c r="BB3" s="41"/>
      <c r="BC3" s="41">
        <v>5676000</v>
      </c>
      <c r="BD3" s="41"/>
      <c r="BE3" s="41"/>
      <c r="BF3" s="41">
        <v>17028000</v>
      </c>
      <c r="BG3" s="41"/>
      <c r="BH3" s="41">
        <f>'SALDOS DISPONIBLES 2018'!C42</f>
        <v>250000000</v>
      </c>
      <c r="BI3" s="41">
        <v>272448000</v>
      </c>
      <c r="BJ3" s="41"/>
      <c r="BK3" s="41">
        <v>11352000</v>
      </c>
      <c r="BL3" s="41"/>
      <c r="BM3" s="41">
        <v>8514000</v>
      </c>
      <c r="BN3" s="41">
        <v>120960000</v>
      </c>
      <c r="BO3" s="41"/>
      <c r="BP3" s="41">
        <v>14190000</v>
      </c>
      <c r="BQ3" s="41"/>
      <c r="BR3" s="41">
        <v>2838000</v>
      </c>
      <c r="BS3" s="41"/>
      <c r="BT3" s="41"/>
      <c r="BU3" s="41">
        <v>100000</v>
      </c>
      <c r="BV3" s="41">
        <v>39732000</v>
      </c>
      <c r="BW3" s="41"/>
      <c r="BX3" s="41">
        <v>5108400000</v>
      </c>
      <c r="BY3" s="41"/>
      <c r="BZ3" s="41">
        <v>8514000</v>
      </c>
      <c r="CA3" s="41"/>
      <c r="CB3" s="41">
        <f>SUM('SALDOS DISPONIBLES 2018'!B7:B9)</f>
        <v>1600000000</v>
      </c>
      <c r="CC3" s="41"/>
      <c r="CD3" s="41">
        <f>'SALDOS DISPONIBLES 2018'!B10</f>
        <v>40000000</v>
      </c>
      <c r="CE3" s="41"/>
      <c r="CF3" s="41">
        <f>'SALDOS DISPONIBLES 2018'!B12</f>
        <v>240000000</v>
      </c>
      <c r="CG3" s="41"/>
      <c r="CH3" s="41"/>
      <c r="CI3" s="41">
        <f>'SALDOS DISPONIBLES 2018'!B13</f>
        <v>5000000</v>
      </c>
      <c r="CJ3" s="41"/>
      <c r="CK3" s="41">
        <f>SUM('SALDOS DISPONIBLES 2018'!B15:B18)</f>
        <v>1120000000</v>
      </c>
      <c r="CL3" s="41"/>
      <c r="CM3" s="41">
        <f>'SALDOS DISPONIBLES 2018'!B19</f>
        <v>25000000</v>
      </c>
      <c r="CN3" s="41"/>
      <c r="CO3" s="41">
        <f>SUM('SALDOS DISPONIBLES 2018'!B28:B29)</f>
        <v>2000000000</v>
      </c>
      <c r="CP3" s="41">
        <f>'SALDOS DISPONIBLES 2018'!B30</f>
        <v>5000000</v>
      </c>
      <c r="CQ3" s="41">
        <f>SUM('SALDOS DISPONIBLES 2018'!B21:B22)</f>
        <v>4320000000</v>
      </c>
      <c r="CR3" s="41"/>
      <c r="CS3" s="41"/>
      <c r="CT3" s="41"/>
      <c r="CU3" s="41"/>
      <c r="CV3" s="41"/>
      <c r="CW3" s="41"/>
      <c r="CX3" s="41">
        <f>'SALDOS DISPONIBLES 2018'!B24</f>
        <v>70000000</v>
      </c>
      <c r="CY3" s="41"/>
      <c r="CZ3" s="41">
        <f>'SALDOS DISPONIBLES 2018'!B25</f>
        <v>15000000</v>
      </c>
      <c r="DA3" s="41">
        <f>'SALDOS DISPONIBLES 2018'!B26</f>
        <v>20000000</v>
      </c>
      <c r="DB3" s="41"/>
      <c r="DC3" s="41">
        <v>250000000</v>
      </c>
      <c r="DD3" s="41"/>
      <c r="DE3" s="41">
        <v>500000</v>
      </c>
      <c r="DF3" s="41"/>
      <c r="DG3" s="41"/>
      <c r="DH3" s="41"/>
      <c r="DI3" s="41">
        <v>18740924592</v>
      </c>
      <c r="DJ3" s="41">
        <v>8128565662</v>
      </c>
      <c r="DK3" s="41"/>
      <c r="DL3" s="41"/>
      <c r="DM3" s="41">
        <v>144834184622</v>
      </c>
      <c r="DN3" s="41"/>
      <c r="DO3" s="41"/>
      <c r="DP3" s="41"/>
      <c r="DQ3" s="41"/>
      <c r="DR3" s="41"/>
      <c r="DS3" s="41"/>
      <c r="DT3" s="41"/>
      <c r="DU3" s="41">
        <v>10000000</v>
      </c>
      <c r="DV3" s="41"/>
      <c r="DW3" s="41">
        <v>539000000</v>
      </c>
      <c r="DX3" s="41">
        <v>130000000</v>
      </c>
      <c r="DY3" s="41">
        <v>17065000000</v>
      </c>
      <c r="DZ3" s="41"/>
      <c r="EA3" s="41"/>
      <c r="EB3" s="41"/>
      <c r="EC3" s="41"/>
      <c r="ED3" s="41"/>
      <c r="EE3" s="41"/>
      <c r="EF3" s="41"/>
      <c r="EG3" s="41">
        <v>20000000</v>
      </c>
      <c r="EH3" s="41">
        <v>1000000</v>
      </c>
      <c r="EI3" s="41">
        <v>10000</v>
      </c>
      <c r="EJ3" s="41"/>
      <c r="EK3" s="41">
        <v>250000000</v>
      </c>
      <c r="EL3" s="41">
        <v>280000000</v>
      </c>
      <c r="EM3" s="41">
        <v>25000000</v>
      </c>
      <c r="EN3" s="41"/>
      <c r="EO3" s="41">
        <v>20000000</v>
      </c>
      <c r="EP3" s="41"/>
      <c r="EQ3" s="41">
        <v>20000000</v>
      </c>
      <c r="ER3" s="41">
        <v>150000000</v>
      </c>
      <c r="ES3" s="41"/>
      <c r="ET3" s="41">
        <v>650000000</v>
      </c>
      <c r="EU3" s="41"/>
      <c r="EV3" s="41"/>
      <c r="EW3" s="41"/>
      <c r="EX3" s="41"/>
      <c r="EY3" s="41">
        <v>10000000</v>
      </c>
      <c r="EZ3" s="41"/>
      <c r="FA3" s="41">
        <v>350000000</v>
      </c>
      <c r="FB3" s="41"/>
      <c r="FC3" s="41">
        <v>500000</v>
      </c>
      <c r="FD3" s="41">
        <v>5000000000</v>
      </c>
      <c r="FE3" s="41"/>
      <c r="FF3" s="41"/>
      <c r="FG3" s="41">
        <v>200000000</v>
      </c>
      <c r="FH3" s="41"/>
      <c r="FI3" s="4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HJ3" s="51"/>
      <c r="HK3" s="51"/>
      <c r="HL3" s="51"/>
      <c r="HM3" s="51"/>
      <c r="HN3" s="51"/>
      <c r="HO3" s="51"/>
      <c r="HP3" s="51"/>
      <c r="HQ3" s="51"/>
      <c r="HR3" s="51"/>
      <c r="HS3" s="51"/>
      <c r="HT3" s="51"/>
      <c r="HU3" s="51"/>
      <c r="HV3" s="51"/>
      <c r="HW3" s="51"/>
      <c r="HX3" s="51"/>
      <c r="HY3" s="51"/>
      <c r="HZ3" s="51"/>
      <c r="IA3" s="51"/>
      <c r="IB3" s="51"/>
      <c r="IC3" s="51"/>
      <c r="ID3" s="51"/>
      <c r="IE3" s="51"/>
      <c r="IF3" s="51"/>
      <c r="IG3" s="51"/>
      <c r="IH3" s="51"/>
      <c r="II3" s="51"/>
      <c r="IJ3" s="51"/>
      <c r="IK3" s="51"/>
      <c r="IL3" s="51"/>
      <c r="IM3" s="51"/>
      <c r="IN3" s="51"/>
      <c r="IO3" s="51"/>
      <c r="IP3" s="51"/>
      <c r="IQ3" s="51"/>
      <c r="IR3" s="51"/>
      <c r="IS3" s="51"/>
      <c r="IT3" s="51"/>
      <c r="IU3" s="51"/>
      <c r="IV3" s="51"/>
      <c r="IW3" s="51"/>
      <c r="IX3" s="51"/>
      <c r="IY3" s="51"/>
      <c r="IZ3" s="51"/>
      <c r="JA3" s="51"/>
      <c r="JB3" s="51"/>
      <c r="JC3" s="51"/>
      <c r="JD3" s="51"/>
      <c r="JE3" s="51"/>
      <c r="JF3" s="51"/>
      <c r="JG3" s="51"/>
      <c r="JH3" s="51"/>
      <c r="JI3" s="51"/>
      <c r="JJ3" s="51"/>
      <c r="JK3" s="51"/>
      <c r="JL3" s="51"/>
      <c r="JM3" s="51"/>
      <c r="JN3" s="51"/>
      <c r="JO3" s="51"/>
      <c r="JP3" s="51"/>
      <c r="JQ3" s="51"/>
      <c r="JR3" s="51"/>
      <c r="JS3" s="51"/>
      <c r="JT3" s="51"/>
      <c r="JU3" s="51"/>
      <c r="JV3" s="51"/>
      <c r="JW3" s="51"/>
      <c r="JX3" s="51"/>
      <c r="JY3" s="51"/>
      <c r="JZ3" s="51"/>
      <c r="KA3" s="51"/>
      <c r="KB3" s="51"/>
      <c r="KC3" s="51"/>
      <c r="KD3" s="51"/>
      <c r="KE3" s="51"/>
      <c r="KF3" s="51"/>
      <c r="KG3" s="51"/>
      <c r="KH3" s="51"/>
      <c r="KI3" s="51"/>
      <c r="KJ3" s="51"/>
      <c r="KK3" s="51"/>
      <c r="KL3" s="51"/>
      <c r="KM3" s="51"/>
      <c r="KN3" s="51"/>
      <c r="KO3" s="13"/>
      <c r="KP3" s="13"/>
      <c r="KQ3" s="13"/>
      <c r="KR3" s="13"/>
      <c r="KS3" s="13"/>
      <c r="KT3" s="13"/>
      <c r="KU3" s="13"/>
    </row>
    <row r="4" spans="1:307" ht="15.75" customHeight="1" x14ac:dyDescent="0.3">
      <c r="A4" s="87" t="s">
        <v>187</v>
      </c>
      <c r="B4" s="87"/>
      <c r="C4" s="87"/>
      <c r="D4" s="87"/>
      <c r="E4" s="87"/>
      <c r="F4" s="87"/>
      <c r="G4" s="87" t="s">
        <v>187</v>
      </c>
      <c r="H4" s="90"/>
      <c r="I4" s="69"/>
      <c r="J4" s="69"/>
      <c r="K4" s="104"/>
      <c r="L4" s="30" t="s">
        <v>188</v>
      </c>
      <c r="M4" s="30"/>
      <c r="N4" s="59"/>
      <c r="O4" s="34"/>
      <c r="P4" s="36"/>
      <c r="Q4" s="64"/>
      <c r="R4" s="64"/>
      <c r="S4" s="64"/>
      <c r="T4" s="49"/>
      <c r="U4" s="49"/>
      <c r="V4" s="49"/>
      <c r="W4" s="49"/>
      <c r="X4" s="49"/>
      <c r="Y4" s="49"/>
      <c r="Z4" s="49"/>
      <c r="AA4" s="49"/>
      <c r="AB4" s="49"/>
      <c r="AC4" s="49"/>
      <c r="AD4" s="49"/>
      <c r="AE4" s="49"/>
      <c r="AF4" s="49"/>
      <c r="AG4" s="49"/>
      <c r="AH4" s="49"/>
      <c r="AI4" s="49"/>
      <c r="AJ4" s="49"/>
      <c r="AK4" s="49"/>
      <c r="AL4" s="49"/>
      <c r="AM4" s="49"/>
      <c r="AN4" s="49"/>
      <c r="AO4" s="49"/>
      <c r="AP4" s="49"/>
      <c r="AQ4" s="49"/>
      <c r="AR4" s="49"/>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2"/>
      <c r="DC4" s="53"/>
      <c r="DD4" s="53"/>
      <c r="DE4" s="53"/>
      <c r="DF4" s="53"/>
      <c r="DG4" s="53"/>
      <c r="DH4" s="53"/>
      <c r="DI4" s="53"/>
      <c r="DJ4" s="53"/>
      <c r="DK4" s="53"/>
      <c r="DL4" s="53"/>
      <c r="DM4" s="53"/>
      <c r="DN4" s="53"/>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243"/>
      <c r="FJ4" s="51"/>
      <c r="FK4" s="51"/>
      <c r="FL4" s="51"/>
      <c r="FM4" s="51"/>
      <c r="FN4" s="51"/>
      <c r="FO4" s="51"/>
      <c r="FP4" s="51"/>
      <c r="FQ4" s="51"/>
      <c r="FR4" s="51"/>
      <c r="FS4" s="51"/>
      <c r="FT4" s="51"/>
      <c r="FU4" s="51"/>
      <c r="FV4" s="51"/>
      <c r="FW4" s="51"/>
      <c r="FX4" s="51"/>
      <c r="FY4" s="51"/>
      <c r="FZ4" s="51"/>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1"/>
      <c r="HR4" s="51"/>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c r="KI4" s="51"/>
      <c r="KJ4" s="51"/>
      <c r="KK4" s="51"/>
      <c r="KL4" s="51"/>
      <c r="KM4" s="51"/>
      <c r="KN4" s="51"/>
      <c r="KO4" s="13"/>
      <c r="KP4" s="13"/>
      <c r="KQ4" s="13"/>
      <c r="KR4" s="13"/>
      <c r="KS4" s="13"/>
      <c r="KT4" s="13"/>
      <c r="KU4" s="13"/>
    </row>
    <row r="5" spans="1:307" ht="15.75" hidden="1" customHeight="1" x14ac:dyDescent="0.3">
      <c r="A5" s="61" t="s">
        <v>187</v>
      </c>
      <c r="B5" s="61" t="s">
        <v>189</v>
      </c>
      <c r="C5" s="61"/>
      <c r="D5" s="61"/>
      <c r="E5" s="61"/>
      <c r="F5" s="60"/>
      <c r="G5" s="60"/>
      <c r="H5" s="60"/>
      <c r="I5" s="61"/>
      <c r="J5" s="61"/>
      <c r="K5" s="61"/>
      <c r="L5" s="62" t="s">
        <v>191</v>
      </c>
      <c r="M5" s="30"/>
      <c r="N5" s="59"/>
      <c r="O5" s="103"/>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4"/>
      <c r="EI5" s="64"/>
      <c r="EJ5" s="66"/>
      <c r="EK5" s="66"/>
      <c r="EL5" s="66"/>
      <c r="EM5" s="66"/>
      <c r="EN5" s="66"/>
      <c r="EO5" s="66"/>
      <c r="EP5" s="66"/>
      <c r="EQ5" s="66"/>
      <c r="ER5" s="66"/>
      <c r="ES5" s="66"/>
      <c r="ET5" s="66"/>
      <c r="EU5" s="66"/>
      <c r="EV5" s="66"/>
      <c r="EW5" s="66"/>
      <c r="EX5" s="66"/>
      <c r="EY5" s="66"/>
      <c r="EZ5" s="66"/>
      <c r="FA5" s="66"/>
      <c r="FB5" s="66"/>
      <c r="FC5" s="66"/>
      <c r="FD5" s="66"/>
      <c r="FE5" s="66"/>
      <c r="FF5" s="66"/>
      <c r="FG5" s="66"/>
      <c r="FH5" s="66"/>
      <c r="FI5" s="66"/>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3"/>
      <c r="KP5" s="13"/>
      <c r="KQ5" s="13"/>
      <c r="KR5" s="13"/>
      <c r="KS5" s="13"/>
      <c r="KT5" s="13"/>
      <c r="KU5" s="13"/>
    </row>
    <row r="6" spans="1:307" ht="15.75" hidden="1" customHeight="1" x14ac:dyDescent="0.3">
      <c r="A6" s="79" t="s">
        <v>187</v>
      </c>
      <c r="B6" s="79" t="s">
        <v>189</v>
      </c>
      <c r="C6" s="79" t="s">
        <v>192</v>
      </c>
      <c r="D6" s="79"/>
      <c r="E6" s="79"/>
      <c r="F6" s="79"/>
      <c r="G6" s="79"/>
      <c r="H6" s="79"/>
      <c r="I6" s="79"/>
      <c r="J6" s="79"/>
      <c r="K6" s="79"/>
      <c r="L6" s="244" t="s">
        <v>193</v>
      </c>
      <c r="M6" s="30"/>
      <c r="N6" s="59"/>
      <c r="O6" s="103"/>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6"/>
      <c r="CR6" s="66"/>
      <c r="CS6" s="66"/>
      <c r="CT6" s="66"/>
      <c r="CU6" s="66"/>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6"/>
      <c r="EC6" s="66"/>
      <c r="ED6" s="66"/>
      <c r="EE6" s="66"/>
      <c r="EF6" s="66"/>
      <c r="EG6" s="66"/>
      <c r="EH6" s="64"/>
      <c r="EI6" s="64"/>
      <c r="EJ6" s="66"/>
      <c r="EK6" s="66"/>
      <c r="EL6" s="66"/>
      <c r="EM6" s="66"/>
      <c r="EN6" s="66"/>
      <c r="EO6" s="66"/>
      <c r="EP6" s="66"/>
      <c r="EQ6" s="66"/>
      <c r="ER6" s="66"/>
      <c r="ES6" s="66"/>
      <c r="ET6" s="66"/>
      <c r="EU6" s="66"/>
      <c r="EV6" s="66"/>
      <c r="EW6" s="66"/>
      <c r="EX6" s="66"/>
      <c r="EY6" s="66"/>
      <c r="EZ6" s="66"/>
      <c r="FA6" s="66"/>
      <c r="FB6" s="66"/>
      <c r="FC6" s="66"/>
      <c r="FD6" s="66"/>
      <c r="FE6" s="66"/>
      <c r="FF6" s="66"/>
      <c r="FG6" s="66"/>
      <c r="FH6" s="66"/>
      <c r="FI6" s="66"/>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3"/>
      <c r="KP6" s="13"/>
      <c r="KQ6" s="13"/>
      <c r="KR6" s="13"/>
      <c r="KS6" s="13"/>
      <c r="KT6" s="13"/>
      <c r="KU6" s="13"/>
    </row>
    <row r="7" spans="1:307" ht="15.75" hidden="1" customHeight="1" x14ac:dyDescent="0.3">
      <c r="A7" s="76" t="s">
        <v>187</v>
      </c>
      <c r="B7" s="76" t="s">
        <v>189</v>
      </c>
      <c r="C7" s="76" t="s">
        <v>192</v>
      </c>
      <c r="D7" s="76" t="s">
        <v>195</v>
      </c>
      <c r="E7" s="76"/>
      <c r="F7" s="74"/>
      <c r="G7" s="74"/>
      <c r="H7" s="74"/>
      <c r="I7" s="76"/>
      <c r="J7" s="76"/>
      <c r="K7" s="76"/>
      <c r="L7" s="78" t="s">
        <v>196</v>
      </c>
      <c r="M7" s="30"/>
      <c r="N7" s="59"/>
      <c r="O7" s="103"/>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6"/>
      <c r="CR7" s="66"/>
      <c r="CS7" s="66"/>
      <c r="CT7" s="66"/>
      <c r="CU7" s="66"/>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6"/>
      <c r="EC7" s="66"/>
      <c r="ED7" s="66"/>
      <c r="EE7" s="66"/>
      <c r="EF7" s="66"/>
      <c r="EG7" s="66"/>
      <c r="EH7" s="64"/>
      <c r="EI7" s="64"/>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3"/>
      <c r="KP7" s="13"/>
      <c r="KQ7" s="13"/>
      <c r="KR7" s="13"/>
      <c r="KS7" s="13"/>
      <c r="KT7" s="13"/>
      <c r="KU7" s="13"/>
    </row>
    <row r="8" spans="1:307" ht="15.75" hidden="1" customHeight="1" x14ac:dyDescent="0.3">
      <c r="A8" s="80" t="s">
        <v>187</v>
      </c>
      <c r="B8" s="80" t="s">
        <v>189</v>
      </c>
      <c r="C8" s="80" t="s">
        <v>192</v>
      </c>
      <c r="D8" s="80" t="s">
        <v>195</v>
      </c>
      <c r="E8" s="81" t="s">
        <v>199</v>
      </c>
      <c r="F8" s="82"/>
      <c r="G8" s="82"/>
      <c r="H8" s="82"/>
      <c r="I8" s="81"/>
      <c r="J8" s="81"/>
      <c r="K8" s="81"/>
      <c r="L8" s="89" t="s">
        <v>200</v>
      </c>
      <c r="M8" s="30"/>
      <c r="N8" s="59"/>
      <c r="O8" s="103"/>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6"/>
      <c r="CR8" s="66"/>
      <c r="CS8" s="66"/>
      <c r="CT8" s="66"/>
      <c r="CU8" s="66"/>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6"/>
      <c r="EC8" s="66"/>
      <c r="ED8" s="66"/>
      <c r="EE8" s="66"/>
      <c r="EF8" s="66"/>
      <c r="EG8" s="66"/>
      <c r="EH8" s="64"/>
      <c r="EI8" s="64"/>
      <c r="EJ8" s="66"/>
      <c r="EK8" s="66"/>
      <c r="EL8" s="66"/>
      <c r="EM8" s="66"/>
      <c r="EN8" s="66"/>
      <c r="EO8" s="66"/>
      <c r="EP8" s="66"/>
      <c r="EQ8" s="66"/>
      <c r="ER8" s="66"/>
      <c r="ES8" s="66"/>
      <c r="ET8" s="66"/>
      <c r="EU8" s="66"/>
      <c r="EV8" s="66"/>
      <c r="EW8" s="66"/>
      <c r="EX8" s="66"/>
      <c r="EY8" s="66"/>
      <c r="EZ8" s="66"/>
      <c r="FA8" s="66"/>
      <c r="FB8" s="66"/>
      <c r="FC8" s="66"/>
      <c r="FD8" s="66"/>
      <c r="FE8" s="66"/>
      <c r="FF8" s="66"/>
      <c r="FG8" s="66"/>
      <c r="FH8" s="66"/>
      <c r="FI8" s="66"/>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3"/>
      <c r="KP8" s="13"/>
      <c r="KQ8" s="13"/>
      <c r="KR8" s="13"/>
      <c r="KS8" s="13"/>
      <c r="KT8" s="13"/>
      <c r="KU8" s="13"/>
    </row>
    <row r="9" spans="1:307" ht="15.75" hidden="1" customHeight="1" x14ac:dyDescent="0.3">
      <c r="A9" s="86" t="s">
        <v>187</v>
      </c>
      <c r="B9" s="86" t="s">
        <v>189</v>
      </c>
      <c r="C9" s="86" t="s">
        <v>192</v>
      </c>
      <c r="D9" s="86" t="s">
        <v>195</v>
      </c>
      <c r="E9" s="86" t="s">
        <v>199</v>
      </c>
      <c r="F9" s="245" t="s">
        <v>1017</v>
      </c>
      <c r="G9" s="87"/>
      <c r="H9" s="246" t="s">
        <v>1018</v>
      </c>
      <c r="I9" s="104"/>
      <c r="J9" s="104"/>
      <c r="K9" s="104" t="s">
        <v>823</v>
      </c>
      <c r="L9" s="247" t="s">
        <v>1019</v>
      </c>
      <c r="M9" s="75">
        <v>700000000</v>
      </c>
      <c r="N9" s="64">
        <f>P9</f>
        <v>700000000</v>
      </c>
      <c r="O9" s="34"/>
      <c r="P9" s="59">
        <f>SUM(Q9:FI9)</f>
        <v>700000000</v>
      </c>
      <c r="Q9" s="64">
        <v>700000000</v>
      </c>
      <c r="R9" s="64"/>
      <c r="S9" s="64"/>
      <c r="T9" s="49"/>
      <c r="U9" s="49"/>
      <c r="V9" s="49"/>
      <c r="W9" s="49"/>
      <c r="X9" s="49"/>
      <c r="Y9" s="49"/>
      <c r="Z9" s="49"/>
      <c r="AA9" s="49"/>
      <c r="AB9" s="49"/>
      <c r="AC9" s="49"/>
      <c r="AD9" s="49"/>
      <c r="AE9" s="49"/>
      <c r="AF9" s="49"/>
      <c r="AG9" s="49"/>
      <c r="AH9" s="49"/>
      <c r="AI9" s="49"/>
      <c r="AJ9" s="49"/>
      <c r="AK9" s="49"/>
      <c r="AL9" s="49"/>
      <c r="AM9" s="49"/>
      <c r="AN9" s="49"/>
      <c r="AO9" s="49"/>
      <c r="AP9" s="49"/>
      <c r="AQ9" s="49"/>
      <c r="AR9" s="49"/>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243"/>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13"/>
      <c r="KP9" s="13"/>
      <c r="KQ9" s="13"/>
      <c r="KR9" s="13"/>
      <c r="KS9" s="13"/>
      <c r="KT9" s="13"/>
      <c r="KU9" s="13"/>
    </row>
    <row r="10" spans="1:307" ht="15.75" hidden="1" customHeight="1" x14ac:dyDescent="0.3">
      <c r="A10" s="71" t="s">
        <v>187</v>
      </c>
      <c r="B10" s="71" t="s">
        <v>192</v>
      </c>
      <c r="C10" s="71"/>
      <c r="D10" s="71"/>
      <c r="E10" s="71"/>
      <c r="F10" s="72"/>
      <c r="G10" s="72"/>
      <c r="H10" s="60"/>
      <c r="I10" s="61"/>
      <c r="J10" s="61"/>
      <c r="K10" s="61"/>
      <c r="L10" s="62" t="s">
        <v>194</v>
      </c>
      <c r="M10" s="75"/>
      <c r="N10" s="59"/>
      <c r="O10" s="77"/>
      <c r="P10" s="59"/>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6"/>
      <c r="CR10" s="66"/>
      <c r="CS10" s="66"/>
      <c r="CT10" s="66"/>
      <c r="CU10" s="66"/>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6"/>
      <c r="EC10" s="66"/>
      <c r="ED10" s="66"/>
      <c r="EE10" s="66"/>
      <c r="EF10" s="66"/>
      <c r="EG10" s="66"/>
      <c r="EH10" s="64"/>
      <c r="EI10" s="64"/>
      <c r="EJ10" s="66"/>
      <c r="EK10" s="66"/>
      <c r="EL10" s="66"/>
      <c r="EM10" s="66"/>
      <c r="EN10" s="66"/>
      <c r="EO10" s="66"/>
      <c r="EP10" s="66"/>
      <c r="EQ10" s="66"/>
      <c r="ER10" s="66"/>
      <c r="ES10" s="66"/>
      <c r="ET10" s="66"/>
      <c r="EU10" s="66"/>
      <c r="EV10" s="66"/>
      <c r="EW10" s="66"/>
      <c r="EX10" s="66"/>
      <c r="EY10" s="66"/>
      <c r="EZ10" s="66"/>
      <c r="FA10" s="66"/>
      <c r="FB10" s="66"/>
      <c r="FC10" s="66"/>
      <c r="FD10" s="66"/>
      <c r="FE10" s="66"/>
      <c r="FF10" s="66"/>
      <c r="FG10" s="66"/>
      <c r="FH10" s="66"/>
      <c r="FI10" s="66"/>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3"/>
      <c r="KP10" s="13"/>
      <c r="KQ10" s="13"/>
      <c r="KR10" s="13"/>
      <c r="KS10" s="13"/>
      <c r="KT10" s="13"/>
      <c r="KU10" s="13"/>
    </row>
    <row r="11" spans="1:307" ht="15.75" hidden="1" customHeight="1" x14ac:dyDescent="0.3">
      <c r="A11" s="79" t="s">
        <v>187</v>
      </c>
      <c r="B11" s="79" t="s">
        <v>192</v>
      </c>
      <c r="C11" s="79" t="s">
        <v>197</v>
      </c>
      <c r="D11" s="79"/>
      <c r="E11" s="79"/>
      <c r="F11" s="79"/>
      <c r="G11" s="79"/>
      <c r="H11" s="79"/>
      <c r="I11" s="79"/>
      <c r="J11" s="79"/>
      <c r="K11" s="79"/>
      <c r="L11" s="244" t="s">
        <v>198</v>
      </c>
      <c r="M11" s="75"/>
      <c r="N11" s="59"/>
      <c r="O11" s="77"/>
      <c r="P11" s="59"/>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6"/>
      <c r="CR11" s="66"/>
      <c r="CS11" s="66"/>
      <c r="CT11" s="66"/>
      <c r="CU11" s="66"/>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6"/>
      <c r="EC11" s="66"/>
      <c r="ED11" s="66"/>
      <c r="EE11" s="66"/>
      <c r="EF11" s="66"/>
      <c r="EG11" s="66"/>
      <c r="EH11" s="64"/>
      <c r="EI11" s="64"/>
      <c r="EJ11" s="66"/>
      <c r="EK11" s="66"/>
      <c r="EL11" s="66"/>
      <c r="EM11" s="66"/>
      <c r="EN11" s="66"/>
      <c r="EO11" s="66"/>
      <c r="EP11" s="66"/>
      <c r="EQ11" s="66"/>
      <c r="ER11" s="66"/>
      <c r="ES11" s="66"/>
      <c r="ET11" s="66"/>
      <c r="EU11" s="66"/>
      <c r="EV11" s="66"/>
      <c r="EW11" s="66"/>
      <c r="EX11" s="66"/>
      <c r="EY11" s="66"/>
      <c r="EZ11" s="66"/>
      <c r="FA11" s="66"/>
      <c r="FB11" s="66"/>
      <c r="FC11" s="66"/>
      <c r="FD11" s="66"/>
      <c r="FE11" s="66"/>
      <c r="FF11" s="66"/>
      <c r="FG11" s="66"/>
      <c r="FH11" s="66"/>
      <c r="FI11" s="66"/>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3"/>
      <c r="KP11" s="13"/>
      <c r="KQ11" s="13"/>
      <c r="KR11" s="13"/>
      <c r="KS11" s="13"/>
      <c r="KT11" s="13"/>
      <c r="KU11" s="13"/>
    </row>
    <row r="12" spans="1:307" ht="15.75" hidden="1" customHeight="1" x14ac:dyDescent="0.3">
      <c r="A12" s="76" t="s">
        <v>187</v>
      </c>
      <c r="B12" s="76" t="s">
        <v>192</v>
      </c>
      <c r="C12" s="76" t="s">
        <v>197</v>
      </c>
      <c r="D12" s="76" t="s">
        <v>201</v>
      </c>
      <c r="E12" s="76"/>
      <c r="F12" s="74"/>
      <c r="G12" s="74"/>
      <c r="H12" s="74"/>
      <c r="I12" s="76"/>
      <c r="J12" s="76"/>
      <c r="K12" s="76"/>
      <c r="L12" s="78" t="s">
        <v>204</v>
      </c>
      <c r="M12" s="75"/>
      <c r="N12" s="59"/>
      <c r="O12" s="77"/>
      <c r="P12" s="59"/>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6"/>
      <c r="CR12" s="66"/>
      <c r="CS12" s="66"/>
      <c r="CT12" s="66"/>
      <c r="CU12" s="66"/>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6"/>
      <c r="EC12" s="66"/>
      <c r="ED12" s="66"/>
      <c r="EE12" s="66"/>
      <c r="EF12" s="66"/>
      <c r="EG12" s="66"/>
      <c r="EH12" s="64"/>
      <c r="EI12" s="64"/>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3"/>
      <c r="KP12" s="13"/>
      <c r="KQ12" s="13"/>
      <c r="KR12" s="13"/>
      <c r="KS12" s="13"/>
      <c r="KT12" s="13"/>
      <c r="KU12" s="13"/>
    </row>
    <row r="13" spans="1:307" ht="15.75" hidden="1" customHeight="1" x14ac:dyDescent="0.3">
      <c r="A13" s="80" t="s">
        <v>187</v>
      </c>
      <c r="B13" s="80" t="s">
        <v>192</v>
      </c>
      <c r="C13" s="80" t="s">
        <v>197</v>
      </c>
      <c r="D13" s="80" t="s">
        <v>201</v>
      </c>
      <c r="E13" s="81" t="s">
        <v>203</v>
      </c>
      <c r="F13" s="82"/>
      <c r="G13" s="82"/>
      <c r="H13" s="82"/>
      <c r="I13" s="81"/>
      <c r="J13" s="81"/>
      <c r="K13" s="81"/>
      <c r="L13" s="89" t="s">
        <v>202</v>
      </c>
      <c r="M13" s="75"/>
      <c r="N13" s="59"/>
      <c r="O13" s="77"/>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152"/>
      <c r="CR13" s="152"/>
      <c r="CS13" s="152"/>
      <c r="CT13" s="152"/>
      <c r="CU13" s="152"/>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152"/>
      <c r="EC13" s="152"/>
      <c r="ED13" s="152"/>
      <c r="EE13" s="152"/>
      <c r="EF13" s="152"/>
      <c r="EG13" s="152"/>
      <c r="EH13" s="59"/>
      <c r="EI13" s="59"/>
      <c r="EJ13" s="152"/>
      <c r="EK13" s="152"/>
      <c r="EL13" s="152"/>
      <c r="EM13" s="152"/>
      <c r="EN13" s="152"/>
      <c r="EO13" s="152"/>
      <c r="EP13" s="152"/>
      <c r="EQ13" s="152"/>
      <c r="ER13" s="152"/>
      <c r="ES13" s="152"/>
      <c r="ET13" s="152"/>
      <c r="EU13" s="152"/>
      <c r="EV13" s="152"/>
      <c r="EW13" s="152"/>
      <c r="EX13" s="152"/>
      <c r="EY13" s="152"/>
      <c r="EZ13" s="152"/>
      <c r="FA13" s="152"/>
      <c r="FB13" s="152"/>
      <c r="FC13" s="152"/>
      <c r="FD13" s="152"/>
      <c r="FE13" s="152"/>
      <c r="FF13" s="152"/>
      <c r="FG13" s="152"/>
      <c r="FH13" s="152"/>
      <c r="FI13" s="152"/>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13"/>
      <c r="KP13" s="13"/>
      <c r="KQ13" s="13"/>
      <c r="KR13" s="13"/>
      <c r="KS13" s="13"/>
      <c r="KT13" s="13"/>
      <c r="KU13" s="13"/>
    </row>
    <row r="14" spans="1:307" ht="15.75" customHeight="1" x14ac:dyDescent="0.3">
      <c r="A14" s="90" t="s">
        <v>187</v>
      </c>
      <c r="B14" s="90" t="s">
        <v>192</v>
      </c>
      <c r="C14" s="90" t="s">
        <v>197</v>
      </c>
      <c r="D14" s="90" t="s">
        <v>201</v>
      </c>
      <c r="E14" s="90" t="s">
        <v>203</v>
      </c>
      <c r="F14" s="86" t="s">
        <v>205</v>
      </c>
      <c r="G14" s="90" t="s">
        <v>206</v>
      </c>
      <c r="H14" s="248" t="s">
        <v>207</v>
      </c>
      <c r="I14" s="87" t="s">
        <v>208</v>
      </c>
      <c r="J14" s="87"/>
      <c r="K14" s="87"/>
      <c r="L14" s="91" t="s">
        <v>217</v>
      </c>
      <c r="M14" s="75">
        <f>N14</f>
        <v>285000000</v>
      </c>
      <c r="N14" s="59">
        <f>P14</f>
        <v>285000000</v>
      </c>
      <c r="O14" s="77">
        <v>7</v>
      </c>
      <c r="P14" s="59">
        <f>SUM(Q14:FI14)</f>
        <v>285000000</v>
      </c>
      <c r="Q14" s="59">
        <v>285000000</v>
      </c>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152"/>
      <c r="CR14" s="152"/>
      <c r="CS14" s="152"/>
      <c r="CT14" s="152"/>
      <c r="CU14" s="152"/>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152"/>
      <c r="EC14" s="152"/>
      <c r="ED14" s="152"/>
      <c r="EE14" s="152"/>
      <c r="EF14" s="152"/>
      <c r="EG14" s="152"/>
      <c r="EH14" s="59"/>
      <c r="EI14" s="59"/>
      <c r="EJ14" s="152"/>
      <c r="EK14" s="152"/>
      <c r="EL14" s="152"/>
      <c r="EM14" s="152"/>
      <c r="EN14" s="152"/>
      <c r="EO14" s="152"/>
      <c r="EP14" s="152"/>
      <c r="EQ14" s="152"/>
      <c r="ER14" s="152"/>
      <c r="ES14" s="152"/>
      <c r="ET14" s="152"/>
      <c r="EU14" s="152"/>
      <c r="EV14" s="152"/>
      <c r="EW14" s="152"/>
      <c r="EX14" s="152"/>
      <c r="EY14" s="152"/>
      <c r="EZ14" s="152"/>
      <c r="FA14" s="152"/>
      <c r="FB14" s="152"/>
      <c r="FC14" s="152"/>
      <c r="FD14" s="152"/>
      <c r="FE14" s="152"/>
      <c r="FF14" s="152"/>
      <c r="FG14" s="152"/>
      <c r="FH14" s="152"/>
      <c r="FI14" s="152"/>
      <c r="FJ14" s="84"/>
      <c r="FK14" s="84"/>
      <c r="FL14" s="84"/>
      <c r="FM14" s="84"/>
      <c r="FN14" s="84"/>
      <c r="FO14" s="84"/>
      <c r="FP14" s="84"/>
      <c r="FQ14" s="84"/>
      <c r="FR14" s="84"/>
      <c r="FS14" s="84"/>
      <c r="FT14" s="84"/>
      <c r="FU14" s="84"/>
      <c r="FV14" s="84"/>
      <c r="FW14" s="84"/>
      <c r="FX14" s="84"/>
      <c r="FY14" s="84"/>
      <c r="FZ14" s="84"/>
      <c r="GA14" s="84"/>
      <c r="GB14" s="84"/>
      <c r="GC14" s="84"/>
      <c r="GD14" s="84"/>
      <c r="GE14" s="84"/>
      <c r="GF14" s="84"/>
      <c r="GG14" s="84"/>
      <c r="GH14" s="84"/>
      <c r="GI14" s="84"/>
      <c r="GJ14" s="84"/>
      <c r="GK14" s="84"/>
      <c r="GL14" s="84"/>
      <c r="GM14" s="84"/>
      <c r="GN14" s="84"/>
      <c r="GO14" s="84"/>
      <c r="GP14" s="84"/>
      <c r="GQ14" s="84"/>
      <c r="GR14" s="84"/>
      <c r="GS14" s="84"/>
      <c r="GT14" s="84"/>
      <c r="GU14" s="84"/>
      <c r="GV14" s="84"/>
      <c r="GW14" s="84"/>
      <c r="GX14" s="84"/>
      <c r="GY14" s="84"/>
      <c r="GZ14" s="84"/>
      <c r="HA14" s="84"/>
      <c r="HB14" s="84"/>
      <c r="HC14" s="84"/>
      <c r="HD14" s="84"/>
      <c r="HE14" s="84"/>
      <c r="HF14" s="84"/>
      <c r="HG14" s="84"/>
      <c r="HH14" s="84"/>
      <c r="HI14" s="84"/>
      <c r="HJ14" s="84"/>
      <c r="HK14" s="84"/>
      <c r="HL14" s="84"/>
      <c r="HM14" s="84"/>
      <c r="HN14" s="84"/>
      <c r="HO14" s="84"/>
      <c r="HP14" s="84"/>
      <c r="HQ14" s="84"/>
      <c r="HR14" s="84"/>
      <c r="HS14" s="84"/>
      <c r="HT14" s="84"/>
      <c r="HU14" s="84"/>
      <c r="HV14" s="84"/>
      <c r="HW14" s="84"/>
      <c r="HX14" s="84"/>
      <c r="HY14" s="84"/>
      <c r="HZ14" s="84"/>
      <c r="IA14" s="84"/>
      <c r="IB14" s="84"/>
      <c r="IC14" s="84"/>
      <c r="ID14" s="84"/>
      <c r="IE14" s="84"/>
      <c r="IF14" s="84"/>
      <c r="IG14" s="84"/>
      <c r="IH14" s="84"/>
      <c r="II14" s="84"/>
      <c r="IJ14" s="84"/>
      <c r="IK14" s="84"/>
      <c r="IL14" s="84"/>
      <c r="IM14" s="84"/>
      <c r="IN14" s="84"/>
      <c r="IO14" s="84"/>
      <c r="IP14" s="84"/>
      <c r="IQ14" s="84"/>
      <c r="IR14" s="84"/>
      <c r="IS14" s="84"/>
      <c r="IT14" s="84"/>
      <c r="IU14" s="84"/>
      <c r="IV14" s="84"/>
      <c r="IW14" s="84"/>
      <c r="IX14" s="84"/>
      <c r="IY14" s="84"/>
      <c r="IZ14" s="84"/>
      <c r="JA14" s="84"/>
      <c r="JB14" s="84"/>
      <c r="JC14" s="84"/>
      <c r="JD14" s="84"/>
      <c r="JE14" s="84"/>
      <c r="JF14" s="84"/>
      <c r="JG14" s="84"/>
      <c r="JH14" s="84"/>
      <c r="JI14" s="84"/>
      <c r="JJ14" s="84"/>
      <c r="JK14" s="84"/>
      <c r="JL14" s="84"/>
      <c r="JM14" s="84"/>
      <c r="JN14" s="84"/>
      <c r="JO14" s="84"/>
      <c r="JP14" s="84"/>
      <c r="JQ14" s="84"/>
      <c r="JR14" s="84"/>
      <c r="JS14" s="84"/>
      <c r="JT14" s="84"/>
      <c r="JU14" s="84"/>
      <c r="JV14" s="84"/>
      <c r="JW14" s="84"/>
      <c r="JX14" s="84"/>
      <c r="JY14" s="84"/>
      <c r="JZ14" s="84"/>
      <c r="KA14" s="84"/>
      <c r="KB14" s="84"/>
      <c r="KC14" s="84"/>
      <c r="KD14" s="84"/>
      <c r="KE14" s="84"/>
      <c r="KF14" s="84"/>
      <c r="KG14" s="84"/>
      <c r="KH14" s="84"/>
      <c r="KI14" s="84"/>
      <c r="KJ14" s="84"/>
      <c r="KK14" s="84"/>
      <c r="KL14" s="84"/>
      <c r="KM14" s="84"/>
      <c r="KN14" s="84"/>
      <c r="KO14" s="13"/>
      <c r="KP14" s="13"/>
      <c r="KQ14" s="13"/>
      <c r="KR14" s="13"/>
      <c r="KS14" s="13"/>
      <c r="KT14" s="13"/>
      <c r="KU14" s="13"/>
    </row>
    <row r="15" spans="1:307" ht="15.75" hidden="1" customHeight="1" x14ac:dyDescent="0.3">
      <c r="A15" s="104"/>
      <c r="B15" s="90"/>
      <c r="C15" s="90"/>
      <c r="D15" s="90"/>
      <c r="E15" s="90"/>
      <c r="F15" s="249"/>
      <c r="G15" s="90"/>
      <c r="H15" s="248" t="s">
        <v>1034</v>
      </c>
      <c r="I15" s="87"/>
      <c r="J15" s="87"/>
      <c r="K15" s="87"/>
      <c r="L15" s="91" t="s">
        <v>1035</v>
      </c>
      <c r="M15" s="75">
        <v>150000000</v>
      </c>
      <c r="N15" s="59">
        <f>P15</f>
        <v>150000000</v>
      </c>
      <c r="O15" s="103"/>
      <c r="P15" s="59">
        <f>SUM(Q15:FI15)</f>
        <v>150000000</v>
      </c>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v>150000000</v>
      </c>
      <c r="BY15" s="64"/>
      <c r="BZ15" s="64"/>
      <c r="CA15" s="64"/>
      <c r="CB15" s="64"/>
      <c r="CC15" s="64"/>
      <c r="CD15" s="64"/>
      <c r="CE15" s="64"/>
      <c r="CF15" s="64"/>
      <c r="CG15" s="64"/>
      <c r="CH15" s="64"/>
      <c r="CI15" s="64"/>
      <c r="CJ15" s="64"/>
      <c r="CK15" s="64"/>
      <c r="CL15" s="64"/>
      <c r="CM15" s="64"/>
      <c r="CN15" s="64"/>
      <c r="CO15" s="64"/>
      <c r="CP15" s="64"/>
      <c r="CQ15" s="66"/>
      <c r="CR15" s="66"/>
      <c r="CS15" s="66"/>
      <c r="CT15" s="66"/>
      <c r="CU15" s="66"/>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6"/>
      <c r="EC15" s="66"/>
      <c r="ED15" s="66"/>
      <c r="EE15" s="66"/>
      <c r="EF15" s="66"/>
      <c r="EG15" s="66"/>
      <c r="EH15" s="64"/>
      <c r="EI15" s="64"/>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3"/>
      <c r="KP15" s="13"/>
      <c r="KQ15" s="13"/>
      <c r="KR15" s="13"/>
      <c r="KS15" s="13"/>
      <c r="KT15" s="13"/>
      <c r="KU15" s="13"/>
    </row>
    <row r="16" spans="1:307" ht="15.75" hidden="1" customHeight="1" x14ac:dyDescent="0.3">
      <c r="A16" s="79" t="s">
        <v>187</v>
      </c>
      <c r="B16" s="79" t="s">
        <v>192</v>
      </c>
      <c r="C16" s="79" t="s">
        <v>226</v>
      </c>
      <c r="D16" s="79"/>
      <c r="E16" s="79"/>
      <c r="F16" s="79"/>
      <c r="G16" s="79"/>
      <c r="H16" s="79"/>
      <c r="I16" s="79"/>
      <c r="J16" s="79"/>
      <c r="K16" s="79"/>
      <c r="L16" s="244" t="s">
        <v>227</v>
      </c>
      <c r="M16" s="75"/>
      <c r="N16" s="59"/>
      <c r="O16" s="77"/>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152"/>
      <c r="CR16" s="152"/>
      <c r="CS16" s="152"/>
      <c r="CT16" s="152"/>
      <c r="CU16" s="152"/>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152"/>
      <c r="EC16" s="152"/>
      <c r="ED16" s="152"/>
      <c r="EE16" s="152"/>
      <c r="EF16" s="152"/>
      <c r="EG16" s="152"/>
      <c r="EH16" s="59"/>
      <c r="EI16" s="59"/>
      <c r="EJ16" s="152"/>
      <c r="EK16" s="152"/>
      <c r="EL16" s="152"/>
      <c r="EM16" s="152"/>
      <c r="EN16" s="152"/>
      <c r="EO16" s="152"/>
      <c r="EP16" s="152"/>
      <c r="EQ16" s="152"/>
      <c r="ER16" s="152"/>
      <c r="ES16" s="152"/>
      <c r="ET16" s="152"/>
      <c r="EU16" s="152"/>
      <c r="EV16" s="152"/>
      <c r="EW16" s="152"/>
      <c r="EX16" s="152"/>
      <c r="EY16" s="152"/>
      <c r="EZ16" s="152"/>
      <c r="FA16" s="152"/>
      <c r="FB16" s="152"/>
      <c r="FC16" s="152"/>
      <c r="FD16" s="152"/>
      <c r="FE16" s="152"/>
      <c r="FF16" s="152"/>
      <c r="FG16" s="152"/>
      <c r="FH16" s="152"/>
      <c r="FI16" s="152"/>
      <c r="FJ16" s="84"/>
      <c r="FK16" s="84"/>
      <c r="FL16" s="84"/>
      <c r="FM16" s="84"/>
      <c r="FN16" s="84"/>
      <c r="FO16" s="84"/>
      <c r="FP16" s="84"/>
      <c r="FQ16" s="84"/>
      <c r="FR16" s="84"/>
      <c r="FS16" s="84"/>
      <c r="FT16" s="84"/>
      <c r="FU16" s="84"/>
      <c r="FV16" s="84"/>
      <c r="FW16" s="84"/>
      <c r="FX16" s="84"/>
      <c r="FY16" s="84"/>
      <c r="FZ16" s="84"/>
      <c r="GA16" s="84"/>
      <c r="GB16" s="84"/>
      <c r="GC16" s="84"/>
      <c r="GD16" s="84"/>
      <c r="GE16" s="84"/>
      <c r="GF16" s="84"/>
      <c r="GG16" s="84"/>
      <c r="GH16" s="84"/>
      <c r="GI16" s="84"/>
      <c r="GJ16" s="84"/>
      <c r="GK16" s="84"/>
      <c r="GL16" s="84"/>
      <c r="GM16" s="84"/>
      <c r="GN16" s="84"/>
      <c r="GO16" s="84"/>
      <c r="GP16" s="84"/>
      <c r="GQ16" s="84"/>
      <c r="GR16" s="84"/>
      <c r="GS16" s="84"/>
      <c r="GT16" s="84"/>
      <c r="GU16" s="84"/>
      <c r="GV16" s="84"/>
      <c r="GW16" s="84"/>
      <c r="GX16" s="84"/>
      <c r="GY16" s="84"/>
      <c r="GZ16" s="84"/>
      <c r="HA16" s="84"/>
      <c r="HB16" s="84"/>
      <c r="HC16" s="84"/>
      <c r="HD16" s="84"/>
      <c r="HE16" s="84"/>
      <c r="HF16" s="84"/>
      <c r="HG16" s="84"/>
      <c r="HH16" s="84"/>
      <c r="HI16" s="84"/>
      <c r="HJ16" s="84"/>
      <c r="HK16" s="84"/>
      <c r="HL16" s="84"/>
      <c r="HM16" s="84"/>
      <c r="HN16" s="84"/>
      <c r="HO16" s="84"/>
      <c r="HP16" s="84"/>
      <c r="HQ16" s="84"/>
      <c r="HR16" s="84"/>
      <c r="HS16" s="84"/>
      <c r="HT16" s="84"/>
      <c r="HU16" s="84"/>
      <c r="HV16" s="84"/>
      <c r="HW16" s="84"/>
      <c r="HX16" s="84"/>
      <c r="HY16" s="84"/>
      <c r="HZ16" s="84"/>
      <c r="IA16" s="84"/>
      <c r="IB16" s="84"/>
      <c r="IC16" s="84"/>
      <c r="ID16" s="84"/>
      <c r="IE16" s="84"/>
      <c r="IF16" s="84"/>
      <c r="IG16" s="84"/>
      <c r="IH16" s="84"/>
      <c r="II16" s="84"/>
      <c r="IJ16" s="84"/>
      <c r="IK16" s="84"/>
      <c r="IL16" s="84"/>
      <c r="IM16" s="84"/>
      <c r="IN16" s="84"/>
      <c r="IO16" s="84"/>
      <c r="IP16" s="84"/>
      <c r="IQ16" s="84"/>
      <c r="IR16" s="84"/>
      <c r="IS16" s="84"/>
      <c r="IT16" s="84"/>
      <c r="IU16" s="84"/>
      <c r="IV16" s="84"/>
      <c r="IW16" s="84"/>
      <c r="IX16" s="84"/>
      <c r="IY16" s="84"/>
      <c r="IZ16" s="84"/>
      <c r="JA16" s="84"/>
      <c r="JB16" s="84"/>
      <c r="JC16" s="84"/>
      <c r="JD16" s="84"/>
      <c r="JE16" s="84"/>
      <c r="JF16" s="84"/>
      <c r="JG16" s="84"/>
      <c r="JH16" s="84"/>
      <c r="JI16" s="84"/>
      <c r="JJ16" s="84"/>
      <c r="JK16" s="84"/>
      <c r="JL16" s="84"/>
      <c r="JM16" s="84"/>
      <c r="JN16" s="84"/>
      <c r="JO16" s="84"/>
      <c r="JP16" s="84"/>
      <c r="JQ16" s="84"/>
      <c r="JR16" s="84"/>
      <c r="JS16" s="84"/>
      <c r="JT16" s="84"/>
      <c r="JU16" s="84"/>
      <c r="JV16" s="84"/>
      <c r="JW16" s="84"/>
      <c r="JX16" s="84"/>
      <c r="JY16" s="84"/>
      <c r="JZ16" s="84"/>
      <c r="KA16" s="84"/>
      <c r="KB16" s="84"/>
      <c r="KC16" s="84"/>
      <c r="KD16" s="84"/>
      <c r="KE16" s="84"/>
      <c r="KF16" s="84"/>
      <c r="KG16" s="84"/>
      <c r="KH16" s="84"/>
      <c r="KI16" s="84"/>
      <c r="KJ16" s="84"/>
      <c r="KK16" s="84"/>
      <c r="KL16" s="84"/>
      <c r="KM16" s="84"/>
      <c r="KN16" s="84"/>
      <c r="KO16" s="13"/>
      <c r="KP16" s="13"/>
      <c r="KQ16" s="13"/>
      <c r="KR16" s="13"/>
      <c r="KS16" s="13"/>
      <c r="KT16" s="13"/>
      <c r="KU16" s="13"/>
    </row>
    <row r="17" spans="1:307" ht="15.75" hidden="1" customHeight="1" x14ac:dyDescent="0.3">
      <c r="A17" s="76" t="s">
        <v>187</v>
      </c>
      <c r="B17" s="76" t="s">
        <v>192</v>
      </c>
      <c r="C17" s="76" t="s">
        <v>226</v>
      </c>
      <c r="D17" s="76" t="s">
        <v>231</v>
      </c>
      <c r="E17" s="76"/>
      <c r="F17" s="76"/>
      <c r="G17" s="76"/>
      <c r="H17" s="74"/>
      <c r="I17" s="76"/>
      <c r="J17" s="76"/>
      <c r="K17" s="76"/>
      <c r="L17" s="98" t="s">
        <v>232</v>
      </c>
      <c r="M17" s="75"/>
      <c r="N17" s="59"/>
      <c r="O17" s="77"/>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152"/>
      <c r="CR17" s="152"/>
      <c r="CS17" s="152"/>
      <c r="CT17" s="152"/>
      <c r="CU17" s="152"/>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152"/>
      <c r="EC17" s="152"/>
      <c r="ED17" s="152"/>
      <c r="EE17" s="152"/>
      <c r="EF17" s="152"/>
      <c r="EG17" s="152"/>
      <c r="EH17" s="59"/>
      <c r="EI17" s="59"/>
      <c r="EJ17" s="152"/>
      <c r="EK17" s="152"/>
      <c r="EL17" s="152"/>
      <c r="EM17" s="152"/>
      <c r="EN17" s="152"/>
      <c r="EO17" s="152"/>
      <c r="EP17" s="152"/>
      <c r="EQ17" s="152"/>
      <c r="ER17" s="152"/>
      <c r="ES17" s="152"/>
      <c r="ET17" s="152"/>
      <c r="EU17" s="152"/>
      <c r="EV17" s="152"/>
      <c r="EW17" s="152"/>
      <c r="EX17" s="152"/>
      <c r="EY17" s="152"/>
      <c r="EZ17" s="152"/>
      <c r="FA17" s="152"/>
      <c r="FB17" s="152"/>
      <c r="FC17" s="152"/>
      <c r="FD17" s="152"/>
      <c r="FE17" s="152"/>
      <c r="FF17" s="152"/>
      <c r="FG17" s="152"/>
      <c r="FH17" s="152"/>
      <c r="FI17" s="152"/>
      <c r="FJ17" s="84"/>
      <c r="FK17" s="84"/>
      <c r="FL17" s="84"/>
      <c r="FM17" s="84"/>
      <c r="FN17" s="84"/>
      <c r="FO17" s="84"/>
      <c r="FP17" s="84"/>
      <c r="FQ17" s="84"/>
      <c r="FR17" s="84"/>
      <c r="FS17" s="84"/>
      <c r="FT17" s="84"/>
      <c r="FU17" s="84"/>
      <c r="FV17" s="84"/>
      <c r="FW17" s="84"/>
      <c r="FX17" s="84"/>
      <c r="FY17" s="84"/>
      <c r="FZ17" s="84"/>
      <c r="GA17" s="84"/>
      <c r="GB17" s="84"/>
      <c r="GC17" s="84"/>
      <c r="GD17" s="84"/>
      <c r="GE17" s="84"/>
      <c r="GF17" s="84"/>
      <c r="GG17" s="84"/>
      <c r="GH17" s="84"/>
      <c r="GI17" s="84"/>
      <c r="GJ17" s="84"/>
      <c r="GK17" s="84"/>
      <c r="GL17" s="84"/>
      <c r="GM17" s="84"/>
      <c r="GN17" s="84"/>
      <c r="GO17" s="84"/>
      <c r="GP17" s="84"/>
      <c r="GQ17" s="84"/>
      <c r="GR17" s="84"/>
      <c r="GS17" s="84"/>
      <c r="GT17" s="84"/>
      <c r="GU17" s="84"/>
      <c r="GV17" s="84"/>
      <c r="GW17" s="84"/>
      <c r="GX17" s="84"/>
      <c r="GY17" s="84"/>
      <c r="GZ17" s="84"/>
      <c r="HA17" s="84"/>
      <c r="HB17" s="84"/>
      <c r="HC17" s="84"/>
      <c r="HD17" s="84"/>
      <c r="HE17" s="84"/>
      <c r="HF17" s="84"/>
      <c r="HG17" s="84"/>
      <c r="HH17" s="84"/>
      <c r="HI17" s="84"/>
      <c r="HJ17" s="84"/>
      <c r="HK17" s="84"/>
      <c r="HL17" s="84"/>
      <c r="HM17" s="84"/>
      <c r="HN17" s="84"/>
      <c r="HO17" s="84"/>
      <c r="HP17" s="84"/>
      <c r="HQ17" s="84"/>
      <c r="HR17" s="84"/>
      <c r="HS17" s="84"/>
      <c r="HT17" s="84"/>
      <c r="HU17" s="84"/>
      <c r="HV17" s="84"/>
      <c r="HW17" s="84"/>
      <c r="HX17" s="84"/>
      <c r="HY17" s="84"/>
      <c r="HZ17" s="84"/>
      <c r="IA17" s="84"/>
      <c r="IB17" s="84"/>
      <c r="IC17" s="84"/>
      <c r="ID17" s="84"/>
      <c r="IE17" s="84"/>
      <c r="IF17" s="84"/>
      <c r="IG17" s="84"/>
      <c r="IH17" s="84"/>
      <c r="II17" s="84"/>
      <c r="IJ17" s="84"/>
      <c r="IK17" s="84"/>
      <c r="IL17" s="84"/>
      <c r="IM17" s="84"/>
      <c r="IN17" s="84"/>
      <c r="IO17" s="84"/>
      <c r="IP17" s="84"/>
      <c r="IQ17" s="84"/>
      <c r="IR17" s="84"/>
      <c r="IS17" s="84"/>
      <c r="IT17" s="84"/>
      <c r="IU17" s="84"/>
      <c r="IV17" s="84"/>
      <c r="IW17" s="84"/>
      <c r="IX17" s="84"/>
      <c r="IY17" s="84"/>
      <c r="IZ17" s="84"/>
      <c r="JA17" s="84"/>
      <c r="JB17" s="84"/>
      <c r="JC17" s="84"/>
      <c r="JD17" s="84"/>
      <c r="JE17" s="84"/>
      <c r="JF17" s="84"/>
      <c r="JG17" s="84"/>
      <c r="JH17" s="84"/>
      <c r="JI17" s="84"/>
      <c r="JJ17" s="84"/>
      <c r="JK17" s="84"/>
      <c r="JL17" s="84"/>
      <c r="JM17" s="84"/>
      <c r="JN17" s="84"/>
      <c r="JO17" s="84"/>
      <c r="JP17" s="84"/>
      <c r="JQ17" s="84"/>
      <c r="JR17" s="84"/>
      <c r="JS17" s="84"/>
      <c r="JT17" s="84"/>
      <c r="JU17" s="84"/>
      <c r="JV17" s="84"/>
      <c r="JW17" s="84"/>
      <c r="JX17" s="84"/>
      <c r="JY17" s="84"/>
      <c r="JZ17" s="84"/>
      <c r="KA17" s="84"/>
      <c r="KB17" s="84"/>
      <c r="KC17" s="84"/>
      <c r="KD17" s="84"/>
      <c r="KE17" s="84"/>
      <c r="KF17" s="84"/>
      <c r="KG17" s="84"/>
      <c r="KH17" s="84"/>
      <c r="KI17" s="84"/>
      <c r="KJ17" s="84"/>
      <c r="KK17" s="84"/>
      <c r="KL17" s="84"/>
      <c r="KM17" s="84"/>
      <c r="KN17" s="84"/>
      <c r="KO17" s="13"/>
      <c r="KP17" s="13"/>
      <c r="KQ17" s="13"/>
      <c r="KR17" s="13"/>
      <c r="KS17" s="13"/>
      <c r="KT17" s="13"/>
      <c r="KU17" s="13"/>
    </row>
    <row r="18" spans="1:307" ht="15.75" hidden="1" customHeight="1" x14ac:dyDescent="0.3">
      <c r="A18" s="81" t="s">
        <v>187</v>
      </c>
      <c r="B18" s="81" t="s">
        <v>192</v>
      </c>
      <c r="C18" s="81" t="s">
        <v>226</v>
      </c>
      <c r="D18" s="81" t="s">
        <v>231</v>
      </c>
      <c r="E18" s="81" t="s">
        <v>236</v>
      </c>
      <c r="F18" s="81"/>
      <c r="G18" s="81"/>
      <c r="H18" s="82"/>
      <c r="I18" s="81"/>
      <c r="J18" s="81"/>
      <c r="K18" s="81"/>
      <c r="L18" s="89" t="s">
        <v>237</v>
      </c>
      <c r="M18" s="75"/>
      <c r="N18" s="59"/>
      <c r="O18" s="77"/>
      <c r="P18" s="59"/>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6"/>
      <c r="CR18" s="66"/>
      <c r="CS18" s="66"/>
      <c r="CT18" s="66"/>
      <c r="CU18" s="66"/>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6"/>
      <c r="EC18" s="66"/>
      <c r="ED18" s="66"/>
      <c r="EE18" s="66"/>
      <c r="EF18" s="66"/>
      <c r="EG18" s="66"/>
      <c r="EH18" s="64"/>
      <c r="EI18" s="64"/>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3"/>
      <c r="KP18" s="13"/>
      <c r="KQ18" s="13"/>
      <c r="KR18" s="13"/>
      <c r="KS18" s="13"/>
      <c r="KT18" s="13"/>
      <c r="KU18" s="13"/>
    </row>
    <row r="19" spans="1:307" ht="15.75" customHeight="1" x14ac:dyDescent="0.3">
      <c r="A19" s="90" t="s">
        <v>187</v>
      </c>
      <c r="B19" s="90" t="s">
        <v>192</v>
      </c>
      <c r="C19" s="90" t="s">
        <v>226</v>
      </c>
      <c r="D19" s="90" t="s">
        <v>231</v>
      </c>
      <c r="E19" s="90" t="s">
        <v>236</v>
      </c>
      <c r="F19" s="86" t="s">
        <v>240</v>
      </c>
      <c r="G19" s="90" t="s">
        <v>246</v>
      </c>
      <c r="H19" s="248" t="s">
        <v>242</v>
      </c>
      <c r="I19" s="87" t="s">
        <v>208</v>
      </c>
      <c r="J19" s="87"/>
      <c r="K19" s="87"/>
      <c r="L19" s="235" t="s">
        <v>243</v>
      </c>
      <c r="M19" s="75">
        <f>N19</f>
        <v>250000000</v>
      </c>
      <c r="N19" s="59">
        <f>P19</f>
        <v>250000000</v>
      </c>
      <c r="O19" s="77">
        <v>6</v>
      </c>
      <c r="P19" s="59">
        <f>SUM(Q19:FI19)</f>
        <v>250000000</v>
      </c>
      <c r="Q19" s="59">
        <v>250000000</v>
      </c>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152"/>
      <c r="CR19" s="152"/>
      <c r="CS19" s="152"/>
      <c r="CT19" s="152"/>
      <c r="CU19" s="152"/>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152"/>
      <c r="EC19" s="152"/>
      <c r="ED19" s="152"/>
      <c r="EE19" s="152"/>
      <c r="EF19" s="152"/>
      <c r="EG19" s="152"/>
      <c r="EH19" s="59"/>
      <c r="EI19" s="59"/>
      <c r="EJ19" s="152"/>
      <c r="EK19" s="152"/>
      <c r="EL19" s="152"/>
      <c r="EM19" s="152"/>
      <c r="EN19" s="152"/>
      <c r="EO19" s="152"/>
      <c r="EP19" s="152"/>
      <c r="EQ19" s="152"/>
      <c r="ER19" s="152"/>
      <c r="ES19" s="152"/>
      <c r="ET19" s="152"/>
      <c r="EU19" s="152"/>
      <c r="EV19" s="152"/>
      <c r="EW19" s="152"/>
      <c r="EX19" s="152"/>
      <c r="EY19" s="152"/>
      <c r="EZ19" s="152"/>
      <c r="FA19" s="152"/>
      <c r="FB19" s="152"/>
      <c r="FC19" s="152"/>
      <c r="FD19" s="152"/>
      <c r="FE19" s="152"/>
      <c r="FF19" s="152"/>
      <c r="FG19" s="152"/>
      <c r="FH19" s="152"/>
      <c r="FI19" s="152"/>
      <c r="FJ19" s="84"/>
      <c r="FK19" s="84"/>
      <c r="FL19" s="84"/>
      <c r="FM19" s="84"/>
      <c r="FN19" s="84"/>
      <c r="FO19" s="84"/>
      <c r="FP19" s="84"/>
      <c r="FQ19" s="84"/>
      <c r="FR19" s="84"/>
      <c r="FS19" s="84"/>
      <c r="FT19" s="84"/>
      <c r="FU19" s="84"/>
      <c r="FV19" s="84"/>
      <c r="FW19" s="84"/>
      <c r="FX19" s="84"/>
      <c r="FY19" s="84"/>
      <c r="FZ19" s="84"/>
      <c r="GA19" s="84"/>
      <c r="GB19" s="84"/>
      <c r="GC19" s="84"/>
      <c r="GD19" s="84"/>
      <c r="GE19" s="84"/>
      <c r="GF19" s="84"/>
      <c r="GG19" s="84"/>
      <c r="GH19" s="84"/>
      <c r="GI19" s="84"/>
      <c r="GJ19" s="84"/>
      <c r="GK19" s="84"/>
      <c r="GL19" s="84"/>
      <c r="GM19" s="84"/>
      <c r="GN19" s="84"/>
      <c r="GO19" s="84"/>
      <c r="GP19" s="84"/>
      <c r="GQ19" s="84"/>
      <c r="GR19" s="84"/>
      <c r="GS19" s="84"/>
      <c r="GT19" s="84"/>
      <c r="GU19" s="84"/>
      <c r="GV19" s="84"/>
      <c r="GW19" s="84"/>
      <c r="GX19" s="84"/>
      <c r="GY19" s="84"/>
      <c r="GZ19" s="84"/>
      <c r="HA19" s="84"/>
      <c r="HB19" s="84"/>
      <c r="HC19" s="84"/>
      <c r="HD19" s="84"/>
      <c r="HE19" s="84"/>
      <c r="HF19" s="84"/>
      <c r="HG19" s="84"/>
      <c r="HH19" s="84"/>
      <c r="HI19" s="84"/>
      <c r="HJ19" s="84"/>
      <c r="HK19" s="84"/>
      <c r="HL19" s="84"/>
      <c r="HM19" s="84"/>
      <c r="HN19" s="84"/>
      <c r="HO19" s="84"/>
      <c r="HP19" s="84"/>
      <c r="HQ19" s="84"/>
      <c r="HR19" s="84"/>
      <c r="HS19" s="84"/>
      <c r="HT19" s="84"/>
      <c r="HU19" s="84"/>
      <c r="HV19" s="84"/>
      <c r="HW19" s="84"/>
      <c r="HX19" s="84"/>
      <c r="HY19" s="84"/>
      <c r="HZ19" s="84"/>
      <c r="IA19" s="84"/>
      <c r="IB19" s="84"/>
      <c r="IC19" s="84"/>
      <c r="ID19" s="84"/>
      <c r="IE19" s="84"/>
      <c r="IF19" s="84"/>
      <c r="IG19" s="84"/>
      <c r="IH19" s="84"/>
      <c r="II19" s="84"/>
      <c r="IJ19" s="84"/>
      <c r="IK19" s="84"/>
      <c r="IL19" s="84"/>
      <c r="IM19" s="84"/>
      <c r="IN19" s="84"/>
      <c r="IO19" s="84"/>
      <c r="IP19" s="84"/>
      <c r="IQ19" s="84"/>
      <c r="IR19" s="84"/>
      <c r="IS19" s="84"/>
      <c r="IT19" s="84"/>
      <c r="IU19" s="84"/>
      <c r="IV19" s="84"/>
      <c r="IW19" s="84"/>
      <c r="IX19" s="84"/>
      <c r="IY19" s="84"/>
      <c r="IZ19" s="84"/>
      <c r="JA19" s="84"/>
      <c r="JB19" s="84"/>
      <c r="JC19" s="84"/>
      <c r="JD19" s="84"/>
      <c r="JE19" s="84"/>
      <c r="JF19" s="84"/>
      <c r="JG19" s="84"/>
      <c r="JH19" s="84"/>
      <c r="JI19" s="84"/>
      <c r="JJ19" s="84"/>
      <c r="JK19" s="84"/>
      <c r="JL19" s="84"/>
      <c r="JM19" s="84"/>
      <c r="JN19" s="84"/>
      <c r="JO19" s="84"/>
      <c r="JP19" s="84"/>
      <c r="JQ19" s="84"/>
      <c r="JR19" s="84"/>
      <c r="JS19" s="84"/>
      <c r="JT19" s="84"/>
      <c r="JU19" s="84"/>
      <c r="JV19" s="84"/>
      <c r="JW19" s="84"/>
      <c r="JX19" s="84"/>
      <c r="JY19" s="84"/>
      <c r="JZ19" s="84"/>
      <c r="KA19" s="84"/>
      <c r="KB19" s="84"/>
      <c r="KC19" s="84"/>
      <c r="KD19" s="84"/>
      <c r="KE19" s="84"/>
      <c r="KF19" s="84"/>
      <c r="KG19" s="84"/>
      <c r="KH19" s="84"/>
      <c r="KI19" s="84"/>
      <c r="KJ19" s="84"/>
      <c r="KK19" s="84"/>
      <c r="KL19" s="84"/>
      <c r="KM19" s="84"/>
      <c r="KN19" s="84"/>
      <c r="KO19" s="13"/>
      <c r="KP19" s="13"/>
      <c r="KQ19" s="13"/>
      <c r="KR19" s="13"/>
      <c r="KS19" s="13"/>
      <c r="KT19" s="13"/>
      <c r="KU19" s="13"/>
    </row>
    <row r="20" spans="1:307" ht="15.75" hidden="1" customHeight="1" x14ac:dyDescent="0.3">
      <c r="A20" s="104"/>
      <c r="B20" s="90"/>
      <c r="C20" s="90"/>
      <c r="D20" s="90"/>
      <c r="E20" s="90"/>
      <c r="F20" s="249"/>
      <c r="G20" s="90"/>
      <c r="H20" s="248" t="s">
        <v>1034</v>
      </c>
      <c r="I20" s="87"/>
      <c r="J20" s="87"/>
      <c r="K20" s="87"/>
      <c r="L20" s="235" t="s">
        <v>1044</v>
      </c>
      <c r="M20" s="75">
        <v>5000000000</v>
      </c>
      <c r="N20" s="64">
        <f>P20</f>
        <v>5000000000</v>
      </c>
      <c r="O20" s="103"/>
      <c r="P20" s="59">
        <f>SUM(Q20:FI20)</f>
        <v>5000000000</v>
      </c>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6"/>
      <c r="CR20" s="66"/>
      <c r="CS20" s="66"/>
      <c r="CT20" s="66"/>
      <c r="CU20" s="66"/>
      <c r="CV20" s="64"/>
      <c r="CW20" s="64"/>
      <c r="CX20" s="64"/>
      <c r="CY20" s="64"/>
      <c r="CZ20" s="64"/>
      <c r="DA20" s="64"/>
      <c r="DB20" s="64"/>
      <c r="DC20" s="64"/>
      <c r="DD20" s="64"/>
      <c r="DE20" s="64"/>
      <c r="DF20" s="64"/>
      <c r="DG20" s="64"/>
      <c r="DH20" s="64"/>
      <c r="DI20" s="64"/>
      <c r="DJ20" s="64"/>
      <c r="DK20" s="64"/>
      <c r="DL20" s="64"/>
      <c r="DM20" s="64"/>
      <c r="DN20" s="64"/>
      <c r="DO20" s="64"/>
      <c r="DP20" s="64"/>
      <c r="DQ20" s="64"/>
      <c r="DR20" s="64"/>
      <c r="DS20" s="64"/>
      <c r="DT20" s="64"/>
      <c r="DU20" s="64"/>
      <c r="DV20" s="64"/>
      <c r="DW20" s="64"/>
      <c r="DX20" s="64"/>
      <c r="DY20" s="64"/>
      <c r="DZ20" s="64"/>
      <c r="EA20" s="64"/>
      <c r="EB20" s="66"/>
      <c r="EC20" s="66"/>
      <c r="ED20" s="66"/>
      <c r="EE20" s="66"/>
      <c r="EF20" s="66"/>
      <c r="EG20" s="66"/>
      <c r="EH20" s="64"/>
      <c r="EI20" s="64"/>
      <c r="EJ20" s="66"/>
      <c r="EK20" s="66"/>
      <c r="EL20" s="66"/>
      <c r="EM20" s="66"/>
      <c r="EN20" s="66"/>
      <c r="EO20" s="66"/>
      <c r="EP20" s="66"/>
      <c r="EQ20" s="66"/>
      <c r="ER20" s="66"/>
      <c r="ES20" s="66"/>
      <c r="ET20" s="66"/>
      <c r="EU20" s="66"/>
      <c r="EV20" s="66"/>
      <c r="EW20" s="66"/>
      <c r="EX20" s="66"/>
      <c r="EY20" s="66"/>
      <c r="EZ20" s="66"/>
      <c r="FA20" s="66"/>
      <c r="FB20" s="66"/>
      <c r="FC20" s="66"/>
      <c r="FD20" s="66">
        <v>5000000000</v>
      </c>
      <c r="FE20" s="66"/>
      <c r="FF20" s="66"/>
      <c r="FG20" s="66"/>
      <c r="FH20" s="66"/>
      <c r="FI20" s="66"/>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3"/>
      <c r="KP20" s="13"/>
      <c r="KQ20" s="13"/>
      <c r="KR20" s="13"/>
      <c r="KS20" s="13"/>
      <c r="KT20" s="13"/>
      <c r="KU20" s="13"/>
    </row>
    <row r="21" spans="1:307" ht="15.75" hidden="1" customHeight="1" x14ac:dyDescent="0.3">
      <c r="A21" s="104"/>
      <c r="B21" s="104"/>
      <c r="C21" s="104"/>
      <c r="D21" s="104"/>
      <c r="E21" s="104"/>
      <c r="F21" s="90"/>
      <c r="G21" s="90"/>
      <c r="H21" s="90"/>
      <c r="I21" s="69"/>
      <c r="J21" s="69"/>
      <c r="K21" s="104"/>
      <c r="L21" s="30" t="s">
        <v>5</v>
      </c>
      <c r="M21" s="250">
        <f>SUBTOTAL(9,M14:M19)</f>
        <v>535000000</v>
      </c>
      <c r="N21" s="64"/>
      <c r="O21" s="77"/>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6"/>
      <c r="CR21" s="66"/>
      <c r="CS21" s="66"/>
      <c r="CT21" s="66"/>
      <c r="CU21" s="66"/>
      <c r="CV21" s="64"/>
      <c r="CW21" s="64"/>
      <c r="CX21" s="64"/>
      <c r="CY21" s="64"/>
      <c r="CZ21" s="64"/>
      <c r="DA21" s="64"/>
      <c r="DB21" s="64"/>
      <c r="DC21" s="64"/>
      <c r="DD21" s="64"/>
      <c r="DE21" s="64"/>
      <c r="DF21" s="64"/>
      <c r="DG21" s="64"/>
      <c r="DH21" s="64"/>
      <c r="DI21" s="64"/>
      <c r="DJ21" s="64"/>
      <c r="DK21" s="64"/>
      <c r="DL21" s="64"/>
      <c r="DM21" s="64"/>
      <c r="DN21" s="64"/>
      <c r="DO21" s="64"/>
      <c r="DP21" s="64"/>
      <c r="DQ21" s="64"/>
      <c r="DR21" s="64"/>
      <c r="DS21" s="64"/>
      <c r="DT21" s="64"/>
      <c r="DU21" s="64"/>
      <c r="DV21" s="64"/>
      <c r="DW21" s="64"/>
      <c r="DX21" s="64"/>
      <c r="DY21" s="64"/>
      <c r="DZ21" s="64"/>
      <c r="EA21" s="64"/>
      <c r="EB21" s="66"/>
      <c r="EC21" s="66"/>
      <c r="ED21" s="66"/>
      <c r="EE21" s="66"/>
      <c r="EF21" s="66"/>
      <c r="EG21" s="66"/>
      <c r="EH21" s="64"/>
      <c r="EI21" s="64"/>
      <c r="EJ21" s="66"/>
      <c r="EK21" s="66"/>
      <c r="EL21" s="66"/>
      <c r="EM21" s="66"/>
      <c r="EN21" s="66"/>
      <c r="EO21" s="66"/>
      <c r="EP21" s="66"/>
      <c r="EQ21" s="66"/>
      <c r="ER21" s="66"/>
      <c r="ES21" s="66"/>
      <c r="ET21" s="66"/>
      <c r="EU21" s="66"/>
      <c r="EV21" s="66"/>
      <c r="EW21" s="66"/>
      <c r="EX21" s="66"/>
      <c r="EY21" s="66"/>
      <c r="EZ21" s="66"/>
      <c r="FA21" s="66"/>
      <c r="FB21" s="66"/>
      <c r="FC21" s="66"/>
      <c r="FD21" s="66"/>
      <c r="FE21" s="66"/>
      <c r="FF21" s="66"/>
      <c r="FG21" s="66"/>
      <c r="FH21" s="66"/>
      <c r="FI21" s="66"/>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3"/>
      <c r="KP21" s="13"/>
      <c r="KQ21" s="13"/>
      <c r="KR21" s="13"/>
      <c r="KS21" s="13"/>
      <c r="KT21" s="13"/>
      <c r="KU21" s="13"/>
    </row>
    <row r="22" spans="1:307" ht="15.75" hidden="1" customHeight="1" x14ac:dyDescent="0.3">
      <c r="A22" s="71" t="s">
        <v>189</v>
      </c>
      <c r="B22" s="71" t="s">
        <v>192</v>
      </c>
      <c r="C22" s="71"/>
      <c r="D22" s="71"/>
      <c r="E22" s="71"/>
      <c r="F22" s="72"/>
      <c r="G22" s="72"/>
      <c r="H22" s="60"/>
      <c r="I22" s="61"/>
      <c r="J22" s="61"/>
      <c r="K22" s="61"/>
      <c r="L22" s="62" t="s">
        <v>257</v>
      </c>
      <c r="M22" s="75"/>
      <c r="N22" s="59"/>
      <c r="O22" s="77"/>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152"/>
      <c r="CR22" s="152"/>
      <c r="CS22" s="152"/>
      <c r="CT22" s="152"/>
      <c r="CU22" s="152"/>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152"/>
      <c r="EC22" s="152"/>
      <c r="ED22" s="152"/>
      <c r="EE22" s="152"/>
      <c r="EF22" s="152"/>
      <c r="EG22" s="152"/>
      <c r="EH22" s="59"/>
      <c r="EI22" s="59"/>
      <c r="EJ22" s="152"/>
      <c r="EK22" s="152"/>
      <c r="EL22" s="152"/>
      <c r="EM22" s="152"/>
      <c r="EN22" s="152"/>
      <c r="EO22" s="152"/>
      <c r="EP22" s="152"/>
      <c r="EQ22" s="152"/>
      <c r="ER22" s="152"/>
      <c r="ES22" s="152"/>
      <c r="ET22" s="152"/>
      <c r="EU22" s="152"/>
      <c r="EV22" s="152"/>
      <c r="EW22" s="152"/>
      <c r="EX22" s="152"/>
      <c r="EY22" s="152"/>
      <c r="EZ22" s="152"/>
      <c r="FA22" s="152"/>
      <c r="FB22" s="152"/>
      <c r="FC22" s="152"/>
      <c r="FD22" s="152"/>
      <c r="FE22" s="152"/>
      <c r="FF22" s="152"/>
      <c r="FG22" s="152"/>
      <c r="FH22" s="152"/>
      <c r="FI22" s="152"/>
      <c r="FJ22" s="84"/>
      <c r="FK22" s="84"/>
      <c r="FL22" s="84"/>
      <c r="FM22" s="84"/>
      <c r="FN22" s="84"/>
      <c r="FO22" s="84"/>
      <c r="FP22" s="84"/>
      <c r="FQ22" s="84"/>
      <c r="FR22" s="84"/>
      <c r="FS22" s="84"/>
      <c r="FT22" s="84"/>
      <c r="FU22" s="84"/>
      <c r="FV22" s="84"/>
      <c r="FW22" s="84"/>
      <c r="FX22" s="84"/>
      <c r="FY22" s="84"/>
      <c r="FZ22" s="84"/>
      <c r="GA22" s="84"/>
      <c r="GB22" s="84"/>
      <c r="GC22" s="84"/>
      <c r="GD22" s="84"/>
      <c r="GE22" s="84"/>
      <c r="GF22" s="84"/>
      <c r="GG22" s="84"/>
      <c r="GH22" s="84"/>
      <c r="GI22" s="84"/>
      <c r="GJ22" s="84"/>
      <c r="GK22" s="84"/>
      <c r="GL22" s="84"/>
      <c r="GM22" s="84"/>
      <c r="GN22" s="84"/>
      <c r="GO22" s="84"/>
      <c r="GP22" s="84"/>
      <c r="GQ22" s="84"/>
      <c r="GR22" s="84"/>
      <c r="GS22" s="84"/>
      <c r="GT22" s="84"/>
      <c r="GU22" s="84"/>
      <c r="GV22" s="84"/>
      <c r="GW22" s="84"/>
      <c r="GX22" s="84"/>
      <c r="GY22" s="84"/>
      <c r="GZ22" s="84"/>
      <c r="HA22" s="84"/>
      <c r="HB22" s="84"/>
      <c r="HC22" s="84"/>
      <c r="HD22" s="84"/>
      <c r="HE22" s="84"/>
      <c r="HF22" s="84"/>
      <c r="HG22" s="84"/>
      <c r="HH22" s="84"/>
      <c r="HI22" s="84"/>
      <c r="HJ22" s="84"/>
      <c r="HK22" s="84"/>
      <c r="HL22" s="84"/>
      <c r="HM22" s="84"/>
      <c r="HN22" s="84"/>
      <c r="HO22" s="84"/>
      <c r="HP22" s="84"/>
      <c r="HQ22" s="84"/>
      <c r="HR22" s="84"/>
      <c r="HS22" s="84"/>
      <c r="HT22" s="84"/>
      <c r="HU22" s="84"/>
      <c r="HV22" s="84"/>
      <c r="HW22" s="84"/>
      <c r="HX22" s="84"/>
      <c r="HY22" s="84"/>
      <c r="HZ22" s="84"/>
      <c r="IA22" s="84"/>
      <c r="IB22" s="84"/>
      <c r="IC22" s="84"/>
      <c r="ID22" s="84"/>
      <c r="IE22" s="84"/>
      <c r="IF22" s="84"/>
      <c r="IG22" s="84"/>
      <c r="IH22" s="84"/>
      <c r="II22" s="84"/>
      <c r="IJ22" s="84"/>
      <c r="IK22" s="84"/>
      <c r="IL22" s="84"/>
      <c r="IM22" s="84"/>
      <c r="IN22" s="84"/>
      <c r="IO22" s="84"/>
      <c r="IP22" s="84"/>
      <c r="IQ22" s="84"/>
      <c r="IR22" s="84"/>
      <c r="IS22" s="84"/>
      <c r="IT22" s="84"/>
      <c r="IU22" s="84"/>
      <c r="IV22" s="84"/>
      <c r="IW22" s="84"/>
      <c r="IX22" s="84"/>
      <c r="IY22" s="84"/>
      <c r="IZ22" s="84"/>
      <c r="JA22" s="84"/>
      <c r="JB22" s="84"/>
      <c r="JC22" s="84"/>
      <c r="JD22" s="84"/>
      <c r="JE22" s="84"/>
      <c r="JF22" s="84"/>
      <c r="JG22" s="84"/>
      <c r="JH22" s="84"/>
      <c r="JI22" s="84"/>
      <c r="JJ22" s="84"/>
      <c r="JK22" s="84"/>
      <c r="JL22" s="84"/>
      <c r="JM22" s="84"/>
      <c r="JN22" s="84"/>
      <c r="JO22" s="84"/>
      <c r="JP22" s="84"/>
      <c r="JQ22" s="84"/>
      <c r="JR22" s="84"/>
      <c r="JS22" s="84"/>
      <c r="JT22" s="84"/>
      <c r="JU22" s="84"/>
      <c r="JV22" s="84"/>
      <c r="JW22" s="84"/>
      <c r="JX22" s="84"/>
      <c r="JY22" s="84"/>
      <c r="JZ22" s="84"/>
      <c r="KA22" s="84"/>
      <c r="KB22" s="84"/>
      <c r="KC22" s="84"/>
      <c r="KD22" s="84"/>
      <c r="KE22" s="84"/>
      <c r="KF22" s="84"/>
      <c r="KG22" s="84"/>
      <c r="KH22" s="84"/>
      <c r="KI22" s="84"/>
      <c r="KJ22" s="84"/>
      <c r="KK22" s="84"/>
      <c r="KL22" s="84"/>
      <c r="KM22" s="84"/>
      <c r="KN22" s="84"/>
      <c r="KO22" s="13"/>
      <c r="KP22" s="13"/>
      <c r="KQ22" s="13"/>
      <c r="KR22" s="13"/>
      <c r="KS22" s="13"/>
      <c r="KT22" s="13"/>
      <c r="KU22" s="13"/>
    </row>
    <row r="23" spans="1:307" ht="15.75" hidden="1" customHeight="1" x14ac:dyDescent="0.3">
      <c r="A23" s="79" t="s">
        <v>189</v>
      </c>
      <c r="B23" s="79" t="s">
        <v>192</v>
      </c>
      <c r="C23" s="79" t="s">
        <v>197</v>
      </c>
      <c r="D23" s="79"/>
      <c r="E23" s="79"/>
      <c r="F23" s="79"/>
      <c r="G23" s="79"/>
      <c r="H23" s="79"/>
      <c r="I23" s="79"/>
      <c r="J23" s="79"/>
      <c r="K23" s="79"/>
      <c r="L23" s="244" t="s">
        <v>198</v>
      </c>
      <c r="M23" s="75"/>
      <c r="N23" s="59"/>
      <c r="O23" s="77"/>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152"/>
      <c r="CR23" s="152"/>
      <c r="CS23" s="152"/>
      <c r="CT23" s="152"/>
      <c r="CU23" s="152"/>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152"/>
      <c r="EC23" s="152"/>
      <c r="ED23" s="152"/>
      <c r="EE23" s="152"/>
      <c r="EF23" s="152"/>
      <c r="EG23" s="152"/>
      <c r="EH23" s="59"/>
      <c r="EI23" s="59"/>
      <c r="EJ23" s="152"/>
      <c r="EK23" s="152"/>
      <c r="EL23" s="152"/>
      <c r="EM23" s="152"/>
      <c r="EN23" s="152"/>
      <c r="EO23" s="152"/>
      <c r="EP23" s="152"/>
      <c r="EQ23" s="152"/>
      <c r="ER23" s="152"/>
      <c r="ES23" s="152"/>
      <c r="ET23" s="152"/>
      <c r="EU23" s="152"/>
      <c r="EV23" s="152"/>
      <c r="EW23" s="152"/>
      <c r="EX23" s="152"/>
      <c r="EY23" s="152"/>
      <c r="EZ23" s="152"/>
      <c r="FA23" s="152"/>
      <c r="FB23" s="152"/>
      <c r="FC23" s="152"/>
      <c r="FD23" s="152"/>
      <c r="FE23" s="152"/>
      <c r="FF23" s="152"/>
      <c r="FG23" s="152"/>
      <c r="FH23" s="152"/>
      <c r="FI23" s="152"/>
      <c r="FJ23" s="84"/>
      <c r="FK23" s="84"/>
      <c r="FL23" s="84"/>
      <c r="FM23" s="84"/>
      <c r="FN23" s="84"/>
      <c r="FO23" s="84"/>
      <c r="FP23" s="84"/>
      <c r="FQ23" s="84"/>
      <c r="FR23" s="84"/>
      <c r="FS23" s="84"/>
      <c r="FT23" s="84"/>
      <c r="FU23" s="84"/>
      <c r="FV23" s="84"/>
      <c r="FW23" s="84"/>
      <c r="FX23" s="84"/>
      <c r="FY23" s="84"/>
      <c r="FZ23" s="84"/>
      <c r="GA23" s="84"/>
      <c r="GB23" s="84"/>
      <c r="GC23" s="84"/>
      <c r="GD23" s="84"/>
      <c r="GE23" s="84"/>
      <c r="GF23" s="84"/>
      <c r="GG23" s="84"/>
      <c r="GH23" s="84"/>
      <c r="GI23" s="84"/>
      <c r="GJ23" s="84"/>
      <c r="GK23" s="84"/>
      <c r="GL23" s="84"/>
      <c r="GM23" s="84"/>
      <c r="GN23" s="84"/>
      <c r="GO23" s="84"/>
      <c r="GP23" s="84"/>
      <c r="GQ23" s="84"/>
      <c r="GR23" s="84"/>
      <c r="GS23" s="84"/>
      <c r="GT23" s="84"/>
      <c r="GU23" s="84"/>
      <c r="GV23" s="84"/>
      <c r="GW23" s="84"/>
      <c r="GX23" s="84"/>
      <c r="GY23" s="84"/>
      <c r="GZ23" s="84"/>
      <c r="HA23" s="84"/>
      <c r="HB23" s="84"/>
      <c r="HC23" s="84"/>
      <c r="HD23" s="84"/>
      <c r="HE23" s="84"/>
      <c r="HF23" s="84"/>
      <c r="HG23" s="84"/>
      <c r="HH23" s="84"/>
      <c r="HI23" s="84"/>
      <c r="HJ23" s="84"/>
      <c r="HK23" s="84"/>
      <c r="HL23" s="84"/>
      <c r="HM23" s="84"/>
      <c r="HN23" s="84"/>
      <c r="HO23" s="84"/>
      <c r="HP23" s="84"/>
      <c r="HQ23" s="84"/>
      <c r="HR23" s="84"/>
      <c r="HS23" s="84"/>
      <c r="HT23" s="84"/>
      <c r="HU23" s="84"/>
      <c r="HV23" s="84"/>
      <c r="HW23" s="84"/>
      <c r="HX23" s="84"/>
      <c r="HY23" s="84"/>
      <c r="HZ23" s="84"/>
      <c r="IA23" s="84"/>
      <c r="IB23" s="84"/>
      <c r="IC23" s="84"/>
      <c r="ID23" s="84"/>
      <c r="IE23" s="84"/>
      <c r="IF23" s="84"/>
      <c r="IG23" s="84"/>
      <c r="IH23" s="84"/>
      <c r="II23" s="84"/>
      <c r="IJ23" s="84"/>
      <c r="IK23" s="84"/>
      <c r="IL23" s="84"/>
      <c r="IM23" s="84"/>
      <c r="IN23" s="84"/>
      <c r="IO23" s="84"/>
      <c r="IP23" s="84"/>
      <c r="IQ23" s="84"/>
      <c r="IR23" s="84"/>
      <c r="IS23" s="84"/>
      <c r="IT23" s="84"/>
      <c r="IU23" s="84"/>
      <c r="IV23" s="84"/>
      <c r="IW23" s="84"/>
      <c r="IX23" s="84"/>
      <c r="IY23" s="84"/>
      <c r="IZ23" s="84"/>
      <c r="JA23" s="84"/>
      <c r="JB23" s="84"/>
      <c r="JC23" s="84"/>
      <c r="JD23" s="84"/>
      <c r="JE23" s="84"/>
      <c r="JF23" s="84"/>
      <c r="JG23" s="84"/>
      <c r="JH23" s="84"/>
      <c r="JI23" s="84"/>
      <c r="JJ23" s="84"/>
      <c r="JK23" s="84"/>
      <c r="JL23" s="84"/>
      <c r="JM23" s="84"/>
      <c r="JN23" s="84"/>
      <c r="JO23" s="84"/>
      <c r="JP23" s="84"/>
      <c r="JQ23" s="84"/>
      <c r="JR23" s="84"/>
      <c r="JS23" s="84"/>
      <c r="JT23" s="84"/>
      <c r="JU23" s="84"/>
      <c r="JV23" s="84"/>
      <c r="JW23" s="84"/>
      <c r="JX23" s="84"/>
      <c r="JY23" s="84"/>
      <c r="JZ23" s="84"/>
      <c r="KA23" s="84"/>
      <c r="KB23" s="84"/>
      <c r="KC23" s="84"/>
      <c r="KD23" s="84"/>
      <c r="KE23" s="84"/>
      <c r="KF23" s="84"/>
      <c r="KG23" s="84"/>
      <c r="KH23" s="84"/>
      <c r="KI23" s="84"/>
      <c r="KJ23" s="84"/>
      <c r="KK23" s="84"/>
      <c r="KL23" s="84"/>
      <c r="KM23" s="84"/>
      <c r="KN23" s="84"/>
      <c r="KO23" s="13"/>
      <c r="KP23" s="13"/>
      <c r="KQ23" s="13"/>
      <c r="KR23" s="13"/>
      <c r="KS23" s="13"/>
      <c r="KT23" s="13"/>
      <c r="KU23" s="13"/>
    </row>
    <row r="24" spans="1:307" ht="15.75" hidden="1" customHeight="1" x14ac:dyDescent="0.3">
      <c r="A24" s="76" t="s">
        <v>189</v>
      </c>
      <c r="B24" s="76" t="s">
        <v>192</v>
      </c>
      <c r="C24" s="76" t="s">
        <v>197</v>
      </c>
      <c r="D24" s="76" t="s">
        <v>201</v>
      </c>
      <c r="E24" s="76"/>
      <c r="F24" s="76"/>
      <c r="G24" s="76"/>
      <c r="H24" s="74"/>
      <c r="I24" s="76"/>
      <c r="J24" s="76"/>
      <c r="K24" s="76"/>
      <c r="L24" s="98" t="s">
        <v>204</v>
      </c>
      <c r="M24" s="75"/>
      <c r="N24" s="59"/>
      <c r="O24" s="77"/>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152"/>
      <c r="CR24" s="152"/>
      <c r="CS24" s="152"/>
      <c r="CT24" s="152"/>
      <c r="CU24" s="152"/>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152"/>
      <c r="EC24" s="152"/>
      <c r="ED24" s="152"/>
      <c r="EE24" s="152"/>
      <c r="EF24" s="152"/>
      <c r="EG24" s="152"/>
      <c r="EH24" s="59"/>
      <c r="EI24" s="59"/>
      <c r="EJ24" s="152"/>
      <c r="EK24" s="152"/>
      <c r="EL24" s="152"/>
      <c r="EM24" s="152"/>
      <c r="EN24" s="152"/>
      <c r="EO24" s="152"/>
      <c r="EP24" s="152"/>
      <c r="EQ24" s="152"/>
      <c r="ER24" s="152"/>
      <c r="ES24" s="152"/>
      <c r="ET24" s="152"/>
      <c r="EU24" s="152"/>
      <c r="EV24" s="152"/>
      <c r="EW24" s="152"/>
      <c r="EX24" s="152"/>
      <c r="EY24" s="152"/>
      <c r="EZ24" s="152"/>
      <c r="FA24" s="152"/>
      <c r="FB24" s="152"/>
      <c r="FC24" s="152"/>
      <c r="FD24" s="152"/>
      <c r="FE24" s="152"/>
      <c r="FF24" s="152"/>
      <c r="FG24" s="152"/>
      <c r="FH24" s="152"/>
      <c r="FI24" s="152"/>
      <c r="FJ24" s="84"/>
      <c r="FK24" s="84"/>
      <c r="FL24" s="84"/>
      <c r="FM24" s="84"/>
      <c r="FN24" s="84"/>
      <c r="FO24" s="84"/>
      <c r="FP24" s="84"/>
      <c r="FQ24" s="84"/>
      <c r="FR24" s="84"/>
      <c r="FS24" s="84"/>
      <c r="FT24" s="84"/>
      <c r="FU24" s="84"/>
      <c r="FV24" s="84"/>
      <c r="FW24" s="84"/>
      <c r="FX24" s="84"/>
      <c r="FY24" s="84"/>
      <c r="FZ24" s="84"/>
      <c r="GA24" s="84"/>
      <c r="GB24" s="84"/>
      <c r="GC24" s="84"/>
      <c r="GD24" s="84"/>
      <c r="GE24" s="84"/>
      <c r="GF24" s="84"/>
      <c r="GG24" s="84"/>
      <c r="GH24" s="84"/>
      <c r="GI24" s="84"/>
      <c r="GJ24" s="84"/>
      <c r="GK24" s="84"/>
      <c r="GL24" s="84"/>
      <c r="GM24" s="84"/>
      <c r="GN24" s="84"/>
      <c r="GO24" s="84"/>
      <c r="GP24" s="84"/>
      <c r="GQ24" s="84"/>
      <c r="GR24" s="84"/>
      <c r="GS24" s="84"/>
      <c r="GT24" s="84"/>
      <c r="GU24" s="84"/>
      <c r="GV24" s="84"/>
      <c r="GW24" s="84"/>
      <c r="GX24" s="84"/>
      <c r="GY24" s="84"/>
      <c r="GZ24" s="84"/>
      <c r="HA24" s="84"/>
      <c r="HB24" s="84"/>
      <c r="HC24" s="84"/>
      <c r="HD24" s="84"/>
      <c r="HE24" s="84"/>
      <c r="HF24" s="84"/>
      <c r="HG24" s="84"/>
      <c r="HH24" s="84"/>
      <c r="HI24" s="84"/>
      <c r="HJ24" s="84"/>
      <c r="HK24" s="84"/>
      <c r="HL24" s="84"/>
      <c r="HM24" s="84"/>
      <c r="HN24" s="84"/>
      <c r="HO24" s="84"/>
      <c r="HP24" s="84"/>
      <c r="HQ24" s="84"/>
      <c r="HR24" s="84"/>
      <c r="HS24" s="84"/>
      <c r="HT24" s="84"/>
      <c r="HU24" s="84"/>
      <c r="HV24" s="84"/>
      <c r="HW24" s="84"/>
      <c r="HX24" s="84"/>
      <c r="HY24" s="84"/>
      <c r="HZ24" s="84"/>
      <c r="IA24" s="84"/>
      <c r="IB24" s="84"/>
      <c r="IC24" s="84"/>
      <c r="ID24" s="84"/>
      <c r="IE24" s="84"/>
      <c r="IF24" s="84"/>
      <c r="IG24" s="84"/>
      <c r="IH24" s="84"/>
      <c r="II24" s="84"/>
      <c r="IJ24" s="84"/>
      <c r="IK24" s="84"/>
      <c r="IL24" s="84"/>
      <c r="IM24" s="84"/>
      <c r="IN24" s="84"/>
      <c r="IO24" s="84"/>
      <c r="IP24" s="84"/>
      <c r="IQ24" s="84"/>
      <c r="IR24" s="84"/>
      <c r="IS24" s="84"/>
      <c r="IT24" s="84"/>
      <c r="IU24" s="84"/>
      <c r="IV24" s="84"/>
      <c r="IW24" s="84"/>
      <c r="IX24" s="84"/>
      <c r="IY24" s="84"/>
      <c r="IZ24" s="84"/>
      <c r="JA24" s="84"/>
      <c r="JB24" s="84"/>
      <c r="JC24" s="84"/>
      <c r="JD24" s="84"/>
      <c r="JE24" s="84"/>
      <c r="JF24" s="84"/>
      <c r="JG24" s="84"/>
      <c r="JH24" s="84"/>
      <c r="JI24" s="84"/>
      <c r="JJ24" s="84"/>
      <c r="JK24" s="84"/>
      <c r="JL24" s="84"/>
      <c r="JM24" s="84"/>
      <c r="JN24" s="84"/>
      <c r="JO24" s="84"/>
      <c r="JP24" s="84"/>
      <c r="JQ24" s="84"/>
      <c r="JR24" s="84"/>
      <c r="JS24" s="84"/>
      <c r="JT24" s="84"/>
      <c r="JU24" s="84"/>
      <c r="JV24" s="84"/>
      <c r="JW24" s="84"/>
      <c r="JX24" s="84"/>
      <c r="JY24" s="84"/>
      <c r="JZ24" s="84"/>
      <c r="KA24" s="84"/>
      <c r="KB24" s="84"/>
      <c r="KC24" s="84"/>
      <c r="KD24" s="84"/>
      <c r="KE24" s="84"/>
      <c r="KF24" s="84"/>
      <c r="KG24" s="84"/>
      <c r="KH24" s="84"/>
      <c r="KI24" s="84"/>
      <c r="KJ24" s="84"/>
      <c r="KK24" s="84"/>
      <c r="KL24" s="84"/>
      <c r="KM24" s="84"/>
      <c r="KN24" s="84"/>
      <c r="KO24" s="13"/>
      <c r="KP24" s="13"/>
      <c r="KQ24" s="13"/>
      <c r="KR24" s="13"/>
      <c r="KS24" s="13"/>
      <c r="KT24" s="13"/>
      <c r="KU24" s="13"/>
    </row>
    <row r="25" spans="1:307" ht="15.75" hidden="1" customHeight="1" x14ac:dyDescent="0.3">
      <c r="A25" s="81" t="s">
        <v>189</v>
      </c>
      <c r="B25" s="81" t="s">
        <v>192</v>
      </c>
      <c r="C25" s="81" t="s">
        <v>197</v>
      </c>
      <c r="D25" s="81" t="s">
        <v>201</v>
      </c>
      <c r="E25" s="81" t="s">
        <v>261</v>
      </c>
      <c r="F25" s="82"/>
      <c r="G25" s="82"/>
      <c r="H25" s="82"/>
      <c r="I25" s="81"/>
      <c r="J25" s="81"/>
      <c r="K25" s="81"/>
      <c r="L25" s="89" t="s">
        <v>262</v>
      </c>
      <c r="M25" s="75"/>
      <c r="N25" s="59"/>
      <c r="O25" s="77"/>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152"/>
      <c r="CR25" s="152"/>
      <c r="CS25" s="152"/>
      <c r="CT25" s="152"/>
      <c r="CU25" s="152"/>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152"/>
      <c r="EC25" s="152"/>
      <c r="ED25" s="152"/>
      <c r="EE25" s="152"/>
      <c r="EF25" s="152"/>
      <c r="EG25" s="152"/>
      <c r="EH25" s="59"/>
      <c r="EI25" s="59"/>
      <c r="EJ25" s="152"/>
      <c r="EK25" s="152"/>
      <c r="EL25" s="152"/>
      <c r="EM25" s="152"/>
      <c r="EN25" s="152"/>
      <c r="EO25" s="152"/>
      <c r="EP25" s="152"/>
      <c r="EQ25" s="152"/>
      <c r="ER25" s="152"/>
      <c r="ES25" s="152"/>
      <c r="ET25" s="152"/>
      <c r="EU25" s="152"/>
      <c r="EV25" s="152"/>
      <c r="EW25" s="152"/>
      <c r="EX25" s="152"/>
      <c r="EY25" s="152"/>
      <c r="EZ25" s="152"/>
      <c r="FA25" s="152"/>
      <c r="FB25" s="152"/>
      <c r="FC25" s="152"/>
      <c r="FD25" s="152"/>
      <c r="FE25" s="152"/>
      <c r="FF25" s="152"/>
      <c r="FG25" s="152"/>
      <c r="FH25" s="152"/>
      <c r="FI25" s="152"/>
      <c r="FJ25" s="84"/>
      <c r="FK25" s="84"/>
      <c r="FL25" s="84"/>
      <c r="FM25" s="84"/>
      <c r="FN25" s="84"/>
      <c r="FO25" s="84"/>
      <c r="FP25" s="84"/>
      <c r="FQ25" s="84"/>
      <c r="FR25" s="84"/>
      <c r="FS25" s="84"/>
      <c r="FT25" s="84"/>
      <c r="FU25" s="84"/>
      <c r="FV25" s="84"/>
      <c r="FW25" s="84"/>
      <c r="FX25" s="84"/>
      <c r="FY25" s="84"/>
      <c r="FZ25" s="84"/>
      <c r="GA25" s="84"/>
      <c r="GB25" s="84"/>
      <c r="GC25" s="84"/>
      <c r="GD25" s="84"/>
      <c r="GE25" s="84"/>
      <c r="GF25" s="84"/>
      <c r="GG25" s="84"/>
      <c r="GH25" s="84"/>
      <c r="GI25" s="84"/>
      <c r="GJ25" s="84"/>
      <c r="GK25" s="84"/>
      <c r="GL25" s="84"/>
      <c r="GM25" s="84"/>
      <c r="GN25" s="84"/>
      <c r="GO25" s="84"/>
      <c r="GP25" s="84"/>
      <c r="GQ25" s="84"/>
      <c r="GR25" s="84"/>
      <c r="GS25" s="84"/>
      <c r="GT25" s="84"/>
      <c r="GU25" s="84"/>
      <c r="GV25" s="84"/>
      <c r="GW25" s="84"/>
      <c r="GX25" s="84"/>
      <c r="GY25" s="84"/>
      <c r="GZ25" s="84"/>
      <c r="HA25" s="84"/>
      <c r="HB25" s="84"/>
      <c r="HC25" s="84"/>
      <c r="HD25" s="84"/>
      <c r="HE25" s="84"/>
      <c r="HF25" s="84"/>
      <c r="HG25" s="84"/>
      <c r="HH25" s="84"/>
      <c r="HI25" s="84"/>
      <c r="HJ25" s="84"/>
      <c r="HK25" s="84"/>
      <c r="HL25" s="84"/>
      <c r="HM25" s="84"/>
      <c r="HN25" s="84"/>
      <c r="HO25" s="84"/>
      <c r="HP25" s="84"/>
      <c r="HQ25" s="84"/>
      <c r="HR25" s="84"/>
      <c r="HS25" s="84"/>
      <c r="HT25" s="84"/>
      <c r="HU25" s="84"/>
      <c r="HV25" s="84"/>
      <c r="HW25" s="84"/>
      <c r="HX25" s="84"/>
      <c r="HY25" s="84"/>
      <c r="HZ25" s="84"/>
      <c r="IA25" s="84"/>
      <c r="IB25" s="84"/>
      <c r="IC25" s="84"/>
      <c r="ID25" s="84"/>
      <c r="IE25" s="84"/>
      <c r="IF25" s="84"/>
      <c r="IG25" s="84"/>
      <c r="IH25" s="84"/>
      <c r="II25" s="84"/>
      <c r="IJ25" s="84"/>
      <c r="IK25" s="84"/>
      <c r="IL25" s="84"/>
      <c r="IM25" s="84"/>
      <c r="IN25" s="84"/>
      <c r="IO25" s="84"/>
      <c r="IP25" s="84"/>
      <c r="IQ25" s="84"/>
      <c r="IR25" s="84"/>
      <c r="IS25" s="84"/>
      <c r="IT25" s="84"/>
      <c r="IU25" s="84"/>
      <c r="IV25" s="84"/>
      <c r="IW25" s="84"/>
      <c r="IX25" s="84"/>
      <c r="IY25" s="84"/>
      <c r="IZ25" s="84"/>
      <c r="JA25" s="84"/>
      <c r="JB25" s="84"/>
      <c r="JC25" s="84"/>
      <c r="JD25" s="84"/>
      <c r="JE25" s="84"/>
      <c r="JF25" s="84"/>
      <c r="JG25" s="84"/>
      <c r="JH25" s="84"/>
      <c r="JI25" s="84"/>
      <c r="JJ25" s="84"/>
      <c r="JK25" s="84"/>
      <c r="JL25" s="84"/>
      <c r="JM25" s="84"/>
      <c r="JN25" s="84"/>
      <c r="JO25" s="84"/>
      <c r="JP25" s="84"/>
      <c r="JQ25" s="84"/>
      <c r="JR25" s="84"/>
      <c r="JS25" s="84"/>
      <c r="JT25" s="84"/>
      <c r="JU25" s="84"/>
      <c r="JV25" s="84"/>
      <c r="JW25" s="84"/>
      <c r="JX25" s="84"/>
      <c r="JY25" s="84"/>
      <c r="JZ25" s="84"/>
      <c r="KA25" s="84"/>
      <c r="KB25" s="84"/>
      <c r="KC25" s="84"/>
      <c r="KD25" s="84"/>
      <c r="KE25" s="84"/>
      <c r="KF25" s="84"/>
      <c r="KG25" s="84"/>
      <c r="KH25" s="84"/>
      <c r="KI25" s="84"/>
      <c r="KJ25" s="84"/>
      <c r="KK25" s="84"/>
      <c r="KL25" s="84"/>
      <c r="KM25" s="84"/>
      <c r="KN25" s="84"/>
      <c r="KO25" s="13"/>
      <c r="KP25" s="13"/>
      <c r="KQ25" s="13"/>
      <c r="KR25" s="13"/>
      <c r="KS25" s="13"/>
      <c r="KT25" s="13"/>
      <c r="KU25" s="13"/>
    </row>
    <row r="26" spans="1:307" ht="15.75" hidden="1" customHeight="1" x14ac:dyDescent="0.3">
      <c r="A26" s="104"/>
      <c r="B26" s="90"/>
      <c r="C26" s="90"/>
      <c r="D26" s="90"/>
      <c r="E26" s="90"/>
      <c r="F26" s="90"/>
      <c r="G26" s="90"/>
      <c r="H26" s="248" t="s">
        <v>1034</v>
      </c>
      <c r="I26" s="104"/>
      <c r="J26" s="104"/>
      <c r="K26" s="104"/>
      <c r="L26" s="91" t="s">
        <v>1053</v>
      </c>
      <c r="M26" s="75">
        <v>1000000000</v>
      </c>
      <c r="N26" s="64">
        <f>P26</f>
        <v>1000000000</v>
      </c>
      <c r="O26" s="103"/>
      <c r="P26" s="64">
        <f>SUM(Q26:FI26)</f>
        <v>1000000000</v>
      </c>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v>1000000000</v>
      </c>
      <c r="BY26" s="64"/>
      <c r="BZ26" s="64"/>
      <c r="CA26" s="64"/>
      <c r="CB26" s="64"/>
      <c r="CC26" s="64"/>
      <c r="CD26" s="64"/>
      <c r="CE26" s="64"/>
      <c r="CF26" s="64"/>
      <c r="CG26" s="64"/>
      <c r="CH26" s="64"/>
      <c r="CI26" s="64"/>
      <c r="CJ26" s="64"/>
      <c r="CK26" s="64"/>
      <c r="CL26" s="64"/>
      <c r="CM26" s="64"/>
      <c r="CN26" s="64"/>
      <c r="CO26" s="64"/>
      <c r="CP26" s="64"/>
      <c r="CQ26" s="66"/>
      <c r="CR26" s="66"/>
      <c r="CS26" s="66"/>
      <c r="CT26" s="66"/>
      <c r="CU26" s="66"/>
      <c r="CV26" s="64"/>
      <c r="CW26" s="64"/>
      <c r="CX26" s="64"/>
      <c r="CY26" s="64"/>
      <c r="CZ26" s="64"/>
      <c r="DA26" s="64"/>
      <c r="DB26" s="64"/>
      <c r="DC26" s="64"/>
      <c r="DD26" s="64"/>
      <c r="DE26" s="64"/>
      <c r="DF26" s="64"/>
      <c r="DG26" s="64"/>
      <c r="DH26" s="64"/>
      <c r="DI26" s="64"/>
      <c r="DJ26" s="64"/>
      <c r="DK26" s="64"/>
      <c r="DL26" s="64"/>
      <c r="DM26" s="64"/>
      <c r="DN26" s="64"/>
      <c r="DO26" s="64"/>
      <c r="DP26" s="64"/>
      <c r="DQ26" s="64"/>
      <c r="DR26" s="64"/>
      <c r="DS26" s="64"/>
      <c r="DT26" s="64"/>
      <c r="DU26" s="64"/>
      <c r="DV26" s="64"/>
      <c r="DW26" s="64"/>
      <c r="DX26" s="64"/>
      <c r="DY26" s="64"/>
      <c r="DZ26" s="64"/>
      <c r="EA26" s="64"/>
      <c r="EB26" s="66"/>
      <c r="EC26" s="66"/>
      <c r="ED26" s="66"/>
      <c r="EE26" s="66"/>
      <c r="EF26" s="66"/>
      <c r="EG26" s="66"/>
      <c r="EH26" s="64"/>
      <c r="EI26" s="64"/>
      <c r="EJ26" s="66"/>
      <c r="EK26" s="66"/>
      <c r="EL26" s="66"/>
      <c r="EM26" s="66"/>
      <c r="EN26" s="66"/>
      <c r="EO26" s="66"/>
      <c r="EP26" s="66"/>
      <c r="EQ26" s="66"/>
      <c r="ER26" s="66"/>
      <c r="ES26" s="66"/>
      <c r="ET26" s="66"/>
      <c r="EU26" s="66"/>
      <c r="EV26" s="66"/>
      <c r="EW26" s="66"/>
      <c r="EX26" s="66"/>
      <c r="EY26" s="66"/>
      <c r="EZ26" s="66"/>
      <c r="FA26" s="66"/>
      <c r="FB26" s="66"/>
      <c r="FC26" s="66"/>
      <c r="FD26" s="66"/>
      <c r="FE26" s="66"/>
      <c r="FF26" s="66"/>
      <c r="FG26" s="66"/>
      <c r="FH26" s="66"/>
      <c r="FI26" s="66"/>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c r="JA26" s="11"/>
      <c r="JB26" s="11"/>
      <c r="JC26" s="11"/>
      <c r="JD26" s="11"/>
      <c r="JE26" s="11"/>
      <c r="JF26" s="11"/>
      <c r="JG26" s="11"/>
      <c r="JH26" s="11"/>
      <c r="JI26" s="11"/>
      <c r="JJ26" s="11"/>
      <c r="JK26" s="11"/>
      <c r="JL26" s="11"/>
      <c r="JM26" s="11"/>
      <c r="JN26" s="11"/>
      <c r="JO26" s="11"/>
      <c r="JP26" s="11"/>
      <c r="JQ26" s="11"/>
      <c r="JR26" s="11"/>
      <c r="JS26" s="11"/>
      <c r="JT26" s="11"/>
      <c r="JU26" s="11"/>
      <c r="JV26" s="11"/>
      <c r="JW26" s="11"/>
      <c r="JX26" s="11"/>
      <c r="JY26" s="11"/>
      <c r="JZ26" s="11"/>
      <c r="KA26" s="11"/>
      <c r="KB26" s="11"/>
      <c r="KC26" s="11"/>
      <c r="KD26" s="11"/>
      <c r="KE26" s="11"/>
      <c r="KF26" s="11"/>
      <c r="KG26" s="11"/>
      <c r="KH26" s="11"/>
      <c r="KI26" s="11"/>
      <c r="KJ26" s="11"/>
      <c r="KK26" s="11"/>
      <c r="KL26" s="11"/>
      <c r="KM26" s="11"/>
      <c r="KN26" s="11"/>
      <c r="KO26" s="13"/>
      <c r="KP26" s="13"/>
      <c r="KQ26" s="13"/>
      <c r="KR26" s="13"/>
      <c r="KS26" s="13"/>
      <c r="KT26" s="13"/>
      <c r="KU26" s="13"/>
    </row>
    <row r="27" spans="1:307" ht="15.75" customHeight="1" x14ac:dyDescent="0.3">
      <c r="A27" s="104" t="s">
        <v>192</v>
      </c>
      <c r="B27" s="104"/>
      <c r="C27" s="104"/>
      <c r="D27" s="104"/>
      <c r="E27" s="104"/>
      <c r="F27" s="90"/>
      <c r="G27" s="90" t="s">
        <v>192</v>
      </c>
      <c r="H27" s="90"/>
      <c r="I27" s="69"/>
      <c r="J27" s="69"/>
      <c r="K27" s="104"/>
      <c r="L27" s="30" t="s">
        <v>1059</v>
      </c>
      <c r="M27" s="75"/>
      <c r="N27" s="59"/>
      <c r="O27" s="77"/>
      <c r="P27" s="59"/>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6"/>
      <c r="CR27" s="66"/>
      <c r="CS27" s="66"/>
      <c r="CT27" s="66"/>
      <c r="CU27" s="66"/>
      <c r="CV27" s="64"/>
      <c r="CW27" s="64"/>
      <c r="CX27" s="64"/>
      <c r="CY27" s="64"/>
      <c r="CZ27" s="64"/>
      <c r="DA27" s="64"/>
      <c r="DB27" s="64"/>
      <c r="DC27" s="64"/>
      <c r="DD27" s="64"/>
      <c r="DE27" s="64"/>
      <c r="DF27" s="64"/>
      <c r="DG27" s="64"/>
      <c r="DH27" s="64"/>
      <c r="DI27" s="64"/>
      <c r="DJ27" s="64"/>
      <c r="DK27" s="64"/>
      <c r="DL27" s="64"/>
      <c r="DM27" s="64"/>
      <c r="DN27" s="64"/>
      <c r="DO27" s="64"/>
      <c r="DP27" s="64"/>
      <c r="DQ27" s="64"/>
      <c r="DR27" s="64"/>
      <c r="DS27" s="64"/>
      <c r="DT27" s="64"/>
      <c r="DU27" s="64"/>
      <c r="DV27" s="64"/>
      <c r="DW27" s="64"/>
      <c r="DX27" s="64"/>
      <c r="DY27" s="64"/>
      <c r="DZ27" s="64"/>
      <c r="EA27" s="64"/>
      <c r="EB27" s="66"/>
      <c r="EC27" s="66"/>
      <c r="ED27" s="66"/>
      <c r="EE27" s="66"/>
      <c r="EF27" s="66"/>
      <c r="EG27" s="66"/>
      <c r="EH27" s="64"/>
      <c r="EI27" s="64"/>
      <c r="EJ27" s="66"/>
      <c r="EK27" s="66"/>
      <c r="EL27" s="66"/>
      <c r="EM27" s="66"/>
      <c r="EN27" s="66"/>
      <c r="EO27" s="66"/>
      <c r="EP27" s="66"/>
      <c r="EQ27" s="66"/>
      <c r="ER27" s="66"/>
      <c r="ES27" s="66"/>
      <c r="ET27" s="66"/>
      <c r="EU27" s="66"/>
      <c r="EV27" s="66"/>
      <c r="EW27" s="66"/>
      <c r="EX27" s="66"/>
      <c r="EY27" s="66"/>
      <c r="EZ27" s="66"/>
      <c r="FA27" s="66"/>
      <c r="FB27" s="66"/>
      <c r="FC27" s="66"/>
      <c r="FD27" s="66"/>
      <c r="FE27" s="66"/>
      <c r="FF27" s="66"/>
      <c r="FG27" s="66"/>
      <c r="FH27" s="66"/>
      <c r="FI27" s="66"/>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c r="JA27" s="11"/>
      <c r="JB27" s="11"/>
      <c r="JC27" s="11"/>
      <c r="JD27" s="11"/>
      <c r="JE27" s="11"/>
      <c r="JF27" s="11"/>
      <c r="JG27" s="11"/>
      <c r="JH27" s="11"/>
      <c r="JI27" s="11"/>
      <c r="JJ27" s="11"/>
      <c r="JK27" s="11"/>
      <c r="JL27" s="11"/>
      <c r="JM27" s="11"/>
      <c r="JN27" s="11"/>
      <c r="JO27" s="11"/>
      <c r="JP27" s="11"/>
      <c r="JQ27" s="11"/>
      <c r="JR27" s="11"/>
      <c r="JS27" s="11"/>
      <c r="JT27" s="11"/>
      <c r="JU27" s="11"/>
      <c r="JV27" s="11"/>
      <c r="JW27" s="11"/>
      <c r="JX27" s="11"/>
      <c r="JY27" s="11"/>
      <c r="JZ27" s="11"/>
      <c r="KA27" s="11"/>
      <c r="KB27" s="11"/>
      <c r="KC27" s="11"/>
      <c r="KD27" s="11"/>
      <c r="KE27" s="11"/>
      <c r="KF27" s="11"/>
      <c r="KG27" s="11"/>
      <c r="KH27" s="11"/>
      <c r="KI27" s="11"/>
      <c r="KJ27" s="11"/>
      <c r="KK27" s="11"/>
      <c r="KL27" s="11"/>
      <c r="KM27" s="11"/>
      <c r="KN27" s="11"/>
      <c r="KO27" s="13"/>
      <c r="KP27" s="13"/>
      <c r="KQ27" s="13"/>
      <c r="KR27" s="13"/>
      <c r="KS27" s="13"/>
      <c r="KT27" s="13"/>
      <c r="KU27" s="13"/>
    </row>
    <row r="28" spans="1:307" ht="15.75" hidden="1" customHeight="1" x14ac:dyDescent="0.3">
      <c r="A28" s="61" t="s">
        <v>192</v>
      </c>
      <c r="B28" s="61" t="s">
        <v>266</v>
      </c>
      <c r="C28" s="61"/>
      <c r="D28" s="61"/>
      <c r="E28" s="61"/>
      <c r="F28" s="61"/>
      <c r="G28" s="61"/>
      <c r="H28" s="60"/>
      <c r="I28" s="61"/>
      <c r="J28" s="61"/>
      <c r="K28" s="61"/>
      <c r="L28" s="62" t="s">
        <v>267</v>
      </c>
      <c r="M28" s="75"/>
      <c r="N28" s="59"/>
      <c r="O28" s="77"/>
      <c r="P28" s="59"/>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6"/>
      <c r="CR28" s="66"/>
      <c r="CS28" s="66"/>
      <c r="CT28" s="66"/>
      <c r="CU28" s="66"/>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6"/>
      <c r="EC28" s="66"/>
      <c r="ED28" s="66"/>
      <c r="EE28" s="66"/>
      <c r="EF28" s="66"/>
      <c r="EG28" s="66"/>
      <c r="EH28" s="64"/>
      <c r="EI28" s="64"/>
      <c r="EJ28" s="66"/>
      <c r="EK28" s="66"/>
      <c r="EL28" s="66"/>
      <c r="EM28" s="66"/>
      <c r="EN28" s="66"/>
      <c r="EO28" s="66"/>
      <c r="EP28" s="66"/>
      <c r="EQ28" s="66"/>
      <c r="ER28" s="66"/>
      <c r="ES28" s="66"/>
      <c r="ET28" s="66"/>
      <c r="EU28" s="66"/>
      <c r="EV28" s="66"/>
      <c r="EW28" s="66"/>
      <c r="EX28" s="66"/>
      <c r="EY28" s="66"/>
      <c r="EZ28" s="66"/>
      <c r="FA28" s="66"/>
      <c r="FB28" s="66"/>
      <c r="FC28" s="66"/>
      <c r="FD28" s="66"/>
      <c r="FE28" s="66"/>
      <c r="FF28" s="66"/>
      <c r="FG28" s="66"/>
      <c r="FH28" s="66"/>
      <c r="FI28" s="66"/>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c r="JA28" s="11"/>
      <c r="JB28" s="11"/>
      <c r="JC28" s="11"/>
      <c r="JD28" s="11"/>
      <c r="JE28" s="11"/>
      <c r="JF28" s="11"/>
      <c r="JG28" s="11"/>
      <c r="JH28" s="11"/>
      <c r="JI28" s="11"/>
      <c r="JJ28" s="11"/>
      <c r="JK28" s="11"/>
      <c r="JL28" s="11"/>
      <c r="JM28" s="11"/>
      <c r="JN28" s="11"/>
      <c r="JO28" s="11"/>
      <c r="JP28" s="11"/>
      <c r="JQ28" s="11"/>
      <c r="JR28" s="11"/>
      <c r="JS28" s="11"/>
      <c r="JT28" s="11"/>
      <c r="JU28" s="11"/>
      <c r="JV28" s="11"/>
      <c r="JW28" s="11"/>
      <c r="JX28" s="11"/>
      <c r="JY28" s="11"/>
      <c r="JZ28" s="11"/>
      <c r="KA28" s="11"/>
      <c r="KB28" s="11"/>
      <c r="KC28" s="11"/>
      <c r="KD28" s="11"/>
      <c r="KE28" s="11"/>
      <c r="KF28" s="11"/>
      <c r="KG28" s="11"/>
      <c r="KH28" s="11"/>
      <c r="KI28" s="11"/>
      <c r="KJ28" s="11"/>
      <c r="KK28" s="11"/>
      <c r="KL28" s="11"/>
      <c r="KM28" s="11"/>
      <c r="KN28" s="11"/>
      <c r="KO28" s="13"/>
      <c r="KP28" s="13"/>
      <c r="KQ28" s="13"/>
      <c r="KR28" s="13"/>
      <c r="KS28" s="13"/>
      <c r="KT28" s="13"/>
      <c r="KU28" s="13"/>
    </row>
    <row r="29" spans="1:307" ht="15.75" hidden="1" customHeight="1" x14ac:dyDescent="0.3">
      <c r="A29" s="79" t="s">
        <v>192</v>
      </c>
      <c r="B29" s="79" t="s">
        <v>266</v>
      </c>
      <c r="C29" s="79" t="s">
        <v>187</v>
      </c>
      <c r="D29" s="79"/>
      <c r="E29" s="79"/>
      <c r="F29" s="79"/>
      <c r="G29" s="79"/>
      <c r="H29" s="79"/>
      <c r="I29" s="79"/>
      <c r="J29" s="79"/>
      <c r="K29" s="79"/>
      <c r="L29" s="244" t="s">
        <v>268</v>
      </c>
      <c r="M29" s="75"/>
      <c r="N29" s="59"/>
      <c r="O29" s="77"/>
      <c r="P29" s="59"/>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6"/>
      <c r="CR29" s="66"/>
      <c r="CS29" s="66"/>
      <c r="CT29" s="66"/>
      <c r="CU29" s="66"/>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6"/>
      <c r="EC29" s="66"/>
      <c r="ED29" s="66"/>
      <c r="EE29" s="66"/>
      <c r="EF29" s="66"/>
      <c r="EG29" s="66"/>
      <c r="EH29" s="64"/>
      <c r="EI29" s="64"/>
      <c r="EJ29" s="66"/>
      <c r="EK29" s="66"/>
      <c r="EL29" s="66"/>
      <c r="EM29" s="66"/>
      <c r="EN29" s="66"/>
      <c r="EO29" s="66"/>
      <c r="EP29" s="66"/>
      <c r="EQ29" s="66"/>
      <c r="ER29" s="66"/>
      <c r="ES29" s="66"/>
      <c r="ET29" s="66"/>
      <c r="EU29" s="66"/>
      <c r="EV29" s="66"/>
      <c r="EW29" s="66"/>
      <c r="EX29" s="66"/>
      <c r="EY29" s="66"/>
      <c r="EZ29" s="66"/>
      <c r="FA29" s="66"/>
      <c r="FB29" s="66"/>
      <c r="FC29" s="66"/>
      <c r="FD29" s="66"/>
      <c r="FE29" s="66"/>
      <c r="FF29" s="66"/>
      <c r="FG29" s="66"/>
      <c r="FH29" s="66"/>
      <c r="FI29" s="66"/>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c r="JA29" s="11"/>
      <c r="JB29" s="11"/>
      <c r="JC29" s="11"/>
      <c r="JD29" s="11"/>
      <c r="JE29" s="11"/>
      <c r="JF29" s="11"/>
      <c r="JG29" s="11"/>
      <c r="JH29" s="11"/>
      <c r="JI29" s="11"/>
      <c r="JJ29" s="11"/>
      <c r="JK29" s="11"/>
      <c r="JL29" s="11"/>
      <c r="JM29" s="11"/>
      <c r="JN29" s="11"/>
      <c r="JO29" s="11"/>
      <c r="JP29" s="11"/>
      <c r="JQ29" s="11"/>
      <c r="JR29" s="11"/>
      <c r="JS29" s="11"/>
      <c r="JT29" s="11"/>
      <c r="JU29" s="11"/>
      <c r="JV29" s="11"/>
      <c r="JW29" s="11"/>
      <c r="JX29" s="11"/>
      <c r="JY29" s="11"/>
      <c r="JZ29" s="11"/>
      <c r="KA29" s="11"/>
      <c r="KB29" s="11"/>
      <c r="KC29" s="11"/>
      <c r="KD29" s="11"/>
      <c r="KE29" s="11"/>
      <c r="KF29" s="11"/>
      <c r="KG29" s="11"/>
      <c r="KH29" s="11"/>
      <c r="KI29" s="11"/>
      <c r="KJ29" s="11"/>
      <c r="KK29" s="11"/>
      <c r="KL29" s="11"/>
      <c r="KM29" s="11"/>
      <c r="KN29" s="11"/>
      <c r="KO29" s="13"/>
      <c r="KP29" s="13"/>
      <c r="KQ29" s="13"/>
      <c r="KR29" s="13"/>
      <c r="KS29" s="13"/>
      <c r="KT29" s="13"/>
      <c r="KU29" s="13"/>
    </row>
    <row r="30" spans="1:307" ht="15.75" hidden="1" customHeight="1" x14ac:dyDescent="0.3">
      <c r="A30" s="76" t="s">
        <v>192</v>
      </c>
      <c r="B30" s="76" t="s">
        <v>266</v>
      </c>
      <c r="C30" s="76" t="s">
        <v>187</v>
      </c>
      <c r="D30" s="76" t="s">
        <v>272</v>
      </c>
      <c r="E30" s="76"/>
      <c r="F30" s="74"/>
      <c r="G30" s="74"/>
      <c r="H30" s="74"/>
      <c r="I30" s="76"/>
      <c r="J30" s="76"/>
      <c r="K30" s="76"/>
      <c r="L30" s="78" t="s">
        <v>273</v>
      </c>
      <c r="M30" s="75"/>
      <c r="N30" s="59"/>
      <c r="O30" s="77"/>
      <c r="P30" s="59"/>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6"/>
      <c r="CR30" s="66"/>
      <c r="CS30" s="66"/>
      <c r="CT30" s="66"/>
      <c r="CU30" s="66"/>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6"/>
      <c r="EC30" s="66"/>
      <c r="ED30" s="66"/>
      <c r="EE30" s="66"/>
      <c r="EF30" s="66"/>
      <c r="EG30" s="66"/>
      <c r="EH30" s="64"/>
      <c r="EI30" s="64"/>
      <c r="EJ30" s="66"/>
      <c r="EK30" s="66"/>
      <c r="EL30" s="66"/>
      <c r="EM30" s="66"/>
      <c r="EN30" s="66"/>
      <c r="EO30" s="66"/>
      <c r="EP30" s="66"/>
      <c r="EQ30" s="66"/>
      <c r="ER30" s="66"/>
      <c r="ES30" s="66"/>
      <c r="ET30" s="66"/>
      <c r="EU30" s="66"/>
      <c r="EV30" s="66"/>
      <c r="EW30" s="66"/>
      <c r="EX30" s="66"/>
      <c r="EY30" s="66"/>
      <c r="EZ30" s="66"/>
      <c r="FA30" s="66"/>
      <c r="FB30" s="66"/>
      <c r="FC30" s="66"/>
      <c r="FD30" s="66"/>
      <c r="FE30" s="66"/>
      <c r="FF30" s="66"/>
      <c r="FG30" s="66"/>
      <c r="FH30" s="66"/>
      <c r="FI30" s="66"/>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c r="JA30" s="11"/>
      <c r="JB30" s="11"/>
      <c r="JC30" s="11"/>
      <c r="JD30" s="11"/>
      <c r="JE30" s="11"/>
      <c r="JF30" s="11"/>
      <c r="JG30" s="11"/>
      <c r="JH30" s="11"/>
      <c r="JI30" s="11"/>
      <c r="JJ30" s="11"/>
      <c r="JK30" s="11"/>
      <c r="JL30" s="11"/>
      <c r="JM30" s="11"/>
      <c r="JN30" s="11"/>
      <c r="JO30" s="11"/>
      <c r="JP30" s="11"/>
      <c r="JQ30" s="11"/>
      <c r="JR30" s="11"/>
      <c r="JS30" s="11"/>
      <c r="JT30" s="11"/>
      <c r="JU30" s="11"/>
      <c r="JV30" s="11"/>
      <c r="JW30" s="11"/>
      <c r="JX30" s="11"/>
      <c r="JY30" s="11"/>
      <c r="JZ30" s="11"/>
      <c r="KA30" s="11"/>
      <c r="KB30" s="11"/>
      <c r="KC30" s="11"/>
      <c r="KD30" s="11"/>
      <c r="KE30" s="11"/>
      <c r="KF30" s="11"/>
      <c r="KG30" s="11"/>
      <c r="KH30" s="11"/>
      <c r="KI30" s="11"/>
      <c r="KJ30" s="11"/>
      <c r="KK30" s="11"/>
      <c r="KL30" s="11"/>
      <c r="KM30" s="11"/>
      <c r="KN30" s="11"/>
      <c r="KO30" s="13"/>
      <c r="KP30" s="13"/>
      <c r="KQ30" s="13"/>
      <c r="KR30" s="13"/>
      <c r="KS30" s="13"/>
      <c r="KT30" s="13"/>
      <c r="KU30" s="13"/>
    </row>
    <row r="31" spans="1:307" ht="15.75" hidden="1" customHeight="1" x14ac:dyDescent="0.3">
      <c r="A31" s="81" t="s">
        <v>192</v>
      </c>
      <c r="B31" s="81" t="s">
        <v>266</v>
      </c>
      <c r="C31" s="81" t="s">
        <v>187</v>
      </c>
      <c r="D31" s="81" t="s">
        <v>272</v>
      </c>
      <c r="E31" s="81" t="s">
        <v>276</v>
      </c>
      <c r="F31" s="82"/>
      <c r="G31" s="82"/>
      <c r="H31" s="82"/>
      <c r="I31" s="81"/>
      <c r="J31" s="81"/>
      <c r="K31" s="81"/>
      <c r="L31" s="89" t="s">
        <v>277</v>
      </c>
      <c r="M31" s="75"/>
      <c r="N31" s="59"/>
      <c r="O31" s="77"/>
      <c r="P31" s="59"/>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251"/>
      <c r="FE31" s="251"/>
      <c r="FF31" s="251"/>
      <c r="FG31" s="251"/>
      <c r="FH31" s="251"/>
      <c r="FI31" s="59"/>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114"/>
      <c r="IB31" s="4"/>
      <c r="IC31" s="4"/>
      <c r="ID31" s="4"/>
      <c r="IE31" s="4"/>
      <c r="IF31" s="4"/>
      <c r="IG31" s="4"/>
      <c r="IH31" s="4"/>
      <c r="II31" s="4"/>
      <c r="IJ31" s="4"/>
      <c r="IK31" s="4"/>
      <c r="IL31" s="4"/>
      <c r="IM31" s="4"/>
      <c r="IN31" s="4"/>
      <c r="IO31" s="4"/>
      <c r="IP31" s="4"/>
      <c r="IQ31" s="4"/>
      <c r="IR31" s="4"/>
      <c r="IS31" s="115"/>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11"/>
      <c r="JY31" s="4"/>
      <c r="JZ31" s="4"/>
      <c r="KA31" s="4"/>
      <c r="KB31" s="4"/>
      <c r="KC31" s="4"/>
      <c r="KD31" s="4"/>
      <c r="KE31" s="11"/>
      <c r="KF31" s="11"/>
      <c r="KG31" s="11"/>
      <c r="KH31" s="11"/>
      <c r="KI31" s="11"/>
      <c r="KJ31" s="11"/>
      <c r="KK31" s="11"/>
      <c r="KL31" s="11"/>
      <c r="KM31" s="11"/>
      <c r="KN31" s="11"/>
      <c r="KO31" s="13"/>
      <c r="KP31" s="13"/>
      <c r="KQ31" s="13"/>
      <c r="KR31" s="13"/>
      <c r="KS31" s="13"/>
      <c r="KT31" s="13"/>
      <c r="KU31" s="13"/>
    </row>
    <row r="32" spans="1:307" ht="15.75" hidden="1" customHeight="1" x14ac:dyDescent="0.3">
      <c r="A32" s="90"/>
      <c r="B32" s="90"/>
      <c r="C32" s="90"/>
      <c r="D32" s="90"/>
      <c r="E32" s="90"/>
      <c r="F32" s="245"/>
      <c r="G32" s="90"/>
      <c r="H32" s="246"/>
      <c r="I32" s="87"/>
      <c r="J32" s="87"/>
      <c r="K32" s="87"/>
      <c r="L32" s="91" t="s">
        <v>1070</v>
      </c>
      <c r="M32" s="75">
        <v>1000000000</v>
      </c>
      <c r="N32" s="64">
        <f>P32</f>
        <v>1000000000</v>
      </c>
      <c r="O32" s="103"/>
      <c r="P32" s="64">
        <f>SUM(Q32:FI32)</f>
        <v>1000000000</v>
      </c>
      <c r="Q32" s="64">
        <v>500000000</v>
      </c>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v>500000000</v>
      </c>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c r="EO32" s="64"/>
      <c r="EP32" s="64"/>
      <c r="EQ32" s="64"/>
      <c r="ER32" s="64"/>
      <c r="ES32" s="64"/>
      <c r="ET32" s="64"/>
      <c r="EU32" s="64"/>
      <c r="EV32" s="64"/>
      <c r="EW32" s="64"/>
      <c r="EX32" s="64"/>
      <c r="EY32" s="64"/>
      <c r="EZ32" s="64"/>
      <c r="FA32" s="64"/>
      <c r="FB32" s="64"/>
      <c r="FC32" s="64"/>
      <c r="FD32" s="64"/>
      <c r="FE32" s="64"/>
      <c r="FF32" s="64"/>
      <c r="FG32" s="64"/>
      <c r="FH32" s="64"/>
      <c r="FI32" s="6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115"/>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11"/>
      <c r="JY32" s="4"/>
      <c r="JZ32" s="4"/>
      <c r="KA32" s="4"/>
      <c r="KB32" s="4"/>
      <c r="KC32" s="4"/>
      <c r="KD32" s="4"/>
      <c r="KE32" s="11"/>
      <c r="KF32" s="11"/>
      <c r="KG32" s="11"/>
      <c r="KH32" s="11"/>
      <c r="KI32" s="11"/>
      <c r="KJ32" s="11"/>
      <c r="KK32" s="11"/>
      <c r="KL32" s="11"/>
      <c r="KM32" s="11"/>
      <c r="KN32" s="11"/>
      <c r="KO32" s="13"/>
      <c r="KP32" s="13"/>
      <c r="KQ32" s="13"/>
      <c r="KR32" s="13"/>
      <c r="KS32" s="13"/>
      <c r="KT32" s="13"/>
      <c r="KU32" s="13"/>
    </row>
    <row r="33" spans="1:307" ht="15.75" hidden="1" customHeight="1" x14ac:dyDescent="0.3">
      <c r="A33" s="81" t="s">
        <v>192</v>
      </c>
      <c r="B33" s="81" t="s">
        <v>266</v>
      </c>
      <c r="C33" s="81" t="s">
        <v>187</v>
      </c>
      <c r="D33" s="81" t="s">
        <v>272</v>
      </c>
      <c r="E33" s="81" t="s">
        <v>280</v>
      </c>
      <c r="F33" s="82"/>
      <c r="G33" s="82"/>
      <c r="H33" s="82"/>
      <c r="I33" s="81"/>
      <c r="J33" s="81"/>
      <c r="K33" s="81"/>
      <c r="L33" s="89" t="s">
        <v>281</v>
      </c>
      <c r="M33" s="75"/>
      <c r="N33" s="59"/>
      <c r="O33" s="77"/>
      <c r="P33" s="59"/>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6"/>
      <c r="CR33" s="66"/>
      <c r="CS33" s="66"/>
      <c r="CT33" s="66"/>
      <c r="CU33" s="66"/>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6"/>
      <c r="EC33" s="66"/>
      <c r="ED33" s="66"/>
      <c r="EE33" s="66"/>
      <c r="EF33" s="66"/>
      <c r="EG33" s="66"/>
      <c r="EH33" s="64"/>
      <c r="EI33" s="64"/>
      <c r="EJ33" s="66"/>
      <c r="EK33" s="66"/>
      <c r="EL33" s="66"/>
      <c r="EM33" s="66"/>
      <c r="EN33" s="66"/>
      <c r="EO33" s="66"/>
      <c r="EP33" s="66"/>
      <c r="EQ33" s="66"/>
      <c r="ER33" s="66"/>
      <c r="ES33" s="66"/>
      <c r="ET33" s="66"/>
      <c r="EU33" s="66"/>
      <c r="EV33" s="66"/>
      <c r="EW33" s="66"/>
      <c r="EX33" s="66"/>
      <c r="EY33" s="66"/>
      <c r="EZ33" s="66"/>
      <c r="FA33" s="66"/>
      <c r="FB33" s="66"/>
      <c r="FC33" s="66"/>
      <c r="FD33" s="66"/>
      <c r="FE33" s="66"/>
      <c r="FF33" s="66"/>
      <c r="FG33" s="66"/>
      <c r="FH33" s="66"/>
      <c r="FI33" s="66"/>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c r="JA33" s="11"/>
      <c r="JB33" s="11"/>
      <c r="JC33" s="11"/>
      <c r="JD33" s="11"/>
      <c r="JE33" s="11"/>
      <c r="JF33" s="11"/>
      <c r="JG33" s="11"/>
      <c r="JH33" s="11"/>
      <c r="JI33" s="11"/>
      <c r="JJ33" s="11"/>
      <c r="JK33" s="11"/>
      <c r="JL33" s="11"/>
      <c r="JM33" s="11"/>
      <c r="JN33" s="11"/>
      <c r="JO33" s="11"/>
      <c r="JP33" s="11"/>
      <c r="JQ33" s="11"/>
      <c r="JR33" s="11"/>
      <c r="JS33" s="11"/>
      <c r="JT33" s="11"/>
      <c r="JU33" s="11"/>
      <c r="JV33" s="11"/>
      <c r="JW33" s="11"/>
      <c r="JX33" s="11"/>
      <c r="JY33" s="11"/>
      <c r="JZ33" s="11"/>
      <c r="KA33" s="11"/>
      <c r="KB33" s="11"/>
      <c r="KC33" s="11"/>
      <c r="KD33" s="11"/>
      <c r="KE33" s="11"/>
      <c r="KF33" s="11"/>
      <c r="KG33" s="11"/>
      <c r="KH33" s="11"/>
      <c r="KI33" s="11"/>
      <c r="KJ33" s="11"/>
      <c r="KK33" s="11"/>
      <c r="KL33" s="11"/>
      <c r="KM33" s="11"/>
      <c r="KN33" s="11"/>
      <c r="KO33" s="13"/>
      <c r="KP33" s="13"/>
      <c r="KQ33" s="13"/>
      <c r="KR33" s="13"/>
      <c r="KS33" s="13"/>
      <c r="KT33" s="13"/>
      <c r="KU33" s="13"/>
    </row>
    <row r="34" spans="1:307" ht="15.75" customHeight="1" x14ac:dyDescent="0.3">
      <c r="A34" s="90" t="s">
        <v>192</v>
      </c>
      <c r="B34" s="90" t="s">
        <v>266</v>
      </c>
      <c r="C34" s="90" t="s">
        <v>187</v>
      </c>
      <c r="D34" s="90" t="s">
        <v>272</v>
      </c>
      <c r="E34" s="90" t="s">
        <v>280</v>
      </c>
      <c r="F34" s="86" t="s">
        <v>309</v>
      </c>
      <c r="G34" s="90" t="s">
        <v>246</v>
      </c>
      <c r="H34" s="252" t="s">
        <v>310</v>
      </c>
      <c r="I34" s="87" t="s">
        <v>208</v>
      </c>
      <c r="J34" s="87" t="s">
        <v>311</v>
      </c>
      <c r="K34" s="87"/>
      <c r="L34" s="91" t="s">
        <v>312</v>
      </c>
      <c r="M34" s="250">
        <f>N34</f>
        <v>700000000</v>
      </c>
      <c r="N34" s="59">
        <f t="shared" ref="N34:N39" si="0">P34</f>
        <v>700000000</v>
      </c>
      <c r="O34" s="77">
        <v>8</v>
      </c>
      <c r="P34" s="59">
        <f t="shared" ref="P34:P39" si="1">SUM(Q34:FI34)</f>
        <v>700000000</v>
      </c>
      <c r="Q34" s="64">
        <v>700000000</v>
      </c>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6"/>
      <c r="CR34" s="66"/>
      <c r="CS34" s="66"/>
      <c r="CT34" s="66"/>
      <c r="CU34" s="66"/>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6"/>
      <c r="EC34" s="66"/>
      <c r="ED34" s="66"/>
      <c r="EE34" s="66"/>
      <c r="EF34" s="66"/>
      <c r="EG34" s="66"/>
      <c r="EH34" s="64"/>
      <c r="EI34" s="64"/>
      <c r="EJ34" s="66"/>
      <c r="EK34" s="66"/>
      <c r="EL34" s="66"/>
      <c r="EM34" s="66"/>
      <c r="EN34" s="66"/>
      <c r="EO34" s="66"/>
      <c r="EP34" s="66"/>
      <c r="EQ34" s="66"/>
      <c r="ER34" s="66"/>
      <c r="ES34" s="66"/>
      <c r="ET34" s="66"/>
      <c r="EU34" s="66"/>
      <c r="EV34" s="66"/>
      <c r="EW34" s="66"/>
      <c r="EX34" s="66"/>
      <c r="EY34" s="66"/>
      <c r="EZ34" s="66"/>
      <c r="FA34" s="66"/>
      <c r="FB34" s="66"/>
      <c r="FC34" s="66"/>
      <c r="FD34" s="66"/>
      <c r="FE34" s="66"/>
      <c r="FF34" s="66"/>
      <c r="FG34" s="66"/>
      <c r="FH34" s="66"/>
      <c r="FI34" s="66"/>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3"/>
      <c r="KP34" s="13"/>
      <c r="KQ34" s="13"/>
      <c r="KR34" s="13"/>
      <c r="KS34" s="13"/>
      <c r="KT34" s="13"/>
      <c r="KU34" s="13"/>
    </row>
    <row r="35" spans="1:307" ht="15.75" hidden="1" customHeight="1" x14ac:dyDescent="0.3">
      <c r="A35" s="90" t="s">
        <v>192</v>
      </c>
      <c r="B35" s="90" t="s">
        <v>266</v>
      </c>
      <c r="C35" s="90" t="s">
        <v>187</v>
      </c>
      <c r="D35" s="90" t="s">
        <v>272</v>
      </c>
      <c r="E35" s="90" t="s">
        <v>280</v>
      </c>
      <c r="F35" s="245" t="s">
        <v>1077</v>
      </c>
      <c r="G35" s="90"/>
      <c r="H35" s="246" t="s">
        <v>1018</v>
      </c>
      <c r="I35" s="87"/>
      <c r="J35" s="87"/>
      <c r="K35" s="87" t="s">
        <v>823</v>
      </c>
      <c r="L35" s="91" t="s">
        <v>1078</v>
      </c>
      <c r="M35" s="75">
        <v>500000000</v>
      </c>
      <c r="N35" s="59">
        <f t="shared" si="0"/>
        <v>500000000</v>
      </c>
      <c r="O35" s="103"/>
      <c r="P35" s="59">
        <f t="shared" si="1"/>
        <v>500000000</v>
      </c>
      <c r="Q35" s="64">
        <v>500000000</v>
      </c>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6"/>
      <c r="CR35" s="66"/>
      <c r="CS35" s="66"/>
      <c r="CT35" s="66"/>
      <c r="CU35" s="66"/>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6"/>
      <c r="EC35" s="66"/>
      <c r="ED35" s="66"/>
      <c r="EE35" s="66"/>
      <c r="EF35" s="66"/>
      <c r="EG35" s="66"/>
      <c r="EH35" s="64"/>
      <c r="EI35" s="64"/>
      <c r="EJ35" s="66"/>
      <c r="EK35" s="66"/>
      <c r="EL35" s="66"/>
      <c r="EM35" s="66"/>
      <c r="EN35" s="66"/>
      <c r="EO35" s="66"/>
      <c r="EP35" s="66"/>
      <c r="EQ35" s="66"/>
      <c r="ER35" s="66"/>
      <c r="ES35" s="66"/>
      <c r="ET35" s="66"/>
      <c r="EU35" s="66"/>
      <c r="EV35" s="66"/>
      <c r="EW35" s="66"/>
      <c r="EX35" s="66"/>
      <c r="EY35" s="66"/>
      <c r="EZ35" s="66"/>
      <c r="FA35" s="66"/>
      <c r="FB35" s="66"/>
      <c r="FC35" s="66"/>
      <c r="FD35" s="66"/>
      <c r="FE35" s="66"/>
      <c r="FF35" s="66"/>
      <c r="FG35" s="66"/>
      <c r="FH35" s="66"/>
      <c r="FI35" s="66"/>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3"/>
      <c r="KP35" s="13"/>
      <c r="KQ35" s="13"/>
      <c r="KR35" s="13"/>
      <c r="KS35" s="13"/>
      <c r="KT35" s="13"/>
      <c r="KU35" s="13"/>
    </row>
    <row r="36" spans="1:307" ht="15.75" hidden="1" customHeight="1" x14ac:dyDescent="0.3">
      <c r="A36" s="90" t="s">
        <v>192</v>
      </c>
      <c r="B36" s="90" t="s">
        <v>266</v>
      </c>
      <c r="C36" s="90" t="s">
        <v>187</v>
      </c>
      <c r="D36" s="90" t="s">
        <v>272</v>
      </c>
      <c r="E36" s="90" t="s">
        <v>280</v>
      </c>
      <c r="F36" s="245" t="s">
        <v>927</v>
      </c>
      <c r="G36" s="90"/>
      <c r="H36" s="246" t="s">
        <v>1018</v>
      </c>
      <c r="I36" s="87"/>
      <c r="J36" s="87"/>
      <c r="K36" s="87" t="s">
        <v>842</v>
      </c>
      <c r="L36" s="91" t="s">
        <v>317</v>
      </c>
      <c r="M36" s="75">
        <v>786519149</v>
      </c>
      <c r="N36" s="59">
        <f t="shared" si="0"/>
        <v>786519149</v>
      </c>
      <c r="O36" s="103"/>
      <c r="P36" s="59">
        <f t="shared" si="1"/>
        <v>786519149</v>
      </c>
      <c r="Q36" s="64">
        <v>786519149</v>
      </c>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6"/>
      <c r="CR36" s="66"/>
      <c r="CS36" s="66"/>
      <c r="CT36" s="66"/>
      <c r="CU36" s="66"/>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6"/>
      <c r="EC36" s="66"/>
      <c r="ED36" s="66"/>
      <c r="EE36" s="66"/>
      <c r="EF36" s="66"/>
      <c r="EG36" s="66"/>
      <c r="EH36" s="64"/>
      <c r="EI36" s="64"/>
      <c r="EJ36" s="66"/>
      <c r="EK36" s="66"/>
      <c r="EL36" s="66"/>
      <c r="EM36" s="66"/>
      <c r="EN36" s="66"/>
      <c r="EO36" s="66"/>
      <c r="EP36" s="66"/>
      <c r="EQ36" s="66"/>
      <c r="ER36" s="66"/>
      <c r="ES36" s="66"/>
      <c r="ET36" s="66"/>
      <c r="EU36" s="66"/>
      <c r="EV36" s="66"/>
      <c r="EW36" s="66"/>
      <c r="EX36" s="66"/>
      <c r="EY36" s="66"/>
      <c r="EZ36" s="66"/>
      <c r="FA36" s="66"/>
      <c r="FB36" s="66"/>
      <c r="FC36" s="66"/>
      <c r="FD36" s="66"/>
      <c r="FE36" s="66"/>
      <c r="FF36" s="66"/>
      <c r="FG36" s="66"/>
      <c r="FH36" s="66"/>
      <c r="FI36" s="66"/>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3"/>
      <c r="KP36" s="13"/>
      <c r="KQ36" s="13"/>
      <c r="KR36" s="13"/>
      <c r="KS36" s="13"/>
      <c r="KT36" s="13"/>
      <c r="KU36" s="13"/>
    </row>
    <row r="37" spans="1:307" ht="15.75" hidden="1" customHeight="1" x14ac:dyDescent="0.3">
      <c r="A37" s="90" t="s">
        <v>192</v>
      </c>
      <c r="B37" s="90" t="s">
        <v>266</v>
      </c>
      <c r="C37" s="90" t="s">
        <v>187</v>
      </c>
      <c r="D37" s="90" t="s">
        <v>272</v>
      </c>
      <c r="E37" s="90" t="s">
        <v>280</v>
      </c>
      <c r="F37" s="245" t="s">
        <v>319</v>
      </c>
      <c r="G37" s="90"/>
      <c r="H37" s="246" t="s">
        <v>1018</v>
      </c>
      <c r="I37" s="87"/>
      <c r="J37" s="87"/>
      <c r="K37" s="87" t="s">
        <v>321</v>
      </c>
      <c r="L37" s="91" t="s">
        <v>1079</v>
      </c>
      <c r="M37" s="75">
        <v>1043233612</v>
      </c>
      <c r="N37" s="59">
        <f t="shared" si="0"/>
        <v>1043233612</v>
      </c>
      <c r="O37" s="103"/>
      <c r="P37" s="59">
        <f t="shared" si="1"/>
        <v>1043233612</v>
      </c>
      <c r="Q37" s="64">
        <v>1043233612</v>
      </c>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6"/>
      <c r="CR37" s="66"/>
      <c r="CS37" s="66"/>
      <c r="CT37" s="66"/>
      <c r="CU37" s="66"/>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6"/>
      <c r="EC37" s="66"/>
      <c r="ED37" s="66"/>
      <c r="EE37" s="66"/>
      <c r="EF37" s="66"/>
      <c r="EG37" s="66"/>
      <c r="EH37" s="64"/>
      <c r="EI37" s="64"/>
      <c r="EJ37" s="66"/>
      <c r="EK37" s="66"/>
      <c r="EL37" s="66"/>
      <c r="EM37" s="66"/>
      <c r="EN37" s="66"/>
      <c r="EO37" s="66"/>
      <c r="EP37" s="66"/>
      <c r="EQ37" s="66"/>
      <c r="ER37" s="66"/>
      <c r="ES37" s="66"/>
      <c r="ET37" s="66"/>
      <c r="EU37" s="66"/>
      <c r="EV37" s="66"/>
      <c r="EW37" s="66"/>
      <c r="EX37" s="66"/>
      <c r="EY37" s="66"/>
      <c r="EZ37" s="66"/>
      <c r="FA37" s="66"/>
      <c r="FB37" s="66"/>
      <c r="FC37" s="66"/>
      <c r="FD37" s="66"/>
      <c r="FE37" s="66"/>
      <c r="FF37" s="66"/>
      <c r="FG37" s="66"/>
      <c r="FH37" s="66"/>
      <c r="FI37" s="66"/>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3"/>
      <c r="KP37" s="13"/>
      <c r="KQ37" s="13"/>
      <c r="KR37" s="13"/>
      <c r="KS37" s="13"/>
      <c r="KT37" s="13"/>
      <c r="KU37" s="13"/>
    </row>
    <row r="38" spans="1:307" ht="15.75" hidden="1" customHeight="1" x14ac:dyDescent="0.3">
      <c r="A38" s="90" t="s">
        <v>192</v>
      </c>
      <c r="B38" s="90" t="s">
        <v>266</v>
      </c>
      <c r="C38" s="90" t="s">
        <v>187</v>
      </c>
      <c r="D38" s="90" t="s">
        <v>272</v>
      </c>
      <c r="E38" s="90" t="s">
        <v>280</v>
      </c>
      <c r="F38" s="245" t="s">
        <v>323</v>
      </c>
      <c r="G38" s="90"/>
      <c r="H38" s="246" t="s">
        <v>1018</v>
      </c>
      <c r="I38" s="87"/>
      <c r="J38" s="87"/>
      <c r="K38" s="87" t="s">
        <v>321</v>
      </c>
      <c r="L38" s="91" t="s">
        <v>325</v>
      </c>
      <c r="M38" s="75">
        <v>1299996291.9100001</v>
      </c>
      <c r="N38" s="59">
        <f t="shared" si="0"/>
        <v>1299996291.9100001</v>
      </c>
      <c r="O38" s="103"/>
      <c r="P38" s="59">
        <f t="shared" si="1"/>
        <v>1299996291.9100001</v>
      </c>
      <c r="Q38" s="64">
        <v>1299996291.9100001</v>
      </c>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6"/>
      <c r="CR38" s="66"/>
      <c r="CS38" s="66"/>
      <c r="CT38" s="66"/>
      <c r="CU38" s="66"/>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6"/>
      <c r="EC38" s="66"/>
      <c r="ED38" s="66"/>
      <c r="EE38" s="66"/>
      <c r="EF38" s="66"/>
      <c r="EG38" s="66"/>
      <c r="EH38" s="64"/>
      <c r="EI38" s="64"/>
      <c r="EJ38" s="66"/>
      <c r="EK38" s="66"/>
      <c r="EL38" s="66"/>
      <c r="EM38" s="66"/>
      <c r="EN38" s="66"/>
      <c r="EO38" s="66"/>
      <c r="EP38" s="66"/>
      <c r="EQ38" s="66"/>
      <c r="ER38" s="66"/>
      <c r="ES38" s="66"/>
      <c r="ET38" s="66"/>
      <c r="EU38" s="66"/>
      <c r="EV38" s="66"/>
      <c r="EW38" s="66"/>
      <c r="EX38" s="66"/>
      <c r="EY38" s="66"/>
      <c r="EZ38" s="66"/>
      <c r="FA38" s="66"/>
      <c r="FB38" s="66"/>
      <c r="FC38" s="66"/>
      <c r="FD38" s="66"/>
      <c r="FE38" s="66"/>
      <c r="FF38" s="66"/>
      <c r="FG38" s="66"/>
      <c r="FH38" s="66"/>
      <c r="FI38" s="66"/>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3"/>
      <c r="KP38" s="13"/>
      <c r="KQ38" s="13"/>
      <c r="KR38" s="13"/>
      <c r="KS38" s="13"/>
      <c r="KT38" s="13"/>
      <c r="KU38" s="13"/>
    </row>
    <row r="39" spans="1:307" ht="15.75" hidden="1" customHeight="1" x14ac:dyDescent="0.3">
      <c r="A39" s="90"/>
      <c r="B39" s="90"/>
      <c r="C39" s="90"/>
      <c r="D39" s="90"/>
      <c r="E39" s="90"/>
      <c r="F39" s="245"/>
      <c r="G39" s="90"/>
      <c r="H39" s="246"/>
      <c r="I39" s="87"/>
      <c r="J39" s="87"/>
      <c r="K39" s="87"/>
      <c r="L39" s="91" t="s">
        <v>1080</v>
      </c>
      <c r="M39" s="75">
        <v>1000000000</v>
      </c>
      <c r="N39" s="59">
        <f t="shared" si="0"/>
        <v>840000000</v>
      </c>
      <c r="O39" s="103"/>
      <c r="P39" s="64">
        <f t="shared" si="1"/>
        <v>840000000</v>
      </c>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v>800000000</v>
      </c>
      <c r="CC39" s="64"/>
      <c r="CD39" s="64">
        <v>40000000</v>
      </c>
      <c r="CE39" s="64"/>
      <c r="CF39" s="64"/>
      <c r="CG39" s="64"/>
      <c r="CH39" s="64"/>
      <c r="CI39" s="64"/>
      <c r="CJ39" s="64"/>
      <c r="CK39" s="64"/>
      <c r="CL39" s="64"/>
      <c r="CM39" s="64"/>
      <c r="CN39" s="64"/>
      <c r="CO39" s="64"/>
      <c r="CP39" s="64"/>
      <c r="CQ39" s="66"/>
      <c r="CR39" s="66"/>
      <c r="CS39" s="66"/>
      <c r="CT39" s="66"/>
      <c r="CU39" s="66"/>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6"/>
      <c r="EC39" s="66"/>
      <c r="ED39" s="66"/>
      <c r="EE39" s="66"/>
      <c r="EF39" s="66"/>
      <c r="EG39" s="66"/>
      <c r="EH39" s="64"/>
      <c r="EI39" s="64"/>
      <c r="EJ39" s="66"/>
      <c r="EK39" s="66"/>
      <c r="EL39" s="66"/>
      <c r="EM39" s="66"/>
      <c r="EN39" s="66"/>
      <c r="EO39" s="66"/>
      <c r="EP39" s="66"/>
      <c r="EQ39" s="66"/>
      <c r="ER39" s="66"/>
      <c r="ES39" s="66"/>
      <c r="ET39" s="66"/>
      <c r="EU39" s="66"/>
      <c r="EV39" s="66"/>
      <c r="EW39" s="66"/>
      <c r="EX39" s="66"/>
      <c r="EY39" s="66"/>
      <c r="EZ39" s="66"/>
      <c r="FA39" s="66"/>
      <c r="FB39" s="66"/>
      <c r="FC39" s="66"/>
      <c r="FD39" s="66"/>
      <c r="FE39" s="66"/>
      <c r="FF39" s="66"/>
      <c r="FG39" s="66"/>
      <c r="FH39" s="66"/>
      <c r="FI39" s="66"/>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3"/>
      <c r="KP39" s="13"/>
      <c r="KQ39" s="13"/>
      <c r="KR39" s="13"/>
      <c r="KS39" s="13"/>
      <c r="KT39" s="13"/>
      <c r="KU39" s="13"/>
    </row>
    <row r="40" spans="1:307" ht="15.75" hidden="1" customHeight="1" x14ac:dyDescent="0.3">
      <c r="A40" s="71" t="s">
        <v>192</v>
      </c>
      <c r="B40" s="71" t="s">
        <v>192</v>
      </c>
      <c r="C40" s="71"/>
      <c r="D40" s="71"/>
      <c r="E40" s="71"/>
      <c r="F40" s="71"/>
      <c r="G40" s="71"/>
      <c r="H40" s="72"/>
      <c r="I40" s="71"/>
      <c r="J40" s="71"/>
      <c r="K40" s="71"/>
      <c r="L40" s="62" t="s">
        <v>257</v>
      </c>
      <c r="M40" s="75"/>
      <c r="N40" s="59"/>
      <c r="O40" s="77"/>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152"/>
      <c r="CR40" s="152"/>
      <c r="CS40" s="152"/>
      <c r="CT40" s="152"/>
      <c r="CU40" s="152"/>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152"/>
      <c r="EC40" s="152"/>
      <c r="ED40" s="152"/>
      <c r="EE40" s="152"/>
      <c r="EF40" s="152"/>
      <c r="EG40" s="152"/>
      <c r="EH40" s="59"/>
      <c r="EI40" s="59"/>
      <c r="EJ40" s="152"/>
      <c r="EK40" s="152"/>
      <c r="EL40" s="152"/>
      <c r="EM40" s="152"/>
      <c r="EN40" s="152"/>
      <c r="EO40" s="152"/>
      <c r="EP40" s="152"/>
      <c r="EQ40" s="152"/>
      <c r="ER40" s="152"/>
      <c r="ES40" s="152"/>
      <c r="ET40" s="152"/>
      <c r="EU40" s="152"/>
      <c r="EV40" s="152"/>
      <c r="EW40" s="152"/>
      <c r="EX40" s="152"/>
      <c r="EY40" s="152"/>
      <c r="EZ40" s="152"/>
      <c r="FA40" s="152"/>
      <c r="FB40" s="152"/>
      <c r="FC40" s="152"/>
      <c r="FD40" s="152"/>
      <c r="FE40" s="152"/>
      <c r="FF40" s="152"/>
      <c r="FG40" s="152"/>
      <c r="FH40" s="152"/>
      <c r="FI40" s="152"/>
      <c r="FJ40" s="84"/>
      <c r="FK40" s="84"/>
      <c r="FL40" s="84"/>
      <c r="FM40" s="84"/>
      <c r="FN40" s="84"/>
      <c r="FO40" s="84"/>
      <c r="FP40" s="84"/>
      <c r="FQ40" s="84"/>
      <c r="FR40" s="84"/>
      <c r="FS40" s="84"/>
      <c r="FT40" s="84"/>
      <c r="FU40" s="84"/>
      <c r="FV40" s="84"/>
      <c r="FW40" s="84"/>
      <c r="FX40" s="84"/>
      <c r="FY40" s="84"/>
      <c r="FZ40" s="84"/>
      <c r="GA40" s="84"/>
      <c r="GB40" s="84"/>
      <c r="GC40" s="84"/>
      <c r="GD40" s="84"/>
      <c r="GE40" s="84"/>
      <c r="GF40" s="84"/>
      <c r="GG40" s="84"/>
      <c r="GH40" s="84"/>
      <c r="GI40" s="84"/>
      <c r="GJ40" s="84"/>
      <c r="GK40" s="84"/>
      <c r="GL40" s="84"/>
      <c r="GM40" s="84"/>
      <c r="GN40" s="84"/>
      <c r="GO40" s="84"/>
      <c r="GP40" s="84"/>
      <c r="GQ40" s="84"/>
      <c r="GR40" s="84"/>
      <c r="GS40" s="84"/>
      <c r="GT40" s="84"/>
      <c r="GU40" s="84"/>
      <c r="GV40" s="84"/>
      <c r="GW40" s="84"/>
      <c r="GX40" s="84"/>
      <c r="GY40" s="84"/>
      <c r="GZ40" s="84"/>
      <c r="HA40" s="84"/>
      <c r="HB40" s="84"/>
      <c r="HC40" s="84"/>
      <c r="HD40" s="84"/>
      <c r="HE40" s="84"/>
      <c r="HF40" s="84"/>
      <c r="HG40" s="84"/>
      <c r="HH40" s="84"/>
      <c r="HI40" s="84"/>
      <c r="HJ40" s="84"/>
      <c r="HK40" s="84"/>
      <c r="HL40" s="84"/>
      <c r="HM40" s="84"/>
      <c r="HN40" s="84"/>
      <c r="HO40" s="84"/>
      <c r="HP40" s="84"/>
      <c r="HQ40" s="84"/>
      <c r="HR40" s="84"/>
      <c r="HS40" s="84"/>
      <c r="HT40" s="84"/>
      <c r="HU40" s="84"/>
      <c r="HV40" s="84"/>
      <c r="HW40" s="84"/>
      <c r="HX40" s="84"/>
      <c r="HY40" s="84"/>
      <c r="HZ40" s="84"/>
      <c r="IA40" s="84"/>
      <c r="IB40" s="84"/>
      <c r="IC40" s="84"/>
      <c r="ID40" s="84"/>
      <c r="IE40" s="84"/>
      <c r="IF40" s="84"/>
      <c r="IG40" s="84"/>
      <c r="IH40" s="84"/>
      <c r="II40" s="84"/>
      <c r="IJ40" s="84"/>
      <c r="IK40" s="84"/>
      <c r="IL40" s="84"/>
      <c r="IM40" s="84"/>
      <c r="IN40" s="84"/>
      <c r="IO40" s="84"/>
      <c r="IP40" s="84"/>
      <c r="IQ40" s="84"/>
      <c r="IR40" s="84"/>
      <c r="IS40" s="84"/>
      <c r="IT40" s="84"/>
      <c r="IU40" s="84"/>
      <c r="IV40" s="84"/>
      <c r="IW40" s="84"/>
      <c r="IX40" s="84"/>
      <c r="IY40" s="84"/>
      <c r="IZ40" s="84"/>
      <c r="JA40" s="84"/>
      <c r="JB40" s="84"/>
      <c r="JC40" s="84"/>
      <c r="JD40" s="84"/>
      <c r="JE40" s="84"/>
      <c r="JF40" s="84"/>
      <c r="JG40" s="84"/>
      <c r="JH40" s="84"/>
      <c r="JI40" s="84"/>
      <c r="JJ40" s="84"/>
      <c r="JK40" s="84"/>
      <c r="JL40" s="84"/>
      <c r="JM40" s="84"/>
      <c r="JN40" s="84"/>
      <c r="JO40" s="84"/>
      <c r="JP40" s="84"/>
      <c r="JQ40" s="84"/>
      <c r="JR40" s="84"/>
      <c r="JS40" s="84"/>
      <c r="JT40" s="84"/>
      <c r="JU40" s="84"/>
      <c r="JV40" s="84"/>
      <c r="JW40" s="84"/>
      <c r="JX40" s="84"/>
      <c r="JY40" s="84"/>
      <c r="JZ40" s="84"/>
      <c r="KA40" s="84"/>
      <c r="KB40" s="84"/>
      <c r="KC40" s="84"/>
      <c r="KD40" s="84"/>
      <c r="KE40" s="84"/>
      <c r="KF40" s="84"/>
      <c r="KG40" s="84"/>
      <c r="KH40" s="84"/>
      <c r="KI40" s="84"/>
      <c r="KJ40" s="84"/>
      <c r="KK40" s="84"/>
      <c r="KL40" s="84"/>
      <c r="KM40" s="84"/>
      <c r="KN40" s="84"/>
      <c r="KO40" s="13"/>
      <c r="KP40" s="13"/>
      <c r="KQ40" s="13"/>
      <c r="KR40" s="13"/>
      <c r="KS40" s="13"/>
      <c r="KT40" s="13"/>
      <c r="KU40" s="13"/>
    </row>
    <row r="41" spans="1:307" ht="15.75" hidden="1" customHeight="1" x14ac:dyDescent="0.3">
      <c r="A41" s="79" t="s">
        <v>192</v>
      </c>
      <c r="B41" s="79" t="s">
        <v>192</v>
      </c>
      <c r="C41" s="79" t="s">
        <v>197</v>
      </c>
      <c r="D41" s="79"/>
      <c r="E41" s="79"/>
      <c r="F41" s="79"/>
      <c r="G41" s="79"/>
      <c r="H41" s="79"/>
      <c r="I41" s="79"/>
      <c r="J41" s="79"/>
      <c r="K41" s="79"/>
      <c r="L41" s="244" t="s">
        <v>198</v>
      </c>
      <c r="M41" s="75"/>
      <c r="N41" s="59"/>
      <c r="O41" s="77"/>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152"/>
      <c r="CR41" s="152"/>
      <c r="CS41" s="152"/>
      <c r="CT41" s="152"/>
      <c r="CU41" s="152"/>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152"/>
      <c r="EC41" s="152"/>
      <c r="ED41" s="152"/>
      <c r="EE41" s="152"/>
      <c r="EF41" s="152"/>
      <c r="EG41" s="152"/>
      <c r="EH41" s="59"/>
      <c r="EI41" s="59"/>
      <c r="EJ41" s="152"/>
      <c r="EK41" s="152"/>
      <c r="EL41" s="152"/>
      <c r="EM41" s="152"/>
      <c r="EN41" s="152"/>
      <c r="EO41" s="152"/>
      <c r="EP41" s="152"/>
      <c r="EQ41" s="152"/>
      <c r="ER41" s="152"/>
      <c r="ES41" s="152"/>
      <c r="ET41" s="152"/>
      <c r="EU41" s="152"/>
      <c r="EV41" s="152"/>
      <c r="EW41" s="152"/>
      <c r="EX41" s="152"/>
      <c r="EY41" s="152"/>
      <c r="EZ41" s="152"/>
      <c r="FA41" s="152"/>
      <c r="FB41" s="152"/>
      <c r="FC41" s="152"/>
      <c r="FD41" s="152"/>
      <c r="FE41" s="152"/>
      <c r="FF41" s="152"/>
      <c r="FG41" s="152"/>
      <c r="FH41" s="152"/>
      <c r="FI41" s="152"/>
      <c r="FJ41" s="84"/>
      <c r="FK41" s="84"/>
      <c r="FL41" s="84"/>
      <c r="FM41" s="84"/>
      <c r="FN41" s="84"/>
      <c r="FO41" s="84"/>
      <c r="FP41" s="84"/>
      <c r="FQ41" s="84"/>
      <c r="FR41" s="84"/>
      <c r="FS41" s="84"/>
      <c r="FT41" s="84"/>
      <c r="FU41" s="84"/>
      <c r="FV41" s="84"/>
      <c r="FW41" s="84"/>
      <c r="FX41" s="84"/>
      <c r="FY41" s="84"/>
      <c r="FZ41" s="84"/>
      <c r="GA41" s="84"/>
      <c r="GB41" s="84"/>
      <c r="GC41" s="84"/>
      <c r="GD41" s="84"/>
      <c r="GE41" s="84"/>
      <c r="GF41" s="84"/>
      <c r="GG41" s="84"/>
      <c r="GH41" s="84"/>
      <c r="GI41" s="84"/>
      <c r="GJ41" s="84"/>
      <c r="GK41" s="84"/>
      <c r="GL41" s="84"/>
      <c r="GM41" s="84"/>
      <c r="GN41" s="84"/>
      <c r="GO41" s="84"/>
      <c r="GP41" s="84"/>
      <c r="GQ41" s="84"/>
      <c r="GR41" s="84"/>
      <c r="GS41" s="84"/>
      <c r="GT41" s="84"/>
      <c r="GU41" s="84"/>
      <c r="GV41" s="84"/>
      <c r="GW41" s="84"/>
      <c r="GX41" s="84"/>
      <c r="GY41" s="84"/>
      <c r="GZ41" s="84"/>
      <c r="HA41" s="84"/>
      <c r="HB41" s="84"/>
      <c r="HC41" s="84"/>
      <c r="HD41" s="84"/>
      <c r="HE41" s="84"/>
      <c r="HF41" s="84"/>
      <c r="HG41" s="84"/>
      <c r="HH41" s="84"/>
      <c r="HI41" s="84"/>
      <c r="HJ41" s="84"/>
      <c r="HK41" s="84"/>
      <c r="HL41" s="84"/>
      <c r="HM41" s="84"/>
      <c r="HN41" s="84"/>
      <c r="HO41" s="84"/>
      <c r="HP41" s="84"/>
      <c r="HQ41" s="84"/>
      <c r="HR41" s="84"/>
      <c r="HS41" s="84"/>
      <c r="HT41" s="84"/>
      <c r="HU41" s="84"/>
      <c r="HV41" s="84"/>
      <c r="HW41" s="84"/>
      <c r="HX41" s="84"/>
      <c r="HY41" s="84"/>
      <c r="HZ41" s="84"/>
      <c r="IA41" s="84"/>
      <c r="IB41" s="84"/>
      <c r="IC41" s="84"/>
      <c r="ID41" s="84"/>
      <c r="IE41" s="84"/>
      <c r="IF41" s="84"/>
      <c r="IG41" s="84"/>
      <c r="IH41" s="84"/>
      <c r="II41" s="84"/>
      <c r="IJ41" s="84"/>
      <c r="IK41" s="84"/>
      <c r="IL41" s="84"/>
      <c r="IM41" s="84"/>
      <c r="IN41" s="84"/>
      <c r="IO41" s="84"/>
      <c r="IP41" s="84"/>
      <c r="IQ41" s="84"/>
      <c r="IR41" s="84"/>
      <c r="IS41" s="84"/>
      <c r="IT41" s="84"/>
      <c r="IU41" s="84"/>
      <c r="IV41" s="84"/>
      <c r="IW41" s="84"/>
      <c r="IX41" s="84"/>
      <c r="IY41" s="84"/>
      <c r="IZ41" s="84"/>
      <c r="JA41" s="84"/>
      <c r="JB41" s="84"/>
      <c r="JC41" s="84"/>
      <c r="JD41" s="84"/>
      <c r="JE41" s="84"/>
      <c r="JF41" s="84"/>
      <c r="JG41" s="84"/>
      <c r="JH41" s="84"/>
      <c r="JI41" s="84"/>
      <c r="JJ41" s="84"/>
      <c r="JK41" s="84"/>
      <c r="JL41" s="84"/>
      <c r="JM41" s="84"/>
      <c r="JN41" s="84"/>
      <c r="JO41" s="84"/>
      <c r="JP41" s="84"/>
      <c r="JQ41" s="84"/>
      <c r="JR41" s="84"/>
      <c r="JS41" s="84"/>
      <c r="JT41" s="84"/>
      <c r="JU41" s="84"/>
      <c r="JV41" s="84"/>
      <c r="JW41" s="84"/>
      <c r="JX41" s="84"/>
      <c r="JY41" s="84"/>
      <c r="JZ41" s="84"/>
      <c r="KA41" s="84"/>
      <c r="KB41" s="84"/>
      <c r="KC41" s="84"/>
      <c r="KD41" s="84"/>
      <c r="KE41" s="84"/>
      <c r="KF41" s="84"/>
      <c r="KG41" s="84"/>
      <c r="KH41" s="84"/>
      <c r="KI41" s="84"/>
      <c r="KJ41" s="84"/>
      <c r="KK41" s="84"/>
      <c r="KL41" s="84"/>
      <c r="KM41" s="84"/>
      <c r="KN41" s="84"/>
      <c r="KO41" s="13"/>
      <c r="KP41" s="13"/>
      <c r="KQ41" s="13"/>
      <c r="KR41" s="13"/>
      <c r="KS41" s="13"/>
      <c r="KT41" s="13"/>
      <c r="KU41" s="13"/>
    </row>
    <row r="42" spans="1:307" ht="15.75" hidden="1" customHeight="1" x14ac:dyDescent="0.3">
      <c r="A42" s="76" t="s">
        <v>192</v>
      </c>
      <c r="B42" s="76" t="s">
        <v>192</v>
      </c>
      <c r="C42" s="76" t="s">
        <v>197</v>
      </c>
      <c r="D42" s="76" t="s">
        <v>201</v>
      </c>
      <c r="E42" s="76"/>
      <c r="F42" s="74"/>
      <c r="G42" s="74"/>
      <c r="H42" s="74"/>
      <c r="I42" s="76"/>
      <c r="J42" s="76"/>
      <c r="K42" s="76"/>
      <c r="L42" s="78" t="s">
        <v>204</v>
      </c>
      <c r="M42" s="75"/>
      <c r="N42" s="59"/>
      <c r="O42" s="77"/>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152"/>
      <c r="CR42" s="152"/>
      <c r="CS42" s="152"/>
      <c r="CT42" s="152"/>
      <c r="CU42" s="152"/>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152"/>
      <c r="EC42" s="152"/>
      <c r="ED42" s="152"/>
      <c r="EE42" s="152"/>
      <c r="EF42" s="152"/>
      <c r="EG42" s="152"/>
      <c r="EH42" s="59"/>
      <c r="EI42" s="59"/>
      <c r="EJ42" s="152"/>
      <c r="EK42" s="152"/>
      <c r="EL42" s="152"/>
      <c r="EM42" s="152"/>
      <c r="EN42" s="152"/>
      <c r="EO42" s="152"/>
      <c r="EP42" s="152"/>
      <c r="EQ42" s="152"/>
      <c r="ER42" s="152"/>
      <c r="ES42" s="152"/>
      <c r="ET42" s="152"/>
      <c r="EU42" s="152"/>
      <c r="EV42" s="152"/>
      <c r="EW42" s="152"/>
      <c r="EX42" s="152"/>
      <c r="EY42" s="152"/>
      <c r="EZ42" s="152"/>
      <c r="FA42" s="152"/>
      <c r="FB42" s="152"/>
      <c r="FC42" s="152"/>
      <c r="FD42" s="152"/>
      <c r="FE42" s="152"/>
      <c r="FF42" s="152"/>
      <c r="FG42" s="152"/>
      <c r="FH42" s="152"/>
      <c r="FI42" s="152"/>
      <c r="FJ42" s="84"/>
      <c r="FK42" s="84"/>
      <c r="FL42" s="84"/>
      <c r="FM42" s="84"/>
      <c r="FN42" s="84"/>
      <c r="FO42" s="84"/>
      <c r="FP42" s="84"/>
      <c r="FQ42" s="84"/>
      <c r="FR42" s="84"/>
      <c r="FS42" s="84"/>
      <c r="FT42" s="84"/>
      <c r="FU42" s="84"/>
      <c r="FV42" s="84"/>
      <c r="FW42" s="84"/>
      <c r="FX42" s="84"/>
      <c r="FY42" s="84"/>
      <c r="FZ42" s="84"/>
      <c r="GA42" s="84"/>
      <c r="GB42" s="84"/>
      <c r="GC42" s="84"/>
      <c r="GD42" s="84"/>
      <c r="GE42" s="84"/>
      <c r="GF42" s="84"/>
      <c r="GG42" s="84"/>
      <c r="GH42" s="84"/>
      <c r="GI42" s="84"/>
      <c r="GJ42" s="84"/>
      <c r="GK42" s="84"/>
      <c r="GL42" s="84"/>
      <c r="GM42" s="84"/>
      <c r="GN42" s="84"/>
      <c r="GO42" s="84"/>
      <c r="GP42" s="84"/>
      <c r="GQ42" s="84"/>
      <c r="GR42" s="84"/>
      <c r="GS42" s="84"/>
      <c r="GT42" s="84"/>
      <c r="GU42" s="84"/>
      <c r="GV42" s="84"/>
      <c r="GW42" s="84"/>
      <c r="GX42" s="84"/>
      <c r="GY42" s="84"/>
      <c r="GZ42" s="84"/>
      <c r="HA42" s="84"/>
      <c r="HB42" s="84"/>
      <c r="HC42" s="84"/>
      <c r="HD42" s="84"/>
      <c r="HE42" s="84"/>
      <c r="HF42" s="84"/>
      <c r="HG42" s="84"/>
      <c r="HH42" s="84"/>
      <c r="HI42" s="84"/>
      <c r="HJ42" s="84"/>
      <c r="HK42" s="84"/>
      <c r="HL42" s="84"/>
      <c r="HM42" s="84"/>
      <c r="HN42" s="84"/>
      <c r="HO42" s="84"/>
      <c r="HP42" s="84"/>
      <c r="HQ42" s="84"/>
      <c r="HR42" s="84"/>
      <c r="HS42" s="84"/>
      <c r="HT42" s="84"/>
      <c r="HU42" s="84"/>
      <c r="HV42" s="84"/>
      <c r="HW42" s="84"/>
      <c r="HX42" s="84"/>
      <c r="HY42" s="84"/>
      <c r="HZ42" s="84"/>
      <c r="IA42" s="84"/>
      <c r="IB42" s="84"/>
      <c r="IC42" s="84"/>
      <c r="ID42" s="84"/>
      <c r="IE42" s="84"/>
      <c r="IF42" s="84"/>
      <c r="IG42" s="84"/>
      <c r="IH42" s="84"/>
      <c r="II42" s="84"/>
      <c r="IJ42" s="84"/>
      <c r="IK42" s="84"/>
      <c r="IL42" s="84"/>
      <c r="IM42" s="84"/>
      <c r="IN42" s="84"/>
      <c r="IO42" s="84"/>
      <c r="IP42" s="84"/>
      <c r="IQ42" s="84"/>
      <c r="IR42" s="84"/>
      <c r="IS42" s="84"/>
      <c r="IT42" s="84"/>
      <c r="IU42" s="84"/>
      <c r="IV42" s="84"/>
      <c r="IW42" s="84"/>
      <c r="IX42" s="84"/>
      <c r="IY42" s="84"/>
      <c r="IZ42" s="84"/>
      <c r="JA42" s="84"/>
      <c r="JB42" s="84"/>
      <c r="JC42" s="84"/>
      <c r="JD42" s="84"/>
      <c r="JE42" s="84"/>
      <c r="JF42" s="84"/>
      <c r="JG42" s="84"/>
      <c r="JH42" s="84"/>
      <c r="JI42" s="84"/>
      <c r="JJ42" s="84"/>
      <c r="JK42" s="84"/>
      <c r="JL42" s="84"/>
      <c r="JM42" s="84"/>
      <c r="JN42" s="84"/>
      <c r="JO42" s="84"/>
      <c r="JP42" s="84"/>
      <c r="JQ42" s="84"/>
      <c r="JR42" s="84"/>
      <c r="JS42" s="84"/>
      <c r="JT42" s="84"/>
      <c r="JU42" s="84"/>
      <c r="JV42" s="84"/>
      <c r="JW42" s="84"/>
      <c r="JX42" s="84"/>
      <c r="JY42" s="84"/>
      <c r="JZ42" s="84"/>
      <c r="KA42" s="84"/>
      <c r="KB42" s="84"/>
      <c r="KC42" s="84"/>
      <c r="KD42" s="84"/>
      <c r="KE42" s="84"/>
      <c r="KF42" s="84"/>
      <c r="KG42" s="84"/>
      <c r="KH42" s="84"/>
      <c r="KI42" s="84"/>
      <c r="KJ42" s="84"/>
      <c r="KK42" s="84"/>
      <c r="KL42" s="84"/>
      <c r="KM42" s="84"/>
      <c r="KN42" s="84"/>
      <c r="KO42" s="13"/>
      <c r="KP42" s="13"/>
      <c r="KQ42" s="13"/>
      <c r="KR42" s="13"/>
      <c r="KS42" s="13"/>
      <c r="KT42" s="13"/>
      <c r="KU42" s="13"/>
    </row>
    <row r="43" spans="1:307" ht="15.75" hidden="1" customHeight="1" x14ac:dyDescent="0.3">
      <c r="A43" s="81" t="s">
        <v>192</v>
      </c>
      <c r="B43" s="81" t="s">
        <v>192</v>
      </c>
      <c r="C43" s="81" t="s">
        <v>197</v>
      </c>
      <c r="D43" s="81" t="s">
        <v>201</v>
      </c>
      <c r="E43" s="81" t="s">
        <v>305</v>
      </c>
      <c r="F43" s="82"/>
      <c r="G43" s="82"/>
      <c r="H43" s="82"/>
      <c r="I43" s="81"/>
      <c r="J43" s="81"/>
      <c r="K43" s="81"/>
      <c r="L43" s="89" t="s">
        <v>306</v>
      </c>
      <c r="M43" s="75"/>
      <c r="N43" s="59"/>
      <c r="O43" s="77"/>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152"/>
      <c r="CR43" s="152"/>
      <c r="CS43" s="152"/>
      <c r="CT43" s="152"/>
      <c r="CU43" s="152"/>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152"/>
      <c r="EC43" s="152"/>
      <c r="ED43" s="152"/>
      <c r="EE43" s="152"/>
      <c r="EF43" s="152"/>
      <c r="EG43" s="152"/>
      <c r="EH43" s="59"/>
      <c r="EI43" s="59"/>
      <c r="EJ43" s="152"/>
      <c r="EK43" s="152"/>
      <c r="EL43" s="152"/>
      <c r="EM43" s="152"/>
      <c r="EN43" s="152"/>
      <c r="EO43" s="152"/>
      <c r="EP43" s="152"/>
      <c r="EQ43" s="152"/>
      <c r="ER43" s="152"/>
      <c r="ES43" s="152"/>
      <c r="ET43" s="152"/>
      <c r="EU43" s="152"/>
      <c r="EV43" s="152"/>
      <c r="EW43" s="152"/>
      <c r="EX43" s="152"/>
      <c r="EY43" s="152"/>
      <c r="EZ43" s="152"/>
      <c r="FA43" s="152"/>
      <c r="FB43" s="152"/>
      <c r="FC43" s="152"/>
      <c r="FD43" s="152"/>
      <c r="FE43" s="152"/>
      <c r="FF43" s="152"/>
      <c r="FG43" s="152"/>
      <c r="FH43" s="152"/>
      <c r="FI43" s="152"/>
      <c r="FJ43" s="84"/>
      <c r="FK43" s="84"/>
      <c r="FL43" s="84"/>
      <c r="FM43" s="84"/>
      <c r="FN43" s="84"/>
      <c r="FO43" s="84"/>
      <c r="FP43" s="84"/>
      <c r="FQ43" s="84"/>
      <c r="FR43" s="84"/>
      <c r="FS43" s="84"/>
      <c r="FT43" s="84"/>
      <c r="FU43" s="84"/>
      <c r="FV43" s="84"/>
      <c r="FW43" s="84"/>
      <c r="FX43" s="84"/>
      <c r="FY43" s="84"/>
      <c r="FZ43" s="84"/>
      <c r="GA43" s="84"/>
      <c r="GB43" s="84"/>
      <c r="GC43" s="84"/>
      <c r="GD43" s="84"/>
      <c r="GE43" s="84"/>
      <c r="GF43" s="84"/>
      <c r="GG43" s="84"/>
      <c r="GH43" s="84"/>
      <c r="GI43" s="84"/>
      <c r="GJ43" s="84"/>
      <c r="GK43" s="84"/>
      <c r="GL43" s="84"/>
      <c r="GM43" s="84"/>
      <c r="GN43" s="84"/>
      <c r="GO43" s="84"/>
      <c r="GP43" s="84"/>
      <c r="GQ43" s="84"/>
      <c r="GR43" s="84"/>
      <c r="GS43" s="84"/>
      <c r="GT43" s="84"/>
      <c r="GU43" s="84"/>
      <c r="GV43" s="84"/>
      <c r="GW43" s="84"/>
      <c r="GX43" s="84"/>
      <c r="GY43" s="84"/>
      <c r="GZ43" s="84"/>
      <c r="HA43" s="84"/>
      <c r="HB43" s="84"/>
      <c r="HC43" s="84"/>
      <c r="HD43" s="84"/>
      <c r="HE43" s="84"/>
      <c r="HF43" s="84"/>
      <c r="HG43" s="84"/>
      <c r="HH43" s="84"/>
      <c r="HI43" s="84"/>
      <c r="HJ43" s="84"/>
      <c r="HK43" s="84"/>
      <c r="HL43" s="84"/>
      <c r="HM43" s="84"/>
      <c r="HN43" s="84"/>
      <c r="HO43" s="84"/>
      <c r="HP43" s="84"/>
      <c r="HQ43" s="84"/>
      <c r="HR43" s="84"/>
      <c r="HS43" s="84"/>
      <c r="HT43" s="84"/>
      <c r="HU43" s="84"/>
      <c r="HV43" s="84"/>
      <c r="HW43" s="84"/>
      <c r="HX43" s="84"/>
      <c r="HY43" s="84"/>
      <c r="HZ43" s="84"/>
      <c r="IA43" s="84"/>
      <c r="IB43" s="84"/>
      <c r="IC43" s="84"/>
      <c r="ID43" s="84"/>
      <c r="IE43" s="84"/>
      <c r="IF43" s="84"/>
      <c r="IG43" s="84"/>
      <c r="IH43" s="84"/>
      <c r="II43" s="84"/>
      <c r="IJ43" s="84"/>
      <c r="IK43" s="84"/>
      <c r="IL43" s="84"/>
      <c r="IM43" s="84"/>
      <c r="IN43" s="84"/>
      <c r="IO43" s="84"/>
      <c r="IP43" s="84"/>
      <c r="IQ43" s="84"/>
      <c r="IR43" s="84"/>
      <c r="IS43" s="84"/>
      <c r="IT43" s="84"/>
      <c r="IU43" s="84"/>
      <c r="IV43" s="84"/>
      <c r="IW43" s="84"/>
      <c r="IX43" s="84"/>
      <c r="IY43" s="84"/>
      <c r="IZ43" s="84"/>
      <c r="JA43" s="84"/>
      <c r="JB43" s="84"/>
      <c r="JC43" s="84"/>
      <c r="JD43" s="84"/>
      <c r="JE43" s="84"/>
      <c r="JF43" s="84"/>
      <c r="JG43" s="84"/>
      <c r="JH43" s="84"/>
      <c r="JI43" s="84"/>
      <c r="JJ43" s="84"/>
      <c r="JK43" s="84"/>
      <c r="JL43" s="84"/>
      <c r="JM43" s="84"/>
      <c r="JN43" s="84"/>
      <c r="JO43" s="84"/>
      <c r="JP43" s="84"/>
      <c r="JQ43" s="84"/>
      <c r="JR43" s="84"/>
      <c r="JS43" s="84"/>
      <c r="JT43" s="84"/>
      <c r="JU43" s="84"/>
      <c r="JV43" s="84"/>
      <c r="JW43" s="84"/>
      <c r="JX43" s="84"/>
      <c r="JY43" s="84"/>
      <c r="JZ43" s="84"/>
      <c r="KA43" s="84"/>
      <c r="KB43" s="84"/>
      <c r="KC43" s="84"/>
      <c r="KD43" s="84"/>
      <c r="KE43" s="84"/>
      <c r="KF43" s="84"/>
      <c r="KG43" s="84"/>
      <c r="KH43" s="84"/>
      <c r="KI43" s="84"/>
      <c r="KJ43" s="84"/>
      <c r="KK43" s="84"/>
      <c r="KL43" s="84"/>
      <c r="KM43" s="84"/>
      <c r="KN43" s="84"/>
      <c r="KO43" s="13"/>
      <c r="KP43" s="13"/>
      <c r="KQ43" s="13"/>
      <c r="KR43" s="13"/>
      <c r="KS43" s="13"/>
      <c r="KT43" s="13"/>
      <c r="KU43" s="13"/>
    </row>
    <row r="44" spans="1:307" ht="15.75" hidden="1" customHeight="1" x14ac:dyDescent="0.3">
      <c r="A44" s="90"/>
      <c r="B44" s="90"/>
      <c r="C44" s="90"/>
      <c r="D44" s="90"/>
      <c r="E44" s="90"/>
      <c r="F44" s="90"/>
      <c r="G44" s="90"/>
      <c r="H44" s="248" t="s">
        <v>1034</v>
      </c>
      <c r="I44" s="104"/>
      <c r="J44" s="104"/>
      <c r="K44" s="104"/>
      <c r="L44" s="91" t="s">
        <v>1084</v>
      </c>
      <c r="M44" s="75">
        <v>400000000</v>
      </c>
      <c r="N44" s="64">
        <f>P44</f>
        <v>400000000</v>
      </c>
      <c r="O44" s="103"/>
      <c r="P44" s="64">
        <f>SUM(Q44:FI44)</f>
        <v>400000000</v>
      </c>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v>400000000</v>
      </c>
      <c r="BY44" s="64"/>
      <c r="BZ44" s="64"/>
      <c r="CA44" s="64"/>
      <c r="CB44" s="64"/>
      <c r="CC44" s="64"/>
      <c r="CD44" s="64"/>
      <c r="CE44" s="64"/>
      <c r="CF44" s="64"/>
      <c r="CG44" s="64"/>
      <c r="CH44" s="64"/>
      <c r="CI44" s="64"/>
      <c r="CJ44" s="64"/>
      <c r="CK44" s="64"/>
      <c r="CL44" s="64"/>
      <c r="CM44" s="64"/>
      <c r="CN44" s="64"/>
      <c r="CO44" s="64"/>
      <c r="CP44" s="64"/>
      <c r="CQ44" s="66"/>
      <c r="CR44" s="66"/>
      <c r="CS44" s="66"/>
      <c r="CT44" s="66"/>
      <c r="CU44" s="66"/>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6"/>
      <c r="EC44" s="66"/>
      <c r="ED44" s="66"/>
      <c r="EE44" s="66"/>
      <c r="EF44" s="66"/>
      <c r="EG44" s="66"/>
      <c r="EH44" s="64"/>
      <c r="EI44" s="64"/>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3"/>
      <c r="KP44" s="13"/>
      <c r="KQ44" s="13"/>
      <c r="KR44" s="13"/>
      <c r="KS44" s="13"/>
      <c r="KT44" s="13"/>
      <c r="KU44" s="13"/>
    </row>
    <row r="45" spans="1:307" ht="15.75" customHeight="1" x14ac:dyDescent="0.3">
      <c r="A45" s="87" t="s">
        <v>197</v>
      </c>
      <c r="B45" s="87"/>
      <c r="C45" s="87"/>
      <c r="D45" s="87"/>
      <c r="E45" s="87"/>
      <c r="F45" s="87"/>
      <c r="G45" s="87" t="s">
        <v>197</v>
      </c>
      <c r="H45" s="86"/>
      <c r="I45" s="43"/>
      <c r="J45" s="43"/>
      <c r="K45" s="87"/>
      <c r="L45" s="30" t="s">
        <v>0</v>
      </c>
      <c r="M45" s="75"/>
      <c r="N45" s="59"/>
      <c r="O45" s="77"/>
      <c r="P45" s="59"/>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243"/>
      <c r="CR45" s="243"/>
      <c r="CS45" s="243"/>
      <c r="CT45" s="243"/>
      <c r="CU45" s="243"/>
      <c r="CV45" s="36"/>
      <c r="CW45" s="36"/>
      <c r="CX45" s="36"/>
      <c r="CY45" s="36"/>
      <c r="CZ45" s="36"/>
      <c r="DA45" s="36"/>
      <c r="DB45" s="36"/>
      <c r="DC45" s="36"/>
      <c r="DD45" s="36"/>
      <c r="DE45" s="36"/>
      <c r="DF45" s="36"/>
      <c r="DG45" s="36"/>
      <c r="DH45" s="36"/>
      <c r="DI45" s="36"/>
      <c r="DJ45" s="36"/>
      <c r="DK45" s="36"/>
      <c r="DL45" s="36"/>
      <c r="DM45" s="36"/>
      <c r="DN45" s="36"/>
      <c r="DO45" s="36"/>
      <c r="DP45" s="36"/>
      <c r="DQ45" s="36"/>
      <c r="DR45" s="36"/>
      <c r="DS45" s="36"/>
      <c r="DT45" s="36"/>
      <c r="DU45" s="36"/>
      <c r="DV45" s="36"/>
      <c r="DW45" s="36"/>
      <c r="DX45" s="36"/>
      <c r="DY45" s="36"/>
      <c r="DZ45" s="36"/>
      <c r="EA45" s="36"/>
      <c r="EB45" s="243"/>
      <c r="EC45" s="243"/>
      <c r="ED45" s="243"/>
      <c r="EE45" s="243"/>
      <c r="EF45" s="243"/>
      <c r="EG45" s="243"/>
      <c r="EH45" s="36"/>
      <c r="EI45" s="36"/>
      <c r="EJ45" s="243"/>
      <c r="EK45" s="243"/>
      <c r="EL45" s="243"/>
      <c r="EM45" s="243"/>
      <c r="EN45" s="243"/>
      <c r="EO45" s="243"/>
      <c r="EP45" s="243"/>
      <c r="EQ45" s="243"/>
      <c r="ER45" s="243"/>
      <c r="ES45" s="243"/>
      <c r="ET45" s="243"/>
      <c r="EU45" s="243"/>
      <c r="EV45" s="243"/>
      <c r="EW45" s="243"/>
      <c r="EX45" s="243"/>
      <c r="EY45" s="243"/>
      <c r="EZ45" s="243"/>
      <c r="FA45" s="243"/>
      <c r="FB45" s="243"/>
      <c r="FC45" s="243"/>
      <c r="FD45" s="243"/>
      <c r="FE45" s="243"/>
      <c r="FF45" s="243"/>
      <c r="FG45" s="243"/>
      <c r="FH45" s="243"/>
      <c r="FI45" s="243"/>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c r="IX45" s="51"/>
      <c r="IY45" s="51"/>
      <c r="IZ45" s="51"/>
      <c r="JA45" s="51"/>
      <c r="JB45" s="51"/>
      <c r="JC45" s="51"/>
      <c r="JD45" s="51"/>
      <c r="JE45" s="51"/>
      <c r="JF45" s="51"/>
      <c r="JG45" s="51"/>
      <c r="JH45" s="51"/>
      <c r="JI45" s="51"/>
      <c r="JJ45" s="51"/>
      <c r="JK45" s="51"/>
      <c r="JL45" s="51"/>
      <c r="JM45" s="51"/>
      <c r="JN45" s="51"/>
      <c r="JO45" s="51"/>
      <c r="JP45" s="51"/>
      <c r="JQ45" s="51"/>
      <c r="JR45" s="51"/>
      <c r="JS45" s="51"/>
      <c r="JT45" s="51"/>
      <c r="JU45" s="51"/>
      <c r="JV45" s="51"/>
      <c r="JW45" s="51"/>
      <c r="JX45" s="51"/>
      <c r="JY45" s="51"/>
      <c r="JZ45" s="51"/>
      <c r="KA45" s="51"/>
      <c r="KB45" s="51"/>
      <c r="KC45" s="51"/>
      <c r="KD45" s="51"/>
      <c r="KE45" s="51"/>
      <c r="KF45" s="51"/>
      <c r="KG45" s="51"/>
      <c r="KH45" s="51"/>
      <c r="KI45" s="51"/>
      <c r="KJ45" s="51"/>
      <c r="KK45" s="51"/>
      <c r="KL45" s="51"/>
      <c r="KM45" s="51"/>
      <c r="KN45" s="51"/>
      <c r="KO45" s="13"/>
      <c r="KP45" s="13"/>
      <c r="KQ45" s="13"/>
      <c r="KR45" s="13"/>
      <c r="KS45" s="13"/>
      <c r="KT45" s="13"/>
      <c r="KU45" s="13"/>
    </row>
    <row r="46" spans="1:307" ht="15.75" hidden="1" customHeight="1" x14ac:dyDescent="0.3">
      <c r="A46" s="71" t="s">
        <v>197</v>
      </c>
      <c r="B46" s="71" t="s">
        <v>266</v>
      </c>
      <c r="C46" s="71"/>
      <c r="D46" s="71"/>
      <c r="E46" s="71"/>
      <c r="F46" s="71"/>
      <c r="G46" s="71"/>
      <c r="H46" s="72"/>
      <c r="I46" s="71"/>
      <c r="J46" s="71" t="s">
        <v>313</v>
      </c>
      <c r="K46" s="71"/>
      <c r="L46" s="62" t="s">
        <v>267</v>
      </c>
      <c r="M46" s="75"/>
      <c r="N46" s="59"/>
      <c r="O46" s="77"/>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152"/>
      <c r="CR46" s="152"/>
      <c r="CS46" s="152"/>
      <c r="CT46" s="152"/>
      <c r="CU46" s="152"/>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152"/>
      <c r="EC46" s="152"/>
      <c r="ED46" s="152"/>
      <c r="EE46" s="152"/>
      <c r="EF46" s="152"/>
      <c r="EG46" s="152"/>
      <c r="EH46" s="59"/>
      <c r="EI46" s="59"/>
      <c r="EJ46" s="152"/>
      <c r="EK46" s="152"/>
      <c r="EL46" s="152"/>
      <c r="EM46" s="152"/>
      <c r="EN46" s="152"/>
      <c r="EO46" s="152"/>
      <c r="EP46" s="152"/>
      <c r="EQ46" s="152"/>
      <c r="ER46" s="152"/>
      <c r="ES46" s="152"/>
      <c r="ET46" s="152"/>
      <c r="EU46" s="152"/>
      <c r="EV46" s="152"/>
      <c r="EW46" s="152"/>
      <c r="EX46" s="152"/>
      <c r="EY46" s="152"/>
      <c r="EZ46" s="152"/>
      <c r="FA46" s="152"/>
      <c r="FB46" s="152"/>
      <c r="FC46" s="152"/>
      <c r="FD46" s="152"/>
      <c r="FE46" s="152"/>
      <c r="FF46" s="152"/>
      <c r="FG46" s="152"/>
      <c r="FH46" s="152"/>
      <c r="FI46" s="152"/>
      <c r="FJ46" s="84"/>
      <c r="FK46" s="84"/>
      <c r="FL46" s="84"/>
      <c r="FM46" s="84"/>
      <c r="FN46" s="84"/>
      <c r="FO46" s="84"/>
      <c r="FP46" s="84"/>
      <c r="FQ46" s="84"/>
      <c r="FR46" s="84"/>
      <c r="FS46" s="84"/>
      <c r="FT46" s="84"/>
      <c r="FU46" s="84"/>
      <c r="FV46" s="84"/>
      <c r="FW46" s="84"/>
      <c r="FX46" s="84"/>
      <c r="FY46" s="84"/>
      <c r="FZ46" s="84"/>
      <c r="GA46" s="84"/>
      <c r="GB46" s="84"/>
      <c r="GC46" s="84"/>
      <c r="GD46" s="84"/>
      <c r="GE46" s="84"/>
      <c r="GF46" s="84"/>
      <c r="GG46" s="84"/>
      <c r="GH46" s="84"/>
      <c r="GI46" s="84"/>
      <c r="GJ46" s="84"/>
      <c r="GK46" s="84"/>
      <c r="GL46" s="84"/>
      <c r="GM46" s="84"/>
      <c r="GN46" s="84"/>
      <c r="GO46" s="84"/>
      <c r="GP46" s="84"/>
      <c r="GQ46" s="84"/>
      <c r="GR46" s="84"/>
      <c r="GS46" s="84"/>
      <c r="GT46" s="84"/>
      <c r="GU46" s="84"/>
      <c r="GV46" s="84"/>
      <c r="GW46" s="84"/>
      <c r="GX46" s="84"/>
      <c r="GY46" s="84"/>
      <c r="GZ46" s="84"/>
      <c r="HA46" s="84"/>
      <c r="HB46" s="84"/>
      <c r="HC46" s="84"/>
      <c r="HD46" s="84"/>
      <c r="HE46" s="84"/>
      <c r="HF46" s="84"/>
      <c r="HG46" s="84"/>
      <c r="HH46" s="84"/>
      <c r="HI46" s="84"/>
      <c r="HJ46" s="84"/>
      <c r="HK46" s="84"/>
      <c r="HL46" s="84"/>
      <c r="HM46" s="84"/>
      <c r="HN46" s="84"/>
      <c r="HO46" s="84"/>
      <c r="HP46" s="84"/>
      <c r="HQ46" s="84"/>
      <c r="HR46" s="84"/>
      <c r="HS46" s="84"/>
      <c r="HT46" s="84"/>
      <c r="HU46" s="84"/>
      <c r="HV46" s="84"/>
      <c r="HW46" s="84"/>
      <c r="HX46" s="84"/>
      <c r="HY46" s="84"/>
      <c r="HZ46" s="84"/>
      <c r="IA46" s="84"/>
      <c r="IB46" s="84"/>
      <c r="IC46" s="84"/>
      <c r="ID46" s="84"/>
      <c r="IE46" s="84"/>
      <c r="IF46" s="84"/>
      <c r="IG46" s="84"/>
      <c r="IH46" s="84"/>
      <c r="II46" s="84"/>
      <c r="IJ46" s="84"/>
      <c r="IK46" s="84"/>
      <c r="IL46" s="84"/>
      <c r="IM46" s="84"/>
      <c r="IN46" s="84"/>
      <c r="IO46" s="84"/>
      <c r="IP46" s="84"/>
      <c r="IQ46" s="84"/>
      <c r="IR46" s="84"/>
      <c r="IS46" s="84"/>
      <c r="IT46" s="84"/>
      <c r="IU46" s="84"/>
      <c r="IV46" s="84"/>
      <c r="IW46" s="84"/>
      <c r="IX46" s="84"/>
      <c r="IY46" s="84"/>
      <c r="IZ46" s="84"/>
      <c r="JA46" s="84"/>
      <c r="JB46" s="84"/>
      <c r="JC46" s="84"/>
      <c r="JD46" s="84"/>
      <c r="JE46" s="84"/>
      <c r="JF46" s="84"/>
      <c r="JG46" s="84"/>
      <c r="JH46" s="84"/>
      <c r="JI46" s="84"/>
      <c r="JJ46" s="84"/>
      <c r="JK46" s="84"/>
      <c r="JL46" s="84"/>
      <c r="JM46" s="84"/>
      <c r="JN46" s="84"/>
      <c r="JO46" s="84"/>
      <c r="JP46" s="84"/>
      <c r="JQ46" s="84"/>
      <c r="JR46" s="84"/>
      <c r="JS46" s="84"/>
      <c r="JT46" s="84"/>
      <c r="JU46" s="84"/>
      <c r="JV46" s="84"/>
      <c r="JW46" s="84"/>
      <c r="JX46" s="84"/>
      <c r="JY46" s="84"/>
      <c r="JZ46" s="84"/>
      <c r="KA46" s="84"/>
      <c r="KB46" s="84"/>
      <c r="KC46" s="84"/>
      <c r="KD46" s="84"/>
      <c r="KE46" s="84"/>
      <c r="KF46" s="84"/>
      <c r="KG46" s="84"/>
      <c r="KH46" s="84"/>
      <c r="KI46" s="84"/>
      <c r="KJ46" s="84"/>
      <c r="KK46" s="84"/>
      <c r="KL46" s="84"/>
      <c r="KM46" s="84"/>
      <c r="KN46" s="84"/>
      <c r="KO46" s="13"/>
      <c r="KP46" s="13"/>
      <c r="KQ46" s="13"/>
      <c r="KR46" s="13"/>
      <c r="KS46" s="13"/>
      <c r="KT46" s="13"/>
      <c r="KU46" s="13"/>
    </row>
    <row r="47" spans="1:307" ht="15.75" hidden="1" customHeight="1" x14ac:dyDescent="0.3">
      <c r="A47" s="79" t="s">
        <v>197</v>
      </c>
      <c r="B47" s="79" t="s">
        <v>266</v>
      </c>
      <c r="C47" s="79" t="s">
        <v>266</v>
      </c>
      <c r="D47" s="79"/>
      <c r="E47" s="79"/>
      <c r="F47" s="79"/>
      <c r="G47" s="79"/>
      <c r="H47" s="79"/>
      <c r="I47" s="79"/>
      <c r="J47" s="79"/>
      <c r="K47" s="79"/>
      <c r="L47" s="244" t="s">
        <v>318</v>
      </c>
      <c r="M47" s="75"/>
      <c r="N47" s="59"/>
      <c r="O47" s="77"/>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152"/>
      <c r="CR47" s="152"/>
      <c r="CS47" s="152"/>
      <c r="CT47" s="152"/>
      <c r="CU47" s="152"/>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152"/>
      <c r="EC47" s="152"/>
      <c r="ED47" s="152"/>
      <c r="EE47" s="152"/>
      <c r="EF47" s="152"/>
      <c r="EG47" s="152"/>
      <c r="EH47" s="59"/>
      <c r="EI47" s="59"/>
      <c r="EJ47" s="152"/>
      <c r="EK47" s="152"/>
      <c r="EL47" s="152"/>
      <c r="EM47" s="152"/>
      <c r="EN47" s="152"/>
      <c r="EO47" s="152"/>
      <c r="EP47" s="152"/>
      <c r="EQ47" s="152"/>
      <c r="ER47" s="152"/>
      <c r="ES47" s="152"/>
      <c r="ET47" s="152"/>
      <c r="EU47" s="152"/>
      <c r="EV47" s="152"/>
      <c r="EW47" s="152"/>
      <c r="EX47" s="152"/>
      <c r="EY47" s="152"/>
      <c r="EZ47" s="152"/>
      <c r="FA47" s="152"/>
      <c r="FB47" s="152"/>
      <c r="FC47" s="152"/>
      <c r="FD47" s="152"/>
      <c r="FE47" s="152"/>
      <c r="FF47" s="152"/>
      <c r="FG47" s="152"/>
      <c r="FH47" s="152"/>
      <c r="FI47" s="152"/>
      <c r="FJ47" s="84"/>
      <c r="FK47" s="84"/>
      <c r="FL47" s="84"/>
      <c r="FM47" s="84"/>
      <c r="FN47" s="84"/>
      <c r="FO47" s="84"/>
      <c r="FP47" s="84"/>
      <c r="FQ47" s="84"/>
      <c r="FR47" s="84"/>
      <c r="FS47" s="84"/>
      <c r="FT47" s="84"/>
      <c r="FU47" s="84"/>
      <c r="FV47" s="84"/>
      <c r="FW47" s="84"/>
      <c r="FX47" s="84"/>
      <c r="FY47" s="84"/>
      <c r="FZ47" s="84"/>
      <c r="GA47" s="84"/>
      <c r="GB47" s="84"/>
      <c r="GC47" s="84"/>
      <c r="GD47" s="84"/>
      <c r="GE47" s="84"/>
      <c r="GF47" s="84"/>
      <c r="GG47" s="84"/>
      <c r="GH47" s="84"/>
      <c r="GI47" s="84"/>
      <c r="GJ47" s="84"/>
      <c r="GK47" s="84"/>
      <c r="GL47" s="84"/>
      <c r="GM47" s="84"/>
      <c r="GN47" s="84"/>
      <c r="GO47" s="84"/>
      <c r="GP47" s="84"/>
      <c r="GQ47" s="84"/>
      <c r="GR47" s="84"/>
      <c r="GS47" s="84"/>
      <c r="GT47" s="84"/>
      <c r="GU47" s="84"/>
      <c r="GV47" s="84"/>
      <c r="GW47" s="84"/>
      <c r="GX47" s="84"/>
      <c r="GY47" s="84"/>
      <c r="GZ47" s="84"/>
      <c r="HA47" s="84"/>
      <c r="HB47" s="84"/>
      <c r="HC47" s="84"/>
      <c r="HD47" s="84"/>
      <c r="HE47" s="84"/>
      <c r="HF47" s="84"/>
      <c r="HG47" s="84"/>
      <c r="HH47" s="84"/>
      <c r="HI47" s="84"/>
      <c r="HJ47" s="84"/>
      <c r="HK47" s="84"/>
      <c r="HL47" s="84"/>
      <c r="HM47" s="84"/>
      <c r="HN47" s="84"/>
      <c r="HO47" s="84"/>
      <c r="HP47" s="84"/>
      <c r="HQ47" s="84"/>
      <c r="HR47" s="84"/>
      <c r="HS47" s="84"/>
      <c r="HT47" s="84"/>
      <c r="HU47" s="84"/>
      <c r="HV47" s="84"/>
      <c r="HW47" s="84"/>
      <c r="HX47" s="84"/>
      <c r="HY47" s="84"/>
      <c r="HZ47" s="84"/>
      <c r="IA47" s="84"/>
      <c r="IB47" s="84"/>
      <c r="IC47" s="84"/>
      <c r="ID47" s="84"/>
      <c r="IE47" s="84"/>
      <c r="IF47" s="84"/>
      <c r="IG47" s="84"/>
      <c r="IH47" s="84"/>
      <c r="II47" s="84"/>
      <c r="IJ47" s="84"/>
      <c r="IK47" s="84"/>
      <c r="IL47" s="84"/>
      <c r="IM47" s="84"/>
      <c r="IN47" s="84"/>
      <c r="IO47" s="84"/>
      <c r="IP47" s="84"/>
      <c r="IQ47" s="84"/>
      <c r="IR47" s="84"/>
      <c r="IS47" s="84"/>
      <c r="IT47" s="84"/>
      <c r="IU47" s="84"/>
      <c r="IV47" s="84"/>
      <c r="IW47" s="84"/>
      <c r="IX47" s="84"/>
      <c r="IY47" s="84"/>
      <c r="IZ47" s="84"/>
      <c r="JA47" s="84"/>
      <c r="JB47" s="84"/>
      <c r="JC47" s="84"/>
      <c r="JD47" s="84"/>
      <c r="JE47" s="84"/>
      <c r="JF47" s="84"/>
      <c r="JG47" s="84"/>
      <c r="JH47" s="84"/>
      <c r="JI47" s="84"/>
      <c r="JJ47" s="84"/>
      <c r="JK47" s="84"/>
      <c r="JL47" s="84"/>
      <c r="JM47" s="84"/>
      <c r="JN47" s="84"/>
      <c r="JO47" s="84"/>
      <c r="JP47" s="84"/>
      <c r="JQ47" s="84"/>
      <c r="JR47" s="84"/>
      <c r="JS47" s="84"/>
      <c r="JT47" s="84"/>
      <c r="JU47" s="84"/>
      <c r="JV47" s="84"/>
      <c r="JW47" s="84"/>
      <c r="JX47" s="84"/>
      <c r="JY47" s="84"/>
      <c r="JZ47" s="84"/>
      <c r="KA47" s="84"/>
      <c r="KB47" s="84"/>
      <c r="KC47" s="84"/>
      <c r="KD47" s="84"/>
      <c r="KE47" s="84"/>
      <c r="KF47" s="84"/>
      <c r="KG47" s="84"/>
      <c r="KH47" s="84"/>
      <c r="KI47" s="84"/>
      <c r="KJ47" s="84"/>
      <c r="KK47" s="84"/>
      <c r="KL47" s="84"/>
      <c r="KM47" s="84"/>
      <c r="KN47" s="84"/>
      <c r="KO47" s="13"/>
      <c r="KP47" s="13"/>
      <c r="KQ47" s="13"/>
      <c r="KR47" s="13"/>
      <c r="KS47" s="13"/>
      <c r="KT47" s="13"/>
      <c r="KU47" s="13"/>
    </row>
    <row r="48" spans="1:307" ht="15.75" hidden="1" customHeight="1" x14ac:dyDescent="0.3">
      <c r="A48" s="131" t="s">
        <v>197</v>
      </c>
      <c r="B48" s="131" t="s">
        <v>266</v>
      </c>
      <c r="C48" s="131" t="s">
        <v>266</v>
      </c>
      <c r="D48" s="131" t="s">
        <v>192</v>
      </c>
      <c r="E48" s="131"/>
      <c r="F48" s="131"/>
      <c r="G48" s="131"/>
      <c r="H48" s="133"/>
      <c r="I48" s="131"/>
      <c r="J48" s="131"/>
      <c r="K48" s="131"/>
      <c r="L48" s="78" t="s">
        <v>326</v>
      </c>
      <c r="M48" s="75"/>
      <c r="N48" s="59"/>
      <c r="O48" s="77"/>
      <c r="P48" s="59"/>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180"/>
      <c r="CR48" s="180"/>
      <c r="CS48" s="180"/>
      <c r="CT48" s="180"/>
      <c r="CU48" s="180"/>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180"/>
      <c r="EC48" s="180"/>
      <c r="ED48" s="180"/>
      <c r="EE48" s="180"/>
      <c r="EF48" s="180"/>
      <c r="EG48" s="180"/>
      <c r="EH48" s="32"/>
      <c r="EI48" s="32"/>
      <c r="EJ48" s="180"/>
      <c r="EK48" s="180"/>
      <c r="EL48" s="180"/>
      <c r="EM48" s="180"/>
      <c r="EN48" s="180"/>
      <c r="EO48" s="180"/>
      <c r="EP48" s="180"/>
      <c r="EQ48" s="180"/>
      <c r="ER48" s="180"/>
      <c r="ES48" s="180"/>
      <c r="ET48" s="180"/>
      <c r="EU48" s="180"/>
      <c r="EV48" s="180"/>
      <c r="EW48" s="180"/>
      <c r="EX48" s="180"/>
      <c r="EY48" s="180"/>
      <c r="EZ48" s="180"/>
      <c r="FA48" s="180"/>
      <c r="FB48" s="180"/>
      <c r="FC48" s="180"/>
      <c r="FD48" s="180"/>
      <c r="FE48" s="180"/>
      <c r="FF48" s="180"/>
      <c r="FG48" s="180"/>
      <c r="FH48" s="180"/>
      <c r="FI48" s="180"/>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65"/>
      <c r="GV48" s="65"/>
      <c r="GW48" s="65"/>
      <c r="GX48" s="65"/>
      <c r="GY48" s="65"/>
      <c r="GZ48" s="65"/>
      <c r="HA48" s="65"/>
      <c r="HB48" s="65"/>
      <c r="HC48" s="65"/>
      <c r="HD48" s="65"/>
      <c r="HE48" s="65"/>
      <c r="HF48" s="65"/>
      <c r="HG48" s="65"/>
      <c r="HH48" s="65"/>
      <c r="HI48" s="65"/>
      <c r="HJ48" s="65"/>
      <c r="HK48" s="65"/>
      <c r="HL48" s="65"/>
      <c r="HM48" s="65"/>
      <c r="HN48" s="65"/>
      <c r="HO48" s="65"/>
      <c r="HP48" s="65"/>
      <c r="HQ48" s="65"/>
      <c r="HR48" s="65"/>
      <c r="HS48" s="65"/>
      <c r="HT48" s="65"/>
      <c r="HU48" s="65"/>
      <c r="HV48" s="65"/>
      <c r="HW48" s="65"/>
      <c r="HX48" s="65"/>
      <c r="HY48" s="65"/>
      <c r="HZ48" s="65"/>
      <c r="IA48" s="65"/>
      <c r="IB48" s="65"/>
      <c r="IC48" s="65"/>
      <c r="ID48" s="65"/>
      <c r="IE48" s="65"/>
      <c r="IF48" s="65"/>
      <c r="IG48" s="65"/>
      <c r="IH48" s="65"/>
      <c r="II48" s="65"/>
      <c r="IJ48" s="65"/>
      <c r="IK48" s="65"/>
      <c r="IL48" s="65"/>
      <c r="IM48" s="65"/>
      <c r="IN48" s="65"/>
      <c r="IO48" s="65"/>
      <c r="IP48" s="65"/>
      <c r="IQ48" s="65"/>
      <c r="IR48" s="65"/>
      <c r="IS48" s="65"/>
      <c r="IT48" s="65"/>
      <c r="IU48" s="65"/>
      <c r="IV48" s="65"/>
      <c r="IW48" s="65"/>
      <c r="IX48" s="65"/>
      <c r="IY48" s="65"/>
      <c r="IZ48" s="65"/>
      <c r="JA48" s="65"/>
      <c r="JB48" s="65"/>
      <c r="JC48" s="65"/>
      <c r="JD48" s="65"/>
      <c r="JE48" s="65"/>
      <c r="JF48" s="65"/>
      <c r="JG48" s="65"/>
      <c r="JH48" s="65"/>
      <c r="JI48" s="65"/>
      <c r="JJ48" s="65"/>
      <c r="JK48" s="65"/>
      <c r="JL48" s="65"/>
      <c r="JM48" s="65"/>
      <c r="JN48" s="65"/>
      <c r="JO48" s="65"/>
      <c r="JP48" s="65"/>
      <c r="JQ48" s="65"/>
      <c r="JR48" s="65"/>
      <c r="JS48" s="65"/>
      <c r="JT48" s="65"/>
      <c r="JU48" s="65"/>
      <c r="JV48" s="65"/>
      <c r="JW48" s="65"/>
      <c r="JX48" s="65"/>
      <c r="JY48" s="65"/>
      <c r="JZ48" s="65"/>
      <c r="KA48" s="65"/>
      <c r="KB48" s="65"/>
      <c r="KC48" s="65"/>
      <c r="KD48" s="65"/>
      <c r="KE48" s="65"/>
      <c r="KF48" s="65"/>
      <c r="KG48" s="65"/>
      <c r="KH48" s="65"/>
      <c r="KI48" s="65"/>
      <c r="KJ48" s="65"/>
      <c r="KK48" s="65"/>
      <c r="KL48" s="65"/>
      <c r="KM48" s="65"/>
      <c r="KN48" s="65"/>
      <c r="KO48" s="13"/>
      <c r="KP48" s="13"/>
      <c r="KQ48" s="13"/>
      <c r="KR48" s="13"/>
      <c r="KS48" s="13"/>
      <c r="KT48" s="13"/>
      <c r="KU48" s="13"/>
    </row>
    <row r="49" spans="1:307" ht="15.75" hidden="1" customHeight="1" x14ac:dyDescent="0.3">
      <c r="A49" s="81" t="s">
        <v>197</v>
      </c>
      <c r="B49" s="81" t="s">
        <v>266</v>
      </c>
      <c r="C49" s="81" t="s">
        <v>266</v>
      </c>
      <c r="D49" s="81" t="s">
        <v>192</v>
      </c>
      <c r="E49" s="81" t="s">
        <v>272</v>
      </c>
      <c r="F49" s="82"/>
      <c r="G49" s="82"/>
      <c r="H49" s="82"/>
      <c r="I49" s="81"/>
      <c r="J49" s="81"/>
      <c r="K49" s="81"/>
      <c r="L49" s="89" t="s">
        <v>333</v>
      </c>
      <c r="M49" s="75"/>
      <c r="N49" s="59"/>
      <c r="O49" s="77"/>
      <c r="P49" s="59"/>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180"/>
      <c r="CR49" s="180"/>
      <c r="CS49" s="180"/>
      <c r="CT49" s="180"/>
      <c r="CU49" s="180"/>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180"/>
      <c r="EC49" s="180"/>
      <c r="ED49" s="180"/>
      <c r="EE49" s="180"/>
      <c r="EF49" s="180"/>
      <c r="EG49" s="180"/>
      <c r="EH49" s="32"/>
      <c r="EI49" s="32"/>
      <c r="EJ49" s="180"/>
      <c r="EK49" s="180"/>
      <c r="EL49" s="180"/>
      <c r="EM49" s="180"/>
      <c r="EN49" s="180"/>
      <c r="EO49" s="180"/>
      <c r="EP49" s="180"/>
      <c r="EQ49" s="180"/>
      <c r="ER49" s="180"/>
      <c r="ES49" s="180"/>
      <c r="ET49" s="180"/>
      <c r="EU49" s="180"/>
      <c r="EV49" s="180"/>
      <c r="EW49" s="180"/>
      <c r="EX49" s="180"/>
      <c r="EY49" s="180"/>
      <c r="EZ49" s="180"/>
      <c r="FA49" s="180"/>
      <c r="FB49" s="180"/>
      <c r="FC49" s="180"/>
      <c r="FD49" s="180"/>
      <c r="FE49" s="180"/>
      <c r="FF49" s="180"/>
      <c r="FG49" s="180"/>
      <c r="FH49" s="180"/>
      <c r="FI49" s="180"/>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65"/>
      <c r="GV49" s="65"/>
      <c r="GW49" s="65"/>
      <c r="GX49" s="65"/>
      <c r="GY49" s="65"/>
      <c r="GZ49" s="65"/>
      <c r="HA49" s="65"/>
      <c r="HB49" s="65"/>
      <c r="HC49" s="65"/>
      <c r="HD49" s="65"/>
      <c r="HE49" s="65"/>
      <c r="HF49" s="65"/>
      <c r="HG49" s="65"/>
      <c r="HH49" s="65"/>
      <c r="HI49" s="65"/>
      <c r="HJ49" s="65"/>
      <c r="HK49" s="65"/>
      <c r="HL49" s="65"/>
      <c r="HM49" s="65"/>
      <c r="HN49" s="65"/>
      <c r="HO49" s="65"/>
      <c r="HP49" s="65"/>
      <c r="HQ49" s="65"/>
      <c r="HR49" s="65"/>
      <c r="HS49" s="65"/>
      <c r="HT49" s="65"/>
      <c r="HU49" s="65"/>
      <c r="HV49" s="65"/>
      <c r="HW49" s="65"/>
      <c r="HX49" s="65"/>
      <c r="HY49" s="65"/>
      <c r="HZ49" s="65"/>
      <c r="IA49" s="65"/>
      <c r="IB49" s="65"/>
      <c r="IC49" s="65"/>
      <c r="ID49" s="65"/>
      <c r="IE49" s="65"/>
      <c r="IF49" s="65"/>
      <c r="IG49" s="65"/>
      <c r="IH49" s="65"/>
      <c r="II49" s="65"/>
      <c r="IJ49" s="65"/>
      <c r="IK49" s="65"/>
      <c r="IL49" s="65"/>
      <c r="IM49" s="65"/>
      <c r="IN49" s="65"/>
      <c r="IO49" s="65"/>
      <c r="IP49" s="65"/>
      <c r="IQ49" s="65"/>
      <c r="IR49" s="65"/>
      <c r="IS49" s="65"/>
      <c r="IT49" s="65"/>
      <c r="IU49" s="65"/>
      <c r="IV49" s="65"/>
      <c r="IW49" s="65"/>
      <c r="IX49" s="65"/>
      <c r="IY49" s="65"/>
      <c r="IZ49" s="65"/>
      <c r="JA49" s="65"/>
      <c r="JB49" s="65"/>
      <c r="JC49" s="65"/>
      <c r="JD49" s="65"/>
      <c r="JE49" s="65"/>
      <c r="JF49" s="65"/>
      <c r="JG49" s="65"/>
      <c r="JH49" s="65"/>
      <c r="JI49" s="65"/>
      <c r="JJ49" s="65"/>
      <c r="JK49" s="65"/>
      <c r="JL49" s="65"/>
      <c r="JM49" s="65"/>
      <c r="JN49" s="65"/>
      <c r="JO49" s="65"/>
      <c r="JP49" s="65"/>
      <c r="JQ49" s="65"/>
      <c r="JR49" s="65"/>
      <c r="JS49" s="65"/>
      <c r="JT49" s="65"/>
      <c r="JU49" s="65"/>
      <c r="JV49" s="65"/>
      <c r="JW49" s="65"/>
      <c r="JX49" s="65"/>
      <c r="JY49" s="65"/>
      <c r="JZ49" s="65"/>
      <c r="KA49" s="65"/>
      <c r="KB49" s="65"/>
      <c r="KC49" s="65"/>
      <c r="KD49" s="65"/>
      <c r="KE49" s="65"/>
      <c r="KF49" s="65"/>
      <c r="KG49" s="65"/>
      <c r="KH49" s="65"/>
      <c r="KI49" s="65"/>
      <c r="KJ49" s="65"/>
      <c r="KK49" s="65"/>
      <c r="KL49" s="65"/>
      <c r="KM49" s="65"/>
      <c r="KN49" s="65"/>
      <c r="KO49" s="13"/>
      <c r="KP49" s="13"/>
      <c r="KQ49" s="13"/>
      <c r="KR49" s="13"/>
      <c r="KS49" s="13"/>
      <c r="KT49" s="13"/>
      <c r="KU49" s="13"/>
    </row>
    <row r="50" spans="1:307" ht="15.75" customHeight="1" x14ac:dyDescent="0.3">
      <c r="A50" s="86" t="s">
        <v>197</v>
      </c>
      <c r="B50" s="86" t="s">
        <v>266</v>
      </c>
      <c r="C50" s="86" t="s">
        <v>266</v>
      </c>
      <c r="D50" s="86" t="s">
        <v>192</v>
      </c>
      <c r="E50" s="86" t="s">
        <v>272</v>
      </c>
      <c r="F50" s="86" t="s">
        <v>334</v>
      </c>
      <c r="G50" s="90" t="s">
        <v>206</v>
      </c>
      <c r="H50" s="252" t="s">
        <v>336</v>
      </c>
      <c r="I50" s="87" t="s">
        <v>208</v>
      </c>
      <c r="J50" s="87" t="s">
        <v>337</v>
      </c>
      <c r="K50" s="87"/>
      <c r="L50" s="253" t="s">
        <v>338</v>
      </c>
      <c r="M50" s="75">
        <f>N50</f>
        <v>3494727808</v>
      </c>
      <c r="N50" s="59">
        <f>P50</f>
        <v>3494727808</v>
      </c>
      <c r="O50" s="77">
        <v>18</v>
      </c>
      <c r="P50" s="59">
        <f>SUM(Q50:FI50)</f>
        <v>3494727808</v>
      </c>
      <c r="Q50" s="59">
        <v>3494727808</v>
      </c>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152"/>
      <c r="CR50" s="152"/>
      <c r="CS50" s="152"/>
      <c r="CT50" s="152"/>
      <c r="CU50" s="152"/>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152"/>
      <c r="EC50" s="152"/>
      <c r="ED50" s="152"/>
      <c r="EE50" s="152"/>
      <c r="EF50" s="152"/>
      <c r="EG50" s="152"/>
      <c r="EH50" s="59"/>
      <c r="EI50" s="59"/>
      <c r="EJ50" s="152"/>
      <c r="EK50" s="152"/>
      <c r="EL50" s="152"/>
      <c r="EM50" s="152"/>
      <c r="EN50" s="152"/>
      <c r="EO50" s="152"/>
      <c r="EP50" s="152"/>
      <c r="EQ50" s="152"/>
      <c r="ER50" s="152"/>
      <c r="ES50" s="152"/>
      <c r="ET50" s="152"/>
      <c r="EU50" s="152"/>
      <c r="EV50" s="152"/>
      <c r="EW50" s="152"/>
      <c r="EX50" s="152"/>
      <c r="EY50" s="152"/>
      <c r="EZ50" s="152"/>
      <c r="FA50" s="152"/>
      <c r="FB50" s="152"/>
      <c r="FC50" s="152"/>
      <c r="FD50" s="152"/>
      <c r="FE50" s="152"/>
      <c r="FF50" s="152"/>
      <c r="FG50" s="152"/>
      <c r="FH50" s="152"/>
      <c r="FI50" s="152"/>
      <c r="FJ50" s="84"/>
      <c r="FK50" s="84"/>
      <c r="FL50" s="84"/>
      <c r="FM50" s="84"/>
      <c r="FN50" s="84"/>
      <c r="FO50" s="84"/>
      <c r="FP50" s="84"/>
      <c r="FQ50" s="84"/>
      <c r="FR50" s="84"/>
      <c r="FS50" s="84"/>
      <c r="FT50" s="84"/>
      <c r="FU50" s="84"/>
      <c r="FV50" s="84"/>
      <c r="FW50" s="84"/>
      <c r="FX50" s="84"/>
      <c r="FY50" s="84"/>
      <c r="FZ50" s="84"/>
      <c r="GA50" s="84"/>
      <c r="GB50" s="84"/>
      <c r="GC50" s="84"/>
      <c r="GD50" s="84"/>
      <c r="GE50" s="84"/>
      <c r="GF50" s="84"/>
      <c r="GG50" s="84"/>
      <c r="GH50" s="84"/>
      <c r="GI50" s="84"/>
      <c r="GJ50" s="84"/>
      <c r="GK50" s="84"/>
      <c r="GL50" s="84"/>
      <c r="GM50" s="84"/>
      <c r="GN50" s="84"/>
      <c r="GO50" s="84"/>
      <c r="GP50" s="84"/>
      <c r="GQ50" s="84"/>
      <c r="GR50" s="84"/>
      <c r="GS50" s="84"/>
      <c r="GT50" s="84"/>
      <c r="GU50" s="84"/>
      <c r="GV50" s="84"/>
      <c r="GW50" s="84"/>
      <c r="GX50" s="84"/>
      <c r="GY50" s="84"/>
      <c r="GZ50" s="84"/>
      <c r="HA50" s="84"/>
      <c r="HB50" s="84"/>
      <c r="HC50" s="84"/>
      <c r="HD50" s="84"/>
      <c r="HE50" s="84"/>
      <c r="HF50" s="84"/>
      <c r="HG50" s="84"/>
      <c r="HH50" s="84"/>
      <c r="HI50" s="84"/>
      <c r="HJ50" s="84"/>
      <c r="HK50" s="84"/>
      <c r="HL50" s="84"/>
      <c r="HM50" s="84"/>
      <c r="HN50" s="84"/>
      <c r="HO50" s="84"/>
      <c r="HP50" s="84"/>
      <c r="HQ50" s="84"/>
      <c r="HR50" s="84"/>
      <c r="HS50" s="84"/>
      <c r="HT50" s="84"/>
      <c r="HU50" s="84"/>
      <c r="HV50" s="84"/>
      <c r="HW50" s="84"/>
      <c r="HX50" s="84"/>
      <c r="HY50" s="84"/>
      <c r="HZ50" s="84"/>
      <c r="IA50" s="84"/>
      <c r="IB50" s="84"/>
      <c r="IC50" s="84"/>
      <c r="ID50" s="84"/>
      <c r="IE50" s="84"/>
      <c r="IF50" s="84"/>
      <c r="IG50" s="84"/>
      <c r="IH50" s="84"/>
      <c r="II50" s="84"/>
      <c r="IJ50" s="84"/>
      <c r="IK50" s="84"/>
      <c r="IL50" s="84"/>
      <c r="IM50" s="84"/>
      <c r="IN50" s="84"/>
      <c r="IO50" s="84"/>
      <c r="IP50" s="84"/>
      <c r="IQ50" s="84"/>
      <c r="IR50" s="84"/>
      <c r="IS50" s="84"/>
      <c r="IT50" s="84"/>
      <c r="IU50" s="84"/>
      <c r="IV50" s="84"/>
      <c r="IW50" s="84"/>
      <c r="IX50" s="84"/>
      <c r="IY50" s="84"/>
      <c r="IZ50" s="84"/>
      <c r="JA50" s="84"/>
      <c r="JB50" s="84"/>
      <c r="JC50" s="84"/>
      <c r="JD50" s="84"/>
      <c r="JE50" s="84"/>
      <c r="JF50" s="84"/>
      <c r="JG50" s="84"/>
      <c r="JH50" s="84"/>
      <c r="JI50" s="84"/>
      <c r="JJ50" s="84"/>
      <c r="JK50" s="84"/>
      <c r="JL50" s="84"/>
      <c r="JM50" s="84"/>
      <c r="JN50" s="84"/>
      <c r="JO50" s="84"/>
      <c r="JP50" s="84"/>
      <c r="JQ50" s="84"/>
      <c r="JR50" s="84"/>
      <c r="JS50" s="84"/>
      <c r="JT50" s="84"/>
      <c r="JU50" s="84"/>
      <c r="JV50" s="84"/>
      <c r="JW50" s="84"/>
      <c r="JX50" s="84"/>
      <c r="JY50" s="84"/>
      <c r="JZ50" s="84"/>
      <c r="KA50" s="84"/>
      <c r="KB50" s="84"/>
      <c r="KC50" s="84"/>
      <c r="KD50" s="84"/>
      <c r="KE50" s="84"/>
      <c r="KF50" s="84"/>
      <c r="KG50" s="84"/>
      <c r="KH50" s="84"/>
      <c r="KI50" s="84"/>
      <c r="KJ50" s="84"/>
      <c r="KK50" s="84"/>
      <c r="KL50" s="84"/>
      <c r="KM50" s="84"/>
      <c r="KN50" s="84"/>
      <c r="KO50" s="13"/>
      <c r="KP50" s="13"/>
      <c r="KQ50" s="13"/>
      <c r="KR50" s="13"/>
      <c r="KS50" s="13"/>
      <c r="KT50" s="13"/>
      <c r="KU50" s="13"/>
    </row>
    <row r="51" spans="1:307" ht="15.75" hidden="1" customHeight="1" x14ac:dyDescent="0.3">
      <c r="A51" s="71" t="s">
        <v>197</v>
      </c>
      <c r="B51" s="71" t="s">
        <v>187</v>
      </c>
      <c r="C51" s="71"/>
      <c r="D51" s="71"/>
      <c r="E51" s="71"/>
      <c r="F51" s="71"/>
      <c r="G51" s="71"/>
      <c r="H51" s="72"/>
      <c r="I51" s="71"/>
      <c r="J51" s="71"/>
      <c r="K51" s="71"/>
      <c r="L51" s="62" t="s">
        <v>339</v>
      </c>
      <c r="M51" s="75"/>
      <c r="N51" s="59"/>
      <c r="O51" s="77"/>
      <c r="P51" s="59"/>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243"/>
      <c r="CR51" s="243"/>
      <c r="CS51" s="243"/>
      <c r="CT51" s="243"/>
      <c r="CU51" s="243"/>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243"/>
      <c r="EC51" s="243"/>
      <c r="ED51" s="243"/>
      <c r="EE51" s="243"/>
      <c r="EF51" s="243"/>
      <c r="EG51" s="243"/>
      <c r="EH51" s="36"/>
      <c r="EI51" s="36"/>
      <c r="EJ51" s="243"/>
      <c r="EK51" s="243"/>
      <c r="EL51" s="243"/>
      <c r="EM51" s="243"/>
      <c r="EN51" s="243"/>
      <c r="EO51" s="243"/>
      <c r="EP51" s="243"/>
      <c r="EQ51" s="243"/>
      <c r="ER51" s="243"/>
      <c r="ES51" s="243"/>
      <c r="ET51" s="243"/>
      <c r="EU51" s="243"/>
      <c r="EV51" s="243"/>
      <c r="EW51" s="243"/>
      <c r="EX51" s="243"/>
      <c r="EY51" s="243"/>
      <c r="EZ51" s="243"/>
      <c r="FA51" s="243"/>
      <c r="FB51" s="243"/>
      <c r="FC51" s="243"/>
      <c r="FD51" s="243"/>
      <c r="FE51" s="243"/>
      <c r="FF51" s="243"/>
      <c r="FG51" s="243"/>
      <c r="FH51" s="243"/>
      <c r="FI51" s="243"/>
      <c r="FJ51" s="51"/>
      <c r="FK51" s="51"/>
      <c r="FL51" s="51"/>
      <c r="FM51" s="51"/>
      <c r="FN51" s="51"/>
      <c r="FO51" s="51"/>
      <c r="FP51" s="51"/>
      <c r="FQ51" s="51"/>
      <c r="FR51" s="51"/>
      <c r="FS51" s="51"/>
      <c r="FT51" s="51"/>
      <c r="FU51" s="51"/>
      <c r="FV51" s="51"/>
      <c r="FW51" s="51"/>
      <c r="FX51" s="51"/>
      <c r="FY51" s="51"/>
      <c r="FZ51" s="51"/>
      <c r="GA51" s="51"/>
      <c r="GB51" s="51"/>
      <c r="GC51" s="51"/>
      <c r="GD51" s="51"/>
      <c r="GE51" s="51"/>
      <c r="GF51" s="51"/>
      <c r="GG51" s="51"/>
      <c r="GH51" s="51"/>
      <c r="GI51" s="51"/>
      <c r="GJ51" s="51"/>
      <c r="GK51" s="51"/>
      <c r="GL51" s="51"/>
      <c r="GM51" s="51"/>
      <c r="GN51" s="51"/>
      <c r="GO51" s="51"/>
      <c r="GP51" s="51"/>
      <c r="GQ51" s="51"/>
      <c r="GR51" s="51"/>
      <c r="GS51" s="51"/>
      <c r="GT51" s="51"/>
      <c r="GU51" s="51"/>
      <c r="GV51" s="51"/>
      <c r="GW51" s="51"/>
      <c r="GX51" s="51"/>
      <c r="GY51" s="51"/>
      <c r="GZ51" s="51"/>
      <c r="HA51" s="51"/>
      <c r="HB51" s="51"/>
      <c r="HC51" s="51"/>
      <c r="HD51" s="51"/>
      <c r="HE51" s="51"/>
      <c r="HF51" s="51"/>
      <c r="HG51" s="51"/>
      <c r="HH51" s="51"/>
      <c r="HI51" s="51"/>
      <c r="HJ51" s="51"/>
      <c r="HK51" s="51"/>
      <c r="HL51" s="51"/>
      <c r="HM51" s="51"/>
      <c r="HN51" s="51"/>
      <c r="HO51" s="51"/>
      <c r="HP51" s="51"/>
      <c r="HQ51" s="51"/>
      <c r="HR51" s="51"/>
      <c r="HS51" s="51"/>
      <c r="HT51" s="51"/>
      <c r="HU51" s="51"/>
      <c r="HV51" s="51"/>
      <c r="HW51" s="51"/>
      <c r="HX51" s="51"/>
      <c r="HY51" s="51"/>
      <c r="HZ51" s="51"/>
      <c r="IA51" s="51"/>
      <c r="IB51" s="51"/>
      <c r="IC51" s="51"/>
      <c r="ID51" s="51"/>
      <c r="IE51" s="51"/>
      <c r="IF51" s="51"/>
      <c r="IG51" s="51"/>
      <c r="IH51" s="51"/>
      <c r="II51" s="51"/>
      <c r="IJ51" s="51"/>
      <c r="IK51" s="51"/>
      <c r="IL51" s="51"/>
      <c r="IM51" s="51"/>
      <c r="IN51" s="51"/>
      <c r="IO51" s="51"/>
      <c r="IP51" s="51"/>
      <c r="IQ51" s="51"/>
      <c r="IR51" s="51"/>
      <c r="IS51" s="51"/>
      <c r="IT51" s="51"/>
      <c r="IU51" s="51"/>
      <c r="IV51" s="51"/>
      <c r="IW51" s="51"/>
      <c r="IX51" s="51"/>
      <c r="IY51" s="51"/>
      <c r="IZ51" s="51"/>
      <c r="JA51" s="51"/>
      <c r="JB51" s="51"/>
      <c r="JC51" s="51"/>
      <c r="JD51" s="51"/>
      <c r="JE51" s="51"/>
      <c r="JF51" s="51"/>
      <c r="JG51" s="51"/>
      <c r="JH51" s="51"/>
      <c r="JI51" s="51"/>
      <c r="JJ51" s="51"/>
      <c r="JK51" s="51"/>
      <c r="JL51" s="51"/>
      <c r="JM51" s="51"/>
      <c r="JN51" s="51"/>
      <c r="JO51" s="51"/>
      <c r="JP51" s="51"/>
      <c r="JQ51" s="51"/>
      <c r="JR51" s="51"/>
      <c r="JS51" s="51"/>
      <c r="JT51" s="51"/>
      <c r="JU51" s="51"/>
      <c r="JV51" s="51"/>
      <c r="JW51" s="51"/>
      <c r="JX51" s="51"/>
      <c r="JY51" s="51"/>
      <c r="JZ51" s="51"/>
      <c r="KA51" s="51"/>
      <c r="KB51" s="51"/>
      <c r="KC51" s="51"/>
      <c r="KD51" s="51"/>
      <c r="KE51" s="51"/>
      <c r="KF51" s="51"/>
      <c r="KG51" s="51"/>
      <c r="KH51" s="51"/>
      <c r="KI51" s="51"/>
      <c r="KJ51" s="51"/>
      <c r="KK51" s="51"/>
      <c r="KL51" s="51"/>
      <c r="KM51" s="51"/>
      <c r="KN51" s="51"/>
      <c r="KO51" s="13"/>
      <c r="KP51" s="13"/>
      <c r="KQ51" s="13"/>
      <c r="KR51" s="13"/>
      <c r="KS51" s="13"/>
      <c r="KT51" s="13"/>
      <c r="KU51" s="13"/>
    </row>
    <row r="52" spans="1:307" ht="15.75" hidden="1" customHeight="1" x14ac:dyDescent="0.3">
      <c r="A52" s="79" t="s">
        <v>197</v>
      </c>
      <c r="B52" s="79" t="s">
        <v>187</v>
      </c>
      <c r="C52" s="79" t="s">
        <v>189</v>
      </c>
      <c r="D52" s="79"/>
      <c r="E52" s="79"/>
      <c r="F52" s="79"/>
      <c r="G52" s="79"/>
      <c r="H52" s="79"/>
      <c r="I52" s="79"/>
      <c r="J52" s="79"/>
      <c r="K52" s="79"/>
      <c r="L52" s="244" t="s">
        <v>340</v>
      </c>
      <c r="M52" s="75"/>
      <c r="N52" s="59"/>
      <c r="O52" s="77"/>
      <c r="P52" s="59"/>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243"/>
      <c r="CR52" s="243"/>
      <c r="CS52" s="243"/>
      <c r="CT52" s="243"/>
      <c r="CU52" s="243"/>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243"/>
      <c r="EC52" s="243"/>
      <c r="ED52" s="243"/>
      <c r="EE52" s="243"/>
      <c r="EF52" s="243"/>
      <c r="EG52" s="243"/>
      <c r="EH52" s="36"/>
      <c r="EI52" s="36"/>
      <c r="EJ52" s="243"/>
      <c r="EK52" s="243"/>
      <c r="EL52" s="243"/>
      <c r="EM52" s="243"/>
      <c r="EN52" s="243"/>
      <c r="EO52" s="243"/>
      <c r="EP52" s="243"/>
      <c r="EQ52" s="243"/>
      <c r="ER52" s="243"/>
      <c r="ES52" s="243"/>
      <c r="ET52" s="243"/>
      <c r="EU52" s="243"/>
      <c r="EV52" s="243"/>
      <c r="EW52" s="243"/>
      <c r="EX52" s="243"/>
      <c r="EY52" s="243"/>
      <c r="EZ52" s="243"/>
      <c r="FA52" s="243"/>
      <c r="FB52" s="243"/>
      <c r="FC52" s="243"/>
      <c r="FD52" s="243"/>
      <c r="FE52" s="243"/>
      <c r="FF52" s="243"/>
      <c r="FG52" s="243"/>
      <c r="FH52" s="243"/>
      <c r="FI52" s="243"/>
      <c r="FJ52" s="51"/>
      <c r="FK52" s="51"/>
      <c r="FL52" s="51"/>
      <c r="FM52" s="51"/>
      <c r="FN52" s="51"/>
      <c r="FO52" s="51"/>
      <c r="FP52" s="51"/>
      <c r="FQ52" s="51"/>
      <c r="FR52" s="51"/>
      <c r="FS52" s="51"/>
      <c r="FT52" s="51"/>
      <c r="FU52" s="51"/>
      <c r="FV52" s="51"/>
      <c r="FW52" s="51"/>
      <c r="FX52" s="51"/>
      <c r="FY52" s="51"/>
      <c r="FZ52" s="51"/>
      <c r="GA52" s="51"/>
      <c r="GB52" s="51"/>
      <c r="GC52" s="51"/>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c r="IX52" s="51"/>
      <c r="IY52" s="51"/>
      <c r="IZ52" s="51"/>
      <c r="JA52" s="51"/>
      <c r="JB52" s="51"/>
      <c r="JC52" s="51"/>
      <c r="JD52" s="51"/>
      <c r="JE52" s="51"/>
      <c r="JF52" s="51"/>
      <c r="JG52" s="51"/>
      <c r="JH52" s="51"/>
      <c r="JI52" s="51"/>
      <c r="JJ52" s="51"/>
      <c r="JK52" s="51"/>
      <c r="JL52" s="51"/>
      <c r="JM52" s="51"/>
      <c r="JN52" s="51"/>
      <c r="JO52" s="51"/>
      <c r="JP52" s="51"/>
      <c r="JQ52" s="51"/>
      <c r="JR52" s="51"/>
      <c r="JS52" s="51"/>
      <c r="JT52" s="51"/>
      <c r="JU52" s="51"/>
      <c r="JV52" s="51"/>
      <c r="JW52" s="51"/>
      <c r="JX52" s="51"/>
      <c r="JY52" s="51"/>
      <c r="JZ52" s="51"/>
      <c r="KA52" s="51"/>
      <c r="KB52" s="51"/>
      <c r="KC52" s="51"/>
      <c r="KD52" s="51"/>
      <c r="KE52" s="51"/>
      <c r="KF52" s="51"/>
      <c r="KG52" s="51"/>
      <c r="KH52" s="51"/>
      <c r="KI52" s="51"/>
      <c r="KJ52" s="51"/>
      <c r="KK52" s="51"/>
      <c r="KL52" s="51"/>
      <c r="KM52" s="51"/>
      <c r="KN52" s="51"/>
      <c r="KO52" s="13"/>
      <c r="KP52" s="13"/>
      <c r="KQ52" s="13"/>
      <c r="KR52" s="13"/>
      <c r="KS52" s="13"/>
      <c r="KT52" s="13"/>
      <c r="KU52" s="13"/>
    </row>
    <row r="53" spans="1:307" ht="15.75" hidden="1" customHeight="1" x14ac:dyDescent="0.3">
      <c r="A53" s="131" t="s">
        <v>197</v>
      </c>
      <c r="B53" s="131" t="s">
        <v>187</v>
      </c>
      <c r="C53" s="131" t="s">
        <v>189</v>
      </c>
      <c r="D53" s="131" t="s">
        <v>341</v>
      </c>
      <c r="E53" s="131"/>
      <c r="F53" s="131"/>
      <c r="G53" s="131"/>
      <c r="H53" s="74"/>
      <c r="I53" s="76"/>
      <c r="J53" s="76"/>
      <c r="K53" s="76"/>
      <c r="L53" s="78" t="s">
        <v>342</v>
      </c>
      <c r="M53" s="75"/>
      <c r="N53" s="59"/>
      <c r="O53" s="77"/>
      <c r="P53" s="59"/>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243"/>
      <c r="CR53" s="243"/>
      <c r="CS53" s="243"/>
      <c r="CT53" s="243"/>
      <c r="CU53" s="243"/>
      <c r="CV53" s="36"/>
      <c r="CW53" s="36"/>
      <c r="CX53" s="36"/>
      <c r="CY53" s="36"/>
      <c r="CZ53" s="36"/>
      <c r="DA53" s="36"/>
      <c r="DB53" s="36"/>
      <c r="DC53" s="36"/>
      <c r="DD53" s="36"/>
      <c r="DE53" s="36"/>
      <c r="DF53" s="36"/>
      <c r="DG53" s="36"/>
      <c r="DH53" s="36"/>
      <c r="DI53" s="36"/>
      <c r="DJ53" s="36"/>
      <c r="DK53" s="36"/>
      <c r="DL53" s="36"/>
      <c r="DM53" s="36"/>
      <c r="DN53" s="36"/>
      <c r="DO53" s="36"/>
      <c r="DP53" s="36"/>
      <c r="DQ53" s="36"/>
      <c r="DR53" s="36"/>
      <c r="DS53" s="36"/>
      <c r="DT53" s="36"/>
      <c r="DU53" s="36"/>
      <c r="DV53" s="36"/>
      <c r="DW53" s="36"/>
      <c r="DX53" s="36"/>
      <c r="DY53" s="36"/>
      <c r="DZ53" s="36"/>
      <c r="EA53" s="36"/>
      <c r="EB53" s="243"/>
      <c r="EC53" s="243"/>
      <c r="ED53" s="243"/>
      <c r="EE53" s="243"/>
      <c r="EF53" s="243"/>
      <c r="EG53" s="243"/>
      <c r="EH53" s="36"/>
      <c r="EI53" s="36"/>
      <c r="EJ53" s="243"/>
      <c r="EK53" s="243"/>
      <c r="EL53" s="243"/>
      <c r="EM53" s="243"/>
      <c r="EN53" s="243"/>
      <c r="EO53" s="243"/>
      <c r="EP53" s="243"/>
      <c r="EQ53" s="243"/>
      <c r="ER53" s="243"/>
      <c r="ES53" s="243"/>
      <c r="ET53" s="243"/>
      <c r="EU53" s="243"/>
      <c r="EV53" s="243"/>
      <c r="EW53" s="243"/>
      <c r="EX53" s="243"/>
      <c r="EY53" s="243"/>
      <c r="EZ53" s="243"/>
      <c r="FA53" s="243"/>
      <c r="FB53" s="243"/>
      <c r="FC53" s="243"/>
      <c r="FD53" s="243"/>
      <c r="FE53" s="243"/>
      <c r="FF53" s="243"/>
      <c r="FG53" s="243"/>
      <c r="FH53" s="243"/>
      <c r="FI53" s="243"/>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c r="IX53" s="51"/>
      <c r="IY53" s="51"/>
      <c r="IZ53" s="51"/>
      <c r="JA53" s="51"/>
      <c r="JB53" s="51"/>
      <c r="JC53" s="51"/>
      <c r="JD53" s="51"/>
      <c r="JE53" s="51"/>
      <c r="JF53" s="51"/>
      <c r="JG53" s="51"/>
      <c r="JH53" s="51"/>
      <c r="JI53" s="51"/>
      <c r="JJ53" s="51"/>
      <c r="JK53" s="51"/>
      <c r="JL53" s="51"/>
      <c r="JM53" s="51"/>
      <c r="JN53" s="51"/>
      <c r="JO53" s="51"/>
      <c r="JP53" s="51"/>
      <c r="JQ53" s="51"/>
      <c r="JR53" s="51"/>
      <c r="JS53" s="51"/>
      <c r="JT53" s="51"/>
      <c r="JU53" s="51"/>
      <c r="JV53" s="51"/>
      <c r="JW53" s="51"/>
      <c r="JX53" s="51"/>
      <c r="JY53" s="51"/>
      <c r="JZ53" s="51"/>
      <c r="KA53" s="51"/>
      <c r="KB53" s="51"/>
      <c r="KC53" s="51"/>
      <c r="KD53" s="51"/>
      <c r="KE53" s="51"/>
      <c r="KF53" s="51"/>
      <c r="KG53" s="51"/>
      <c r="KH53" s="51"/>
      <c r="KI53" s="51"/>
      <c r="KJ53" s="51"/>
      <c r="KK53" s="51"/>
      <c r="KL53" s="51"/>
      <c r="KM53" s="51"/>
      <c r="KN53" s="51"/>
      <c r="KO53" s="13"/>
      <c r="KP53" s="13"/>
      <c r="KQ53" s="13"/>
      <c r="KR53" s="13"/>
      <c r="KS53" s="13"/>
      <c r="KT53" s="13"/>
      <c r="KU53" s="13"/>
    </row>
    <row r="54" spans="1:307" ht="15.75" hidden="1" customHeight="1" x14ac:dyDescent="0.3">
      <c r="A54" s="81" t="s">
        <v>197</v>
      </c>
      <c r="B54" s="81" t="s">
        <v>187</v>
      </c>
      <c r="C54" s="81" t="s">
        <v>189</v>
      </c>
      <c r="D54" s="81" t="s">
        <v>341</v>
      </c>
      <c r="E54" s="81" t="s">
        <v>345</v>
      </c>
      <c r="F54" s="82"/>
      <c r="G54" s="82"/>
      <c r="H54" s="82"/>
      <c r="I54" s="81"/>
      <c r="J54" s="81"/>
      <c r="K54" s="81"/>
      <c r="L54" s="89" t="s">
        <v>346</v>
      </c>
      <c r="M54" s="75"/>
      <c r="N54" s="59"/>
      <c r="O54" s="77"/>
      <c r="P54" s="59"/>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6"/>
      <c r="DA54" s="66"/>
      <c r="DB54" s="66"/>
      <c r="DC54" s="66"/>
      <c r="DD54" s="66"/>
      <c r="DE54" s="66"/>
      <c r="DF54" s="66"/>
      <c r="DG54" s="66"/>
      <c r="DH54" s="66"/>
      <c r="DI54" s="66"/>
      <c r="DJ54" s="66"/>
      <c r="DK54" s="66"/>
      <c r="DL54" s="66"/>
      <c r="DM54" s="66"/>
      <c r="DN54" s="66"/>
      <c r="DO54" s="66"/>
      <c r="DP54" s="66"/>
      <c r="DQ54" s="66"/>
      <c r="DR54" s="66"/>
      <c r="DS54" s="66"/>
      <c r="DT54" s="66"/>
      <c r="DU54" s="66"/>
      <c r="DV54" s="66"/>
      <c r="DW54" s="66"/>
      <c r="DX54" s="66"/>
      <c r="DY54" s="66"/>
      <c r="DZ54" s="66"/>
      <c r="EA54" s="66"/>
      <c r="EB54" s="66"/>
      <c r="EC54" s="66"/>
      <c r="ED54" s="66"/>
      <c r="EE54" s="66"/>
      <c r="EF54" s="66"/>
      <c r="EG54" s="66"/>
      <c r="EH54" s="64"/>
      <c r="EI54" s="64"/>
      <c r="EJ54" s="66"/>
      <c r="EK54" s="66"/>
      <c r="EL54" s="66"/>
      <c r="EM54" s="66"/>
      <c r="EN54" s="66"/>
      <c r="EO54" s="66"/>
      <c r="EP54" s="66"/>
      <c r="EQ54" s="66"/>
      <c r="ER54" s="66"/>
      <c r="ES54" s="66"/>
      <c r="ET54" s="66"/>
      <c r="EU54" s="66"/>
      <c r="EV54" s="66"/>
      <c r="EW54" s="66"/>
      <c r="EX54" s="66"/>
      <c r="EY54" s="66"/>
      <c r="EZ54" s="66"/>
      <c r="FA54" s="66"/>
      <c r="FB54" s="66"/>
      <c r="FC54" s="66"/>
      <c r="FD54" s="66"/>
      <c r="FE54" s="66"/>
      <c r="FF54" s="66"/>
      <c r="FG54" s="66"/>
      <c r="FH54" s="66"/>
      <c r="FI54" s="66"/>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3"/>
      <c r="KP54" s="13"/>
      <c r="KQ54" s="13"/>
      <c r="KR54" s="13"/>
      <c r="KS54" s="13"/>
      <c r="KT54" s="13"/>
      <c r="KU54" s="13"/>
    </row>
    <row r="55" spans="1:307" ht="15.75" customHeight="1" x14ac:dyDescent="0.3">
      <c r="A55" s="90" t="s">
        <v>197</v>
      </c>
      <c r="B55" s="90" t="s">
        <v>187</v>
      </c>
      <c r="C55" s="90" t="s">
        <v>189</v>
      </c>
      <c r="D55" s="90" t="s">
        <v>341</v>
      </c>
      <c r="E55" s="90" t="s">
        <v>345</v>
      </c>
      <c r="F55" s="90" t="s">
        <v>1101</v>
      </c>
      <c r="G55" s="90" t="s">
        <v>349</v>
      </c>
      <c r="H55" s="90" t="s">
        <v>350</v>
      </c>
      <c r="I55" s="104" t="s">
        <v>208</v>
      </c>
      <c r="J55" s="104" t="s">
        <v>351</v>
      </c>
      <c r="K55" s="104"/>
      <c r="L55" s="91" t="s">
        <v>354</v>
      </c>
      <c r="M55" s="75">
        <f>N55</f>
        <v>1500000000</v>
      </c>
      <c r="N55" s="64">
        <f>P55</f>
        <v>1500000000</v>
      </c>
      <c r="O55" s="103">
        <v>24</v>
      </c>
      <c r="P55" s="64">
        <f>SUM(Q55:FI55)</f>
        <v>1500000000</v>
      </c>
      <c r="Q55" s="64">
        <v>1500000000</v>
      </c>
      <c r="R55" s="64"/>
      <c r="S55" s="64"/>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243"/>
      <c r="CR55" s="243"/>
      <c r="CS55" s="243"/>
      <c r="CT55" s="243"/>
      <c r="CU55" s="243"/>
      <c r="CV55" s="36"/>
      <c r="CW55" s="36"/>
      <c r="CX55" s="36"/>
      <c r="CY55" s="36"/>
      <c r="CZ55" s="36"/>
      <c r="DA55" s="36"/>
      <c r="DB55" s="36"/>
      <c r="DC55" s="36"/>
      <c r="DD55" s="36"/>
      <c r="DE55" s="36"/>
      <c r="DF55" s="36"/>
      <c r="DG55" s="36"/>
      <c r="DH55" s="36"/>
      <c r="DI55" s="36"/>
      <c r="DJ55" s="36"/>
      <c r="DK55" s="36"/>
      <c r="DL55" s="36"/>
      <c r="DM55" s="36"/>
      <c r="DN55" s="36"/>
      <c r="DO55" s="36"/>
      <c r="DP55" s="36"/>
      <c r="DQ55" s="36"/>
      <c r="DR55" s="36"/>
      <c r="DS55" s="36"/>
      <c r="DT55" s="36"/>
      <c r="DU55" s="36"/>
      <c r="DV55" s="36"/>
      <c r="DW55" s="36"/>
      <c r="DX55" s="36"/>
      <c r="DY55" s="36"/>
      <c r="DZ55" s="36"/>
      <c r="EA55" s="36"/>
      <c r="EB55" s="243"/>
      <c r="EC55" s="243"/>
      <c r="ED55" s="243"/>
      <c r="EE55" s="243"/>
      <c r="EF55" s="243"/>
      <c r="EG55" s="243"/>
      <c r="EH55" s="36"/>
      <c r="EI55" s="36"/>
      <c r="EJ55" s="243"/>
      <c r="EK55" s="243"/>
      <c r="EL55" s="243"/>
      <c r="EM55" s="243"/>
      <c r="EN55" s="243"/>
      <c r="EO55" s="243"/>
      <c r="EP55" s="243"/>
      <c r="EQ55" s="243"/>
      <c r="ER55" s="243"/>
      <c r="ES55" s="243"/>
      <c r="ET55" s="243"/>
      <c r="EU55" s="243"/>
      <c r="EV55" s="243"/>
      <c r="EW55" s="243"/>
      <c r="EX55" s="243"/>
      <c r="EY55" s="243"/>
      <c r="EZ55" s="243"/>
      <c r="FA55" s="243"/>
      <c r="FB55" s="243"/>
      <c r="FC55" s="243"/>
      <c r="FD55" s="243"/>
      <c r="FE55" s="243"/>
      <c r="FF55" s="243"/>
      <c r="FG55" s="243"/>
      <c r="FH55" s="243"/>
      <c r="FI55" s="243"/>
      <c r="FJ55" s="51"/>
      <c r="FK55" s="51"/>
      <c r="FL55" s="51"/>
      <c r="FM55" s="51"/>
      <c r="FN55" s="51"/>
      <c r="FO55" s="51"/>
      <c r="FP55" s="51"/>
      <c r="FQ55" s="51"/>
      <c r="FR55" s="51"/>
      <c r="FS55" s="51"/>
      <c r="FT55" s="51"/>
      <c r="FU55" s="51"/>
      <c r="FV55" s="51"/>
      <c r="FW55" s="51"/>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c r="IX55" s="51"/>
      <c r="IY55" s="51"/>
      <c r="IZ55" s="51"/>
      <c r="JA55" s="51"/>
      <c r="JB55" s="51"/>
      <c r="JC55" s="51"/>
      <c r="JD55" s="51"/>
      <c r="JE55" s="51"/>
      <c r="JF55" s="51"/>
      <c r="JG55" s="51"/>
      <c r="JH55" s="51"/>
      <c r="JI55" s="51"/>
      <c r="JJ55" s="51"/>
      <c r="JK55" s="51"/>
      <c r="JL55" s="51"/>
      <c r="JM55" s="51"/>
      <c r="JN55" s="51"/>
      <c r="JO55" s="51"/>
      <c r="JP55" s="51"/>
      <c r="JQ55" s="51"/>
      <c r="JR55" s="51"/>
      <c r="JS55" s="51"/>
      <c r="JT55" s="51"/>
      <c r="JU55" s="51"/>
      <c r="JV55" s="51"/>
      <c r="JW55" s="51"/>
      <c r="JX55" s="51"/>
      <c r="JY55" s="51"/>
      <c r="JZ55" s="51"/>
      <c r="KA55" s="51"/>
      <c r="KB55" s="51"/>
      <c r="KC55" s="51"/>
      <c r="KD55" s="51"/>
      <c r="KE55" s="51"/>
      <c r="KF55" s="51"/>
      <c r="KG55" s="51"/>
      <c r="KH55" s="51"/>
      <c r="KI55" s="51"/>
      <c r="KJ55" s="51"/>
      <c r="KK55" s="51"/>
      <c r="KL55" s="51"/>
      <c r="KM55" s="51"/>
      <c r="KN55" s="51"/>
      <c r="KO55" s="13"/>
      <c r="KP55" s="13"/>
      <c r="KQ55" s="13"/>
      <c r="KR55" s="13"/>
      <c r="KS55" s="13"/>
      <c r="KT55" s="13"/>
      <c r="KU55" s="13"/>
    </row>
    <row r="56" spans="1:307" ht="15.75" hidden="1" customHeight="1" x14ac:dyDescent="0.3">
      <c r="A56" s="81" t="s">
        <v>197</v>
      </c>
      <c r="B56" s="81" t="s">
        <v>187</v>
      </c>
      <c r="C56" s="81" t="s">
        <v>189</v>
      </c>
      <c r="D56" s="81" t="s">
        <v>361</v>
      </c>
      <c r="E56" s="81" t="s">
        <v>365</v>
      </c>
      <c r="F56" s="82"/>
      <c r="G56" s="82"/>
      <c r="H56" s="82"/>
      <c r="I56" s="81"/>
      <c r="J56" s="81"/>
      <c r="K56" s="81"/>
      <c r="L56" s="89" t="s">
        <v>366</v>
      </c>
      <c r="M56" s="75"/>
      <c r="N56" s="59"/>
      <c r="O56" s="77"/>
      <c r="P56" s="59"/>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243"/>
      <c r="CR56" s="243"/>
      <c r="CS56" s="243"/>
      <c r="CT56" s="243"/>
      <c r="CU56" s="243"/>
      <c r="CV56" s="36"/>
      <c r="CW56" s="36"/>
      <c r="CX56" s="36"/>
      <c r="CY56" s="36"/>
      <c r="CZ56" s="36"/>
      <c r="DA56" s="36"/>
      <c r="DB56" s="36"/>
      <c r="DC56" s="36"/>
      <c r="DD56" s="36"/>
      <c r="DE56" s="36"/>
      <c r="DF56" s="36"/>
      <c r="DG56" s="36"/>
      <c r="DH56" s="36"/>
      <c r="DI56" s="36"/>
      <c r="DJ56" s="36"/>
      <c r="DK56" s="36"/>
      <c r="DL56" s="36"/>
      <c r="DM56" s="36"/>
      <c r="DN56" s="36"/>
      <c r="DO56" s="36"/>
      <c r="DP56" s="36"/>
      <c r="DQ56" s="36"/>
      <c r="DR56" s="36"/>
      <c r="DS56" s="36"/>
      <c r="DT56" s="36"/>
      <c r="DU56" s="36"/>
      <c r="DV56" s="36"/>
      <c r="DW56" s="36"/>
      <c r="DX56" s="36"/>
      <c r="DY56" s="36"/>
      <c r="DZ56" s="36"/>
      <c r="EA56" s="36"/>
      <c r="EB56" s="243"/>
      <c r="EC56" s="243"/>
      <c r="ED56" s="243"/>
      <c r="EE56" s="243"/>
      <c r="EF56" s="243"/>
      <c r="EG56" s="243"/>
      <c r="EH56" s="36"/>
      <c r="EI56" s="36"/>
      <c r="EJ56" s="243"/>
      <c r="EK56" s="243"/>
      <c r="EL56" s="243"/>
      <c r="EM56" s="243"/>
      <c r="EN56" s="243"/>
      <c r="EO56" s="243"/>
      <c r="EP56" s="243"/>
      <c r="EQ56" s="243"/>
      <c r="ER56" s="243"/>
      <c r="ES56" s="243"/>
      <c r="ET56" s="243"/>
      <c r="EU56" s="243"/>
      <c r="EV56" s="243"/>
      <c r="EW56" s="243"/>
      <c r="EX56" s="243"/>
      <c r="EY56" s="243"/>
      <c r="EZ56" s="243"/>
      <c r="FA56" s="243"/>
      <c r="FB56" s="243"/>
      <c r="FC56" s="243"/>
      <c r="FD56" s="243"/>
      <c r="FE56" s="243"/>
      <c r="FF56" s="243"/>
      <c r="FG56" s="243"/>
      <c r="FH56" s="243"/>
      <c r="FI56" s="243"/>
      <c r="FJ56" s="51"/>
      <c r="FK56" s="51"/>
      <c r="FL56" s="51"/>
      <c r="FM56" s="51"/>
      <c r="FN56" s="51"/>
      <c r="FO56" s="51"/>
      <c r="FP56" s="51"/>
      <c r="FQ56" s="51"/>
      <c r="FR56" s="51"/>
      <c r="FS56" s="51"/>
      <c r="FT56" s="51"/>
      <c r="FU56" s="51"/>
      <c r="FV56" s="51"/>
      <c r="FW56" s="51"/>
      <c r="FX56" s="51"/>
      <c r="FY56" s="51"/>
      <c r="FZ56" s="51"/>
      <c r="GA56" s="51"/>
      <c r="GB56" s="51"/>
      <c r="GC56" s="51"/>
      <c r="GD56" s="51"/>
      <c r="GE56" s="51"/>
      <c r="GF56" s="51"/>
      <c r="GG56" s="51"/>
      <c r="GH56" s="51"/>
      <c r="GI56" s="51"/>
      <c r="GJ56" s="51"/>
      <c r="GK56" s="51"/>
      <c r="GL56" s="51"/>
      <c r="GM56" s="51"/>
      <c r="GN56" s="51"/>
      <c r="GO56" s="51"/>
      <c r="GP56" s="51"/>
      <c r="GQ56" s="51"/>
      <c r="GR56" s="51"/>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c r="IG56" s="51"/>
      <c r="IH56" s="51"/>
      <c r="II56" s="51"/>
      <c r="IJ56" s="51"/>
      <c r="IK56" s="51"/>
      <c r="IL56" s="51"/>
      <c r="IM56" s="51"/>
      <c r="IN56" s="51"/>
      <c r="IO56" s="51"/>
      <c r="IP56" s="51"/>
      <c r="IQ56" s="51"/>
      <c r="IR56" s="51"/>
      <c r="IS56" s="51"/>
      <c r="IT56" s="51"/>
      <c r="IU56" s="51"/>
      <c r="IV56" s="51"/>
      <c r="IW56" s="51"/>
      <c r="IX56" s="51"/>
      <c r="IY56" s="51"/>
      <c r="IZ56" s="51"/>
      <c r="JA56" s="51"/>
      <c r="JB56" s="51"/>
      <c r="JC56" s="51"/>
      <c r="JD56" s="51"/>
      <c r="JE56" s="51"/>
      <c r="JF56" s="51"/>
      <c r="JG56" s="51"/>
      <c r="JH56" s="51"/>
      <c r="JI56" s="51"/>
      <c r="JJ56" s="51"/>
      <c r="JK56" s="51"/>
      <c r="JL56" s="51"/>
      <c r="JM56" s="51"/>
      <c r="JN56" s="51"/>
      <c r="JO56" s="51"/>
      <c r="JP56" s="51"/>
      <c r="JQ56" s="51"/>
      <c r="JR56" s="51"/>
      <c r="JS56" s="51"/>
      <c r="JT56" s="51"/>
      <c r="JU56" s="51"/>
      <c r="JV56" s="51"/>
      <c r="JW56" s="51"/>
      <c r="JX56" s="51"/>
      <c r="JY56" s="51"/>
      <c r="JZ56" s="51"/>
      <c r="KA56" s="51"/>
      <c r="KB56" s="51"/>
      <c r="KC56" s="51"/>
      <c r="KD56" s="51"/>
      <c r="KE56" s="51"/>
      <c r="KF56" s="51"/>
      <c r="KG56" s="51"/>
      <c r="KH56" s="51"/>
      <c r="KI56" s="51"/>
      <c r="KJ56" s="51"/>
      <c r="KK56" s="51"/>
      <c r="KL56" s="51"/>
      <c r="KM56" s="51"/>
      <c r="KN56" s="51"/>
      <c r="KO56" s="13"/>
      <c r="KP56" s="13"/>
      <c r="KQ56" s="13"/>
      <c r="KR56" s="13"/>
      <c r="KS56" s="13"/>
      <c r="KT56" s="13"/>
      <c r="KU56" s="13"/>
    </row>
    <row r="57" spans="1:307" ht="15.75" customHeight="1" x14ac:dyDescent="0.3">
      <c r="A57" s="86" t="s">
        <v>197</v>
      </c>
      <c r="B57" s="86" t="s">
        <v>187</v>
      </c>
      <c r="C57" s="86" t="s">
        <v>189</v>
      </c>
      <c r="D57" s="86" t="s">
        <v>361</v>
      </c>
      <c r="E57" s="86" t="s">
        <v>365</v>
      </c>
      <c r="F57" s="246" t="s">
        <v>391</v>
      </c>
      <c r="G57" s="90" t="s">
        <v>349</v>
      </c>
      <c r="H57" s="86" t="s">
        <v>369</v>
      </c>
      <c r="I57" s="87" t="s">
        <v>208</v>
      </c>
      <c r="J57" s="87" t="s">
        <v>370</v>
      </c>
      <c r="K57" s="87"/>
      <c r="L57" s="91" t="s">
        <v>371</v>
      </c>
      <c r="M57" s="75">
        <f>N57</f>
        <v>1000000000</v>
      </c>
      <c r="N57" s="59">
        <f>P57</f>
        <v>1000000000</v>
      </c>
      <c r="O57" s="77">
        <v>24</v>
      </c>
      <c r="P57" s="59">
        <f>SUM(Q57:FI57)</f>
        <v>1000000000</v>
      </c>
      <c r="Q57" s="59">
        <v>1000000000</v>
      </c>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152"/>
      <c r="CR57" s="152"/>
      <c r="CS57" s="152"/>
      <c r="CT57" s="152"/>
      <c r="CU57" s="152"/>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152"/>
      <c r="EC57" s="152"/>
      <c r="ED57" s="152"/>
      <c r="EE57" s="152"/>
      <c r="EF57" s="152"/>
      <c r="EG57" s="152"/>
      <c r="EH57" s="59"/>
      <c r="EI57" s="59"/>
      <c r="EJ57" s="152"/>
      <c r="EK57" s="152"/>
      <c r="EL57" s="152"/>
      <c r="EM57" s="152"/>
      <c r="EN57" s="152"/>
      <c r="EO57" s="152"/>
      <c r="EP57" s="152"/>
      <c r="EQ57" s="152"/>
      <c r="ER57" s="152"/>
      <c r="ES57" s="152"/>
      <c r="ET57" s="152"/>
      <c r="EU57" s="152"/>
      <c r="EV57" s="152"/>
      <c r="EW57" s="152"/>
      <c r="EX57" s="152"/>
      <c r="EY57" s="152"/>
      <c r="EZ57" s="152"/>
      <c r="FA57" s="152"/>
      <c r="FB57" s="152"/>
      <c r="FC57" s="152"/>
      <c r="FD57" s="152"/>
      <c r="FE57" s="152"/>
      <c r="FF57" s="152"/>
      <c r="FG57" s="152"/>
      <c r="FH57" s="152"/>
      <c r="FI57" s="152"/>
      <c r="FJ57" s="84"/>
      <c r="FK57" s="84"/>
      <c r="FL57" s="84"/>
      <c r="FM57" s="84"/>
      <c r="FN57" s="84"/>
      <c r="FO57" s="84"/>
      <c r="FP57" s="84"/>
      <c r="FQ57" s="84"/>
      <c r="FR57" s="84"/>
      <c r="FS57" s="84"/>
      <c r="FT57" s="84"/>
      <c r="FU57" s="84"/>
      <c r="FV57" s="84"/>
      <c r="FW57" s="84"/>
      <c r="FX57" s="84"/>
      <c r="FY57" s="84"/>
      <c r="FZ57" s="84"/>
      <c r="GA57" s="84"/>
      <c r="GB57" s="84"/>
      <c r="GC57" s="84"/>
      <c r="GD57" s="84"/>
      <c r="GE57" s="84"/>
      <c r="GF57" s="84"/>
      <c r="GG57" s="84"/>
      <c r="GH57" s="84"/>
      <c r="GI57" s="84"/>
      <c r="GJ57" s="84"/>
      <c r="GK57" s="84"/>
      <c r="GL57" s="84"/>
      <c r="GM57" s="84"/>
      <c r="GN57" s="84"/>
      <c r="GO57" s="84"/>
      <c r="GP57" s="84"/>
      <c r="GQ57" s="84"/>
      <c r="GR57" s="84"/>
      <c r="GS57" s="84"/>
      <c r="GT57" s="84"/>
      <c r="GU57" s="84"/>
      <c r="GV57" s="84"/>
      <c r="GW57" s="84"/>
      <c r="GX57" s="84"/>
      <c r="GY57" s="84"/>
      <c r="GZ57" s="84"/>
      <c r="HA57" s="84"/>
      <c r="HB57" s="84"/>
      <c r="HC57" s="84"/>
      <c r="HD57" s="84"/>
      <c r="HE57" s="84"/>
      <c r="HF57" s="84"/>
      <c r="HG57" s="84"/>
      <c r="HH57" s="84"/>
      <c r="HI57" s="84"/>
      <c r="HJ57" s="84"/>
      <c r="HK57" s="84"/>
      <c r="HL57" s="84"/>
      <c r="HM57" s="84"/>
      <c r="HN57" s="84"/>
      <c r="HO57" s="84"/>
      <c r="HP57" s="84"/>
      <c r="HQ57" s="84"/>
      <c r="HR57" s="84"/>
      <c r="HS57" s="84"/>
      <c r="HT57" s="84"/>
      <c r="HU57" s="84"/>
      <c r="HV57" s="84"/>
      <c r="HW57" s="84"/>
      <c r="HX57" s="84"/>
      <c r="HY57" s="84"/>
      <c r="HZ57" s="84"/>
      <c r="IA57" s="84"/>
      <c r="IB57" s="84"/>
      <c r="IC57" s="84"/>
      <c r="ID57" s="84"/>
      <c r="IE57" s="84"/>
      <c r="IF57" s="84"/>
      <c r="IG57" s="84"/>
      <c r="IH57" s="84"/>
      <c r="II57" s="84"/>
      <c r="IJ57" s="84"/>
      <c r="IK57" s="84"/>
      <c r="IL57" s="84"/>
      <c r="IM57" s="84"/>
      <c r="IN57" s="84"/>
      <c r="IO57" s="84"/>
      <c r="IP57" s="84"/>
      <c r="IQ57" s="84"/>
      <c r="IR57" s="84"/>
      <c r="IS57" s="84"/>
      <c r="IT57" s="84"/>
      <c r="IU57" s="84"/>
      <c r="IV57" s="84"/>
      <c r="IW57" s="84"/>
      <c r="IX57" s="84"/>
      <c r="IY57" s="84"/>
      <c r="IZ57" s="84"/>
      <c r="JA57" s="84"/>
      <c r="JB57" s="84"/>
      <c r="JC57" s="84"/>
      <c r="JD57" s="84"/>
      <c r="JE57" s="84"/>
      <c r="JF57" s="84"/>
      <c r="JG57" s="84"/>
      <c r="JH57" s="84"/>
      <c r="JI57" s="84"/>
      <c r="JJ57" s="84"/>
      <c r="JK57" s="84"/>
      <c r="JL57" s="84"/>
      <c r="JM57" s="84"/>
      <c r="JN57" s="84"/>
      <c r="JO57" s="84"/>
      <c r="JP57" s="84"/>
      <c r="JQ57" s="84"/>
      <c r="JR57" s="84"/>
      <c r="JS57" s="84"/>
      <c r="JT57" s="84"/>
      <c r="JU57" s="84"/>
      <c r="JV57" s="84"/>
      <c r="JW57" s="84"/>
      <c r="JX57" s="84"/>
      <c r="JY57" s="84"/>
      <c r="JZ57" s="84"/>
      <c r="KA57" s="84"/>
      <c r="KB57" s="84"/>
      <c r="KC57" s="84"/>
      <c r="KD57" s="84"/>
      <c r="KE57" s="84"/>
      <c r="KF57" s="84"/>
      <c r="KG57" s="84"/>
      <c r="KH57" s="84"/>
      <c r="KI57" s="84"/>
      <c r="KJ57" s="84"/>
      <c r="KK57" s="84"/>
      <c r="KL57" s="84"/>
      <c r="KM57" s="84"/>
      <c r="KN57" s="84"/>
      <c r="KO57" s="13"/>
      <c r="KP57" s="13"/>
      <c r="KQ57" s="13"/>
      <c r="KR57" s="13"/>
      <c r="KS57" s="13"/>
      <c r="KT57" s="13"/>
      <c r="KU57" s="13"/>
    </row>
    <row r="58" spans="1:307" ht="15.75" hidden="1" customHeight="1" x14ac:dyDescent="0.3">
      <c r="A58" s="61" t="s">
        <v>197</v>
      </c>
      <c r="B58" s="61" t="s">
        <v>192</v>
      </c>
      <c r="C58" s="61"/>
      <c r="D58" s="61"/>
      <c r="E58" s="61"/>
      <c r="F58" s="60"/>
      <c r="G58" s="60"/>
      <c r="H58" s="72"/>
      <c r="I58" s="71"/>
      <c r="J58" s="71"/>
      <c r="K58" s="71"/>
      <c r="L58" s="62" t="s">
        <v>257</v>
      </c>
      <c r="M58" s="75"/>
      <c r="N58" s="59"/>
      <c r="O58" s="77"/>
      <c r="P58" s="59"/>
      <c r="Q58" s="59"/>
      <c r="R58" s="59"/>
      <c r="S58" s="59"/>
      <c r="T58" s="59"/>
      <c r="U58" s="59"/>
      <c r="V58" s="59"/>
      <c r="W58" s="59"/>
      <c r="X58" s="59"/>
      <c r="Y58" s="59"/>
      <c r="Z58" s="59"/>
      <c r="AA58" s="59"/>
      <c r="AB58" s="59"/>
      <c r="AC58" s="59"/>
      <c r="AD58" s="59"/>
      <c r="AE58" s="59"/>
      <c r="AF58" s="59"/>
      <c r="AG58" s="59"/>
      <c r="AH58" s="157"/>
      <c r="AI58" s="157"/>
      <c r="AJ58" s="157"/>
      <c r="AK58" s="157"/>
      <c r="AL58" s="157"/>
      <c r="AM58" s="157"/>
      <c r="AN58" s="157"/>
      <c r="AO58" s="157"/>
      <c r="AP58" s="157"/>
      <c r="AQ58" s="157"/>
      <c r="AR58" s="157"/>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157"/>
      <c r="EI58" s="157"/>
      <c r="EJ58" s="59"/>
      <c r="EK58" s="59"/>
      <c r="EL58" s="59"/>
      <c r="EM58" s="59"/>
      <c r="EN58" s="59"/>
      <c r="EO58" s="59"/>
      <c r="EP58" s="59"/>
      <c r="EQ58" s="59"/>
      <c r="ER58" s="59"/>
      <c r="ES58" s="59"/>
      <c r="ET58" s="59"/>
      <c r="EU58" s="59"/>
      <c r="EV58" s="59"/>
      <c r="EW58" s="59"/>
      <c r="EX58" s="59"/>
      <c r="EY58" s="251"/>
      <c r="EZ58" s="251"/>
      <c r="FA58" s="251"/>
      <c r="FB58" s="251"/>
      <c r="FC58" s="251"/>
      <c r="FD58" s="59"/>
      <c r="FE58" s="59"/>
      <c r="FF58" s="64"/>
      <c r="FG58" s="64"/>
      <c r="FH58" s="64"/>
      <c r="FI58" s="6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114"/>
      <c r="HZ58" s="4"/>
      <c r="IA58" s="4"/>
      <c r="IB58" s="4"/>
      <c r="IC58" s="4"/>
      <c r="ID58" s="4"/>
      <c r="IE58" s="144"/>
      <c r="IF58" s="144"/>
      <c r="IG58" s="144"/>
      <c r="IH58" s="144"/>
      <c r="II58" s="144"/>
      <c r="IJ58" s="144"/>
      <c r="IK58" s="144"/>
      <c r="IL58" s="144"/>
      <c r="IM58" s="144"/>
      <c r="IN58" s="144"/>
      <c r="IO58" s="144"/>
      <c r="IP58" s="144"/>
      <c r="IQ58" s="145"/>
      <c r="IR58" s="144"/>
      <c r="IS58" s="144"/>
      <c r="IT58" s="144"/>
      <c r="IU58" s="144"/>
      <c r="IV58" s="144"/>
      <c r="IW58" s="144"/>
      <c r="IX58" s="144"/>
      <c r="IY58" s="144"/>
      <c r="IZ58" s="144"/>
      <c r="JA58" s="144"/>
      <c r="JB58" s="144"/>
      <c r="JC58" s="144"/>
      <c r="JD58" s="144"/>
      <c r="JE58" s="144"/>
      <c r="JF58" s="144"/>
      <c r="JG58" s="144"/>
      <c r="JH58" s="144"/>
      <c r="JI58" s="144"/>
      <c r="JJ58" s="144"/>
      <c r="JK58" s="144"/>
      <c r="JL58" s="144"/>
      <c r="JM58" s="144"/>
      <c r="JN58" s="144"/>
      <c r="JO58" s="144"/>
      <c r="JP58" s="144"/>
      <c r="JQ58" s="144"/>
      <c r="JR58" s="144"/>
      <c r="JS58" s="144"/>
      <c r="JT58" s="144"/>
      <c r="JU58" s="144"/>
      <c r="JV58" s="84"/>
      <c r="JW58" s="144"/>
      <c r="JX58" s="144"/>
      <c r="JY58" s="144"/>
      <c r="JZ58" s="144"/>
      <c r="KA58" s="144"/>
      <c r="KB58" s="144"/>
      <c r="KC58" s="84"/>
      <c r="KD58" s="84"/>
      <c r="KE58" s="84"/>
      <c r="KF58" s="84"/>
      <c r="KG58" s="84"/>
      <c r="KH58" s="84"/>
      <c r="KI58" s="84"/>
      <c r="KJ58" s="84"/>
      <c r="KK58" s="84"/>
      <c r="KL58" s="84"/>
      <c r="KM58" s="84"/>
      <c r="KN58" s="84"/>
      <c r="KO58" s="13"/>
      <c r="KP58" s="13"/>
      <c r="KQ58" s="13"/>
      <c r="KR58" s="13"/>
      <c r="KS58" s="13"/>
      <c r="KT58" s="13"/>
      <c r="KU58" s="13"/>
    </row>
    <row r="59" spans="1:307" ht="15.75" hidden="1" customHeight="1" x14ac:dyDescent="0.3">
      <c r="A59" s="79" t="s">
        <v>197</v>
      </c>
      <c r="B59" s="79" t="s">
        <v>192</v>
      </c>
      <c r="C59" s="79" t="s">
        <v>197</v>
      </c>
      <c r="D59" s="79"/>
      <c r="E59" s="79"/>
      <c r="F59" s="79"/>
      <c r="G59" s="79"/>
      <c r="H59" s="79"/>
      <c r="I59" s="79"/>
      <c r="J59" s="79"/>
      <c r="K59" s="79"/>
      <c r="L59" s="244" t="s">
        <v>198</v>
      </c>
      <c r="M59" s="75"/>
      <c r="N59" s="59"/>
      <c r="O59" s="77"/>
      <c r="P59" s="59"/>
      <c r="Q59" s="59"/>
      <c r="R59" s="59"/>
      <c r="S59" s="59"/>
      <c r="T59" s="59"/>
      <c r="U59" s="59"/>
      <c r="V59" s="59"/>
      <c r="W59" s="59"/>
      <c r="X59" s="59"/>
      <c r="Y59" s="59"/>
      <c r="Z59" s="59"/>
      <c r="AA59" s="59"/>
      <c r="AB59" s="59"/>
      <c r="AC59" s="59"/>
      <c r="AD59" s="59"/>
      <c r="AE59" s="59"/>
      <c r="AF59" s="59"/>
      <c r="AG59" s="59"/>
      <c r="AH59" s="157"/>
      <c r="AI59" s="157"/>
      <c r="AJ59" s="157"/>
      <c r="AK59" s="157"/>
      <c r="AL59" s="157"/>
      <c r="AM59" s="157"/>
      <c r="AN59" s="157"/>
      <c r="AO59" s="157"/>
      <c r="AP59" s="157"/>
      <c r="AQ59" s="157"/>
      <c r="AR59" s="157"/>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157"/>
      <c r="EI59" s="157"/>
      <c r="EJ59" s="59"/>
      <c r="EK59" s="59"/>
      <c r="EL59" s="59"/>
      <c r="EM59" s="59"/>
      <c r="EN59" s="59"/>
      <c r="EO59" s="59"/>
      <c r="EP59" s="59"/>
      <c r="EQ59" s="59"/>
      <c r="ER59" s="59"/>
      <c r="ES59" s="59"/>
      <c r="ET59" s="59"/>
      <c r="EU59" s="59"/>
      <c r="EV59" s="59"/>
      <c r="EW59" s="59"/>
      <c r="EX59" s="59"/>
      <c r="EY59" s="251"/>
      <c r="EZ59" s="251"/>
      <c r="FA59" s="251"/>
      <c r="FB59" s="251"/>
      <c r="FC59" s="251"/>
      <c r="FD59" s="59"/>
      <c r="FE59" s="59"/>
      <c r="FF59" s="64"/>
      <c r="FG59" s="64"/>
      <c r="FH59" s="64"/>
      <c r="FI59" s="6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114"/>
      <c r="HZ59" s="4"/>
      <c r="IA59" s="4"/>
      <c r="IB59" s="4"/>
      <c r="IC59" s="4"/>
      <c r="ID59" s="4"/>
      <c r="IE59" s="144"/>
      <c r="IF59" s="144"/>
      <c r="IG59" s="144"/>
      <c r="IH59" s="144"/>
      <c r="II59" s="144"/>
      <c r="IJ59" s="144"/>
      <c r="IK59" s="144"/>
      <c r="IL59" s="144"/>
      <c r="IM59" s="144"/>
      <c r="IN59" s="144"/>
      <c r="IO59" s="144"/>
      <c r="IP59" s="144"/>
      <c r="IQ59" s="145"/>
      <c r="IR59" s="144"/>
      <c r="IS59" s="144"/>
      <c r="IT59" s="144"/>
      <c r="IU59" s="144"/>
      <c r="IV59" s="144"/>
      <c r="IW59" s="144"/>
      <c r="IX59" s="144"/>
      <c r="IY59" s="144"/>
      <c r="IZ59" s="144"/>
      <c r="JA59" s="144"/>
      <c r="JB59" s="144"/>
      <c r="JC59" s="144"/>
      <c r="JD59" s="144"/>
      <c r="JE59" s="144"/>
      <c r="JF59" s="144"/>
      <c r="JG59" s="144"/>
      <c r="JH59" s="144"/>
      <c r="JI59" s="144"/>
      <c r="JJ59" s="144"/>
      <c r="JK59" s="144"/>
      <c r="JL59" s="144"/>
      <c r="JM59" s="144"/>
      <c r="JN59" s="144"/>
      <c r="JO59" s="144"/>
      <c r="JP59" s="144"/>
      <c r="JQ59" s="144"/>
      <c r="JR59" s="144"/>
      <c r="JS59" s="144"/>
      <c r="JT59" s="144"/>
      <c r="JU59" s="144"/>
      <c r="JV59" s="84"/>
      <c r="JW59" s="144"/>
      <c r="JX59" s="144"/>
      <c r="JY59" s="144"/>
      <c r="JZ59" s="144"/>
      <c r="KA59" s="144"/>
      <c r="KB59" s="144"/>
      <c r="KC59" s="84"/>
      <c r="KD59" s="84"/>
      <c r="KE59" s="84"/>
      <c r="KF59" s="84"/>
      <c r="KG59" s="84"/>
      <c r="KH59" s="84"/>
      <c r="KI59" s="84"/>
      <c r="KJ59" s="84"/>
      <c r="KK59" s="84"/>
      <c r="KL59" s="84"/>
      <c r="KM59" s="84"/>
      <c r="KN59" s="84"/>
      <c r="KO59" s="13"/>
      <c r="KP59" s="13"/>
      <c r="KQ59" s="13"/>
      <c r="KR59" s="13"/>
      <c r="KS59" s="13"/>
      <c r="KT59" s="13"/>
      <c r="KU59" s="13"/>
    </row>
    <row r="60" spans="1:307" ht="15.75" hidden="1" customHeight="1" x14ac:dyDescent="0.3">
      <c r="A60" s="76" t="s">
        <v>197</v>
      </c>
      <c r="B60" s="76" t="s">
        <v>192</v>
      </c>
      <c r="C60" s="76" t="s">
        <v>197</v>
      </c>
      <c r="D60" s="76" t="s">
        <v>201</v>
      </c>
      <c r="E60" s="76"/>
      <c r="F60" s="111"/>
      <c r="G60" s="111"/>
      <c r="H60" s="74"/>
      <c r="I60" s="76"/>
      <c r="J60" s="76"/>
      <c r="K60" s="76"/>
      <c r="L60" s="78" t="s">
        <v>204</v>
      </c>
      <c r="M60" s="75"/>
      <c r="N60" s="59"/>
      <c r="O60" s="77"/>
      <c r="P60" s="59"/>
      <c r="Q60" s="64"/>
      <c r="R60" s="64"/>
      <c r="S60" s="64"/>
      <c r="T60" s="64"/>
      <c r="U60" s="64"/>
      <c r="V60" s="64"/>
      <c r="W60" s="64"/>
      <c r="X60" s="64"/>
      <c r="Y60" s="64"/>
      <c r="Z60" s="64"/>
      <c r="AA60" s="64"/>
      <c r="AB60" s="64"/>
      <c r="AC60" s="64"/>
      <c r="AD60" s="64"/>
      <c r="AE60" s="64"/>
      <c r="AF60" s="64"/>
      <c r="AG60" s="64"/>
      <c r="AH60" s="157"/>
      <c r="AI60" s="157"/>
      <c r="AJ60" s="157"/>
      <c r="AK60" s="157"/>
      <c r="AL60" s="157"/>
      <c r="AM60" s="157"/>
      <c r="AN60" s="157"/>
      <c r="AO60" s="157"/>
      <c r="AP60" s="157"/>
      <c r="AQ60" s="157"/>
      <c r="AR60" s="157"/>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157"/>
      <c r="EI60" s="157"/>
      <c r="EJ60" s="64"/>
      <c r="EK60" s="64"/>
      <c r="EL60" s="64"/>
      <c r="EM60" s="64"/>
      <c r="EN60" s="64"/>
      <c r="EO60" s="64"/>
      <c r="EP60" s="64"/>
      <c r="EQ60" s="64"/>
      <c r="ER60" s="64"/>
      <c r="ES60" s="64"/>
      <c r="ET60" s="64"/>
      <c r="EU60" s="64"/>
      <c r="EV60" s="64"/>
      <c r="EW60" s="64"/>
      <c r="EX60" s="64"/>
      <c r="EY60" s="251"/>
      <c r="EZ60" s="251"/>
      <c r="FA60" s="251"/>
      <c r="FB60" s="251"/>
      <c r="FC60" s="251"/>
      <c r="FD60" s="59"/>
      <c r="FE60" s="59"/>
      <c r="FF60" s="64"/>
      <c r="FG60" s="64"/>
      <c r="FH60" s="64"/>
      <c r="FI60" s="6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114"/>
      <c r="HZ60" s="4"/>
      <c r="IA60" s="4"/>
      <c r="IB60" s="4"/>
      <c r="IC60" s="4"/>
      <c r="ID60" s="4"/>
      <c r="IE60" s="4"/>
      <c r="IF60" s="4"/>
      <c r="IG60" s="4"/>
      <c r="IH60" s="4"/>
      <c r="II60" s="4"/>
      <c r="IJ60" s="4"/>
      <c r="IK60" s="4"/>
      <c r="IL60" s="4"/>
      <c r="IM60" s="4"/>
      <c r="IN60" s="4"/>
      <c r="IO60" s="4"/>
      <c r="IP60" s="4"/>
      <c r="IQ60" s="115"/>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11"/>
      <c r="JW60" s="4"/>
      <c r="JX60" s="4"/>
      <c r="JY60" s="4"/>
      <c r="JZ60" s="4"/>
      <c r="KA60" s="4"/>
      <c r="KB60" s="4"/>
      <c r="KC60" s="11"/>
      <c r="KD60" s="11"/>
      <c r="KE60" s="11"/>
      <c r="KF60" s="11"/>
      <c r="KG60" s="11"/>
      <c r="KH60" s="11"/>
      <c r="KI60" s="11"/>
      <c r="KJ60" s="11"/>
      <c r="KK60" s="11"/>
      <c r="KL60" s="11"/>
      <c r="KM60" s="11"/>
      <c r="KN60" s="11"/>
      <c r="KO60" s="13"/>
      <c r="KP60" s="13"/>
      <c r="KQ60" s="13"/>
      <c r="KR60" s="13"/>
      <c r="KS60" s="13"/>
      <c r="KT60" s="13"/>
      <c r="KU60" s="13"/>
    </row>
    <row r="61" spans="1:307" ht="15.75" hidden="1" customHeight="1" x14ac:dyDescent="0.3">
      <c r="A61" s="81" t="s">
        <v>197</v>
      </c>
      <c r="B61" s="81" t="s">
        <v>192</v>
      </c>
      <c r="C61" s="81" t="s">
        <v>197</v>
      </c>
      <c r="D61" s="81" t="s">
        <v>201</v>
      </c>
      <c r="E61" s="81" t="s">
        <v>203</v>
      </c>
      <c r="F61" s="82"/>
      <c r="G61" s="82"/>
      <c r="H61" s="82"/>
      <c r="I61" s="81"/>
      <c r="J61" s="81"/>
      <c r="K61" s="81"/>
      <c r="L61" s="89" t="s">
        <v>202</v>
      </c>
      <c r="M61" s="75"/>
      <c r="N61" s="59"/>
      <c r="O61" s="77"/>
      <c r="P61" s="59"/>
      <c r="Q61" s="64"/>
      <c r="R61" s="64"/>
      <c r="S61" s="64"/>
      <c r="T61" s="64"/>
      <c r="U61" s="64"/>
      <c r="V61" s="64"/>
      <c r="W61" s="64"/>
      <c r="X61" s="64"/>
      <c r="Y61" s="64"/>
      <c r="Z61" s="64"/>
      <c r="AA61" s="64"/>
      <c r="AB61" s="64"/>
      <c r="AC61" s="64"/>
      <c r="AD61" s="64"/>
      <c r="AE61" s="64"/>
      <c r="AF61" s="64"/>
      <c r="AG61" s="64"/>
      <c r="AH61" s="157"/>
      <c r="AI61" s="157"/>
      <c r="AJ61" s="157"/>
      <c r="AK61" s="157"/>
      <c r="AL61" s="157"/>
      <c r="AM61" s="157"/>
      <c r="AN61" s="157"/>
      <c r="AO61" s="157"/>
      <c r="AP61" s="157"/>
      <c r="AQ61" s="157"/>
      <c r="AR61" s="157"/>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157"/>
      <c r="EI61" s="157"/>
      <c r="EJ61" s="64"/>
      <c r="EK61" s="64"/>
      <c r="EL61" s="64"/>
      <c r="EM61" s="64"/>
      <c r="EN61" s="64"/>
      <c r="EO61" s="64"/>
      <c r="EP61" s="64"/>
      <c r="EQ61" s="64"/>
      <c r="ER61" s="64"/>
      <c r="ES61" s="64"/>
      <c r="ET61" s="64"/>
      <c r="EU61" s="64"/>
      <c r="EV61" s="64"/>
      <c r="EW61" s="64"/>
      <c r="EX61" s="64"/>
      <c r="EY61" s="251"/>
      <c r="EZ61" s="251"/>
      <c r="FA61" s="251"/>
      <c r="FB61" s="251"/>
      <c r="FC61" s="251"/>
      <c r="FD61" s="59"/>
      <c r="FE61" s="59"/>
      <c r="FF61" s="64"/>
      <c r="FG61" s="64"/>
      <c r="FH61" s="64"/>
      <c r="FI61" s="6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114"/>
      <c r="HZ61" s="4"/>
      <c r="IA61" s="4"/>
      <c r="IB61" s="4"/>
      <c r="IC61" s="4"/>
      <c r="ID61" s="4"/>
      <c r="IE61" s="4"/>
      <c r="IF61" s="4"/>
      <c r="IG61" s="4"/>
      <c r="IH61" s="4"/>
      <c r="II61" s="4"/>
      <c r="IJ61" s="4"/>
      <c r="IK61" s="4"/>
      <c r="IL61" s="4"/>
      <c r="IM61" s="4"/>
      <c r="IN61" s="4"/>
      <c r="IO61" s="4"/>
      <c r="IP61" s="4"/>
      <c r="IQ61" s="115"/>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11"/>
      <c r="JW61" s="4"/>
      <c r="JX61" s="4"/>
      <c r="JY61" s="4"/>
      <c r="JZ61" s="4"/>
      <c r="KA61" s="4"/>
      <c r="KB61" s="4"/>
      <c r="KC61" s="11"/>
      <c r="KD61" s="11"/>
      <c r="KE61" s="11"/>
      <c r="KF61" s="11"/>
      <c r="KG61" s="11"/>
      <c r="KH61" s="11"/>
      <c r="KI61" s="11"/>
      <c r="KJ61" s="11"/>
      <c r="KK61" s="11"/>
      <c r="KL61" s="11"/>
      <c r="KM61" s="11"/>
      <c r="KN61" s="11"/>
      <c r="KO61" s="13"/>
      <c r="KP61" s="13"/>
      <c r="KQ61" s="13"/>
      <c r="KR61" s="13"/>
      <c r="KS61" s="13"/>
      <c r="KT61" s="13"/>
      <c r="KU61" s="13"/>
    </row>
    <row r="62" spans="1:307" ht="15.75" hidden="1" customHeight="1" x14ac:dyDescent="0.3">
      <c r="A62" s="104"/>
      <c r="B62" s="104"/>
      <c r="C62" s="104"/>
      <c r="D62" s="104"/>
      <c r="E62" s="104"/>
      <c r="F62" s="90"/>
      <c r="G62" s="90"/>
      <c r="H62" s="248" t="s">
        <v>1034</v>
      </c>
      <c r="I62" s="104"/>
      <c r="J62" s="104"/>
      <c r="K62" s="104"/>
      <c r="L62" s="91" t="s">
        <v>1035</v>
      </c>
      <c r="M62" s="75">
        <v>200000000</v>
      </c>
      <c r="N62" s="64">
        <f>P62</f>
        <v>200000000</v>
      </c>
      <c r="O62" s="103">
        <v>24</v>
      </c>
      <c r="P62" s="64">
        <f>SUM(Q62:FI62)</f>
        <v>200000000</v>
      </c>
      <c r="Q62" s="64"/>
      <c r="R62" s="64"/>
      <c r="S62" s="64"/>
      <c r="T62" s="64"/>
      <c r="U62" s="64"/>
      <c r="V62" s="64"/>
      <c r="W62" s="64"/>
      <c r="X62" s="64"/>
      <c r="Y62" s="64"/>
      <c r="Z62" s="64"/>
      <c r="AA62" s="64"/>
      <c r="AB62" s="64"/>
      <c r="AC62" s="64"/>
      <c r="AD62" s="64"/>
      <c r="AE62" s="64"/>
      <c r="AF62" s="64"/>
      <c r="AG62" s="64"/>
      <c r="AH62" s="254"/>
      <c r="AI62" s="254"/>
      <c r="AJ62" s="254"/>
      <c r="AK62" s="254"/>
      <c r="AL62" s="254"/>
      <c r="AM62" s="254"/>
      <c r="AN62" s="254"/>
      <c r="AO62" s="254"/>
      <c r="AP62" s="254"/>
      <c r="AQ62" s="254"/>
      <c r="AR62" s="25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v>200000000</v>
      </c>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254"/>
      <c r="EI62" s="25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115"/>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11"/>
      <c r="JW62" s="4"/>
      <c r="JX62" s="4"/>
      <c r="JY62" s="4"/>
      <c r="JZ62" s="4"/>
      <c r="KA62" s="4"/>
      <c r="KB62" s="4"/>
      <c r="KC62" s="11"/>
      <c r="KD62" s="11"/>
      <c r="KE62" s="11"/>
      <c r="KF62" s="11"/>
      <c r="KG62" s="11"/>
      <c r="KH62" s="11"/>
      <c r="KI62" s="11"/>
      <c r="KJ62" s="11"/>
      <c r="KK62" s="11"/>
      <c r="KL62" s="11"/>
      <c r="KM62" s="11"/>
      <c r="KN62" s="11"/>
      <c r="KO62" s="13"/>
      <c r="KP62" s="13"/>
      <c r="KQ62" s="13"/>
      <c r="KR62" s="13"/>
      <c r="KS62" s="13"/>
      <c r="KT62" s="13"/>
      <c r="KU62" s="13"/>
    </row>
    <row r="63" spans="1:307" ht="15.75" hidden="1" customHeight="1" x14ac:dyDescent="0.3">
      <c r="A63" s="76" t="s">
        <v>197</v>
      </c>
      <c r="B63" s="76" t="s">
        <v>192</v>
      </c>
      <c r="C63" s="76" t="s">
        <v>197</v>
      </c>
      <c r="D63" s="76" t="s">
        <v>382</v>
      </c>
      <c r="E63" s="76"/>
      <c r="F63" s="74"/>
      <c r="G63" s="74"/>
      <c r="H63" s="133"/>
      <c r="I63" s="131"/>
      <c r="J63" s="131"/>
      <c r="K63" s="131"/>
      <c r="L63" s="78" t="s">
        <v>383</v>
      </c>
      <c r="M63" s="75"/>
      <c r="N63" s="59"/>
      <c r="O63" s="77"/>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152"/>
      <c r="CR63" s="152"/>
      <c r="CS63" s="152"/>
      <c r="CT63" s="152"/>
      <c r="CU63" s="152"/>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152"/>
      <c r="EC63" s="152"/>
      <c r="ED63" s="152"/>
      <c r="EE63" s="152"/>
      <c r="EF63" s="152"/>
      <c r="EG63" s="152"/>
      <c r="EH63" s="59"/>
      <c r="EI63" s="59"/>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84"/>
      <c r="FK63" s="84"/>
      <c r="FL63" s="84"/>
      <c r="FM63" s="84"/>
      <c r="FN63" s="84"/>
      <c r="FO63" s="84"/>
      <c r="FP63" s="84"/>
      <c r="FQ63" s="84"/>
      <c r="FR63" s="84"/>
      <c r="FS63" s="84"/>
      <c r="FT63" s="84"/>
      <c r="FU63" s="84"/>
      <c r="FV63" s="84"/>
      <c r="FW63" s="84"/>
      <c r="FX63" s="84"/>
      <c r="FY63" s="84"/>
      <c r="FZ63" s="84"/>
      <c r="GA63" s="84"/>
      <c r="GB63" s="84"/>
      <c r="GC63" s="84"/>
      <c r="GD63" s="84"/>
      <c r="GE63" s="84"/>
      <c r="GF63" s="84"/>
      <c r="GG63" s="84"/>
      <c r="GH63" s="84"/>
      <c r="GI63" s="84"/>
      <c r="GJ63" s="84"/>
      <c r="GK63" s="84"/>
      <c r="GL63" s="84"/>
      <c r="GM63" s="84"/>
      <c r="GN63" s="84"/>
      <c r="GO63" s="84"/>
      <c r="GP63" s="84"/>
      <c r="GQ63" s="84"/>
      <c r="GR63" s="84"/>
      <c r="GS63" s="84"/>
      <c r="GT63" s="84"/>
      <c r="GU63" s="84"/>
      <c r="GV63" s="84"/>
      <c r="GW63" s="84"/>
      <c r="GX63" s="84"/>
      <c r="GY63" s="84"/>
      <c r="GZ63" s="84"/>
      <c r="HA63" s="84"/>
      <c r="HB63" s="84"/>
      <c r="HC63" s="84"/>
      <c r="HD63" s="84"/>
      <c r="HE63" s="84"/>
      <c r="HF63" s="84"/>
      <c r="HG63" s="84"/>
      <c r="HH63" s="84"/>
      <c r="HI63" s="84"/>
      <c r="HJ63" s="84"/>
      <c r="HK63" s="84"/>
      <c r="HL63" s="84"/>
      <c r="HM63" s="84"/>
      <c r="HN63" s="84"/>
      <c r="HO63" s="84"/>
      <c r="HP63" s="84"/>
      <c r="HQ63" s="84"/>
      <c r="HR63" s="84"/>
      <c r="HS63" s="84"/>
      <c r="HT63" s="84"/>
      <c r="HU63" s="84"/>
      <c r="HV63" s="84"/>
      <c r="HW63" s="84"/>
      <c r="HX63" s="84"/>
      <c r="HY63" s="84"/>
      <c r="HZ63" s="84"/>
      <c r="IA63" s="84"/>
      <c r="IB63" s="84"/>
      <c r="IC63" s="84"/>
      <c r="ID63" s="84"/>
      <c r="IE63" s="84"/>
      <c r="IF63" s="84"/>
      <c r="IG63" s="84"/>
      <c r="IH63" s="84"/>
      <c r="II63" s="84"/>
      <c r="IJ63" s="84"/>
      <c r="IK63" s="84"/>
      <c r="IL63" s="84"/>
      <c r="IM63" s="84"/>
      <c r="IN63" s="84"/>
      <c r="IO63" s="84"/>
      <c r="IP63" s="84"/>
      <c r="IQ63" s="84"/>
      <c r="IR63" s="84"/>
      <c r="IS63" s="84"/>
      <c r="IT63" s="84"/>
      <c r="IU63" s="84"/>
      <c r="IV63" s="84"/>
      <c r="IW63" s="84"/>
      <c r="IX63" s="84"/>
      <c r="IY63" s="84"/>
      <c r="IZ63" s="84"/>
      <c r="JA63" s="84"/>
      <c r="JB63" s="84"/>
      <c r="JC63" s="84"/>
      <c r="JD63" s="84"/>
      <c r="JE63" s="84"/>
      <c r="JF63" s="84"/>
      <c r="JG63" s="84"/>
      <c r="JH63" s="84"/>
      <c r="JI63" s="84"/>
      <c r="JJ63" s="84"/>
      <c r="JK63" s="84"/>
      <c r="JL63" s="84"/>
      <c r="JM63" s="84"/>
      <c r="JN63" s="84"/>
      <c r="JO63" s="84"/>
      <c r="JP63" s="84"/>
      <c r="JQ63" s="84"/>
      <c r="JR63" s="84"/>
      <c r="JS63" s="84"/>
      <c r="JT63" s="84"/>
      <c r="JU63" s="84"/>
      <c r="JV63" s="84"/>
      <c r="JW63" s="84"/>
      <c r="JX63" s="84"/>
      <c r="JY63" s="84"/>
      <c r="JZ63" s="84"/>
      <c r="KA63" s="84"/>
      <c r="KB63" s="84"/>
      <c r="KC63" s="84"/>
      <c r="KD63" s="84"/>
      <c r="KE63" s="84"/>
      <c r="KF63" s="84"/>
      <c r="KG63" s="84"/>
      <c r="KH63" s="84"/>
      <c r="KI63" s="84"/>
      <c r="KJ63" s="84"/>
      <c r="KK63" s="84"/>
      <c r="KL63" s="84"/>
      <c r="KM63" s="84"/>
      <c r="KN63" s="84"/>
      <c r="KO63" s="13"/>
      <c r="KP63" s="13"/>
      <c r="KQ63" s="13"/>
      <c r="KR63" s="13"/>
      <c r="KS63" s="13"/>
      <c r="KT63" s="13"/>
      <c r="KU63" s="13"/>
    </row>
    <row r="64" spans="1:307" ht="15.75" hidden="1" customHeight="1" x14ac:dyDescent="0.3">
      <c r="A64" s="81" t="s">
        <v>197</v>
      </c>
      <c r="B64" s="81" t="s">
        <v>192</v>
      </c>
      <c r="C64" s="81" t="s">
        <v>197</v>
      </c>
      <c r="D64" s="81" t="s">
        <v>382</v>
      </c>
      <c r="E64" s="81" t="s">
        <v>392</v>
      </c>
      <c r="F64" s="82"/>
      <c r="G64" s="82"/>
      <c r="H64" s="82"/>
      <c r="I64" s="81"/>
      <c r="J64" s="81"/>
      <c r="K64" s="81"/>
      <c r="L64" s="89" t="s">
        <v>393</v>
      </c>
      <c r="M64" s="75"/>
      <c r="N64" s="59"/>
      <c r="O64" s="77"/>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152"/>
      <c r="CR64" s="152"/>
      <c r="CS64" s="152"/>
      <c r="CT64" s="152"/>
      <c r="CU64" s="152"/>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152"/>
      <c r="EC64" s="152"/>
      <c r="ED64" s="152"/>
      <c r="EE64" s="152"/>
      <c r="EF64" s="152"/>
      <c r="EG64" s="152"/>
      <c r="EH64" s="59"/>
      <c r="EI64" s="59"/>
      <c r="EJ64" s="152"/>
      <c r="EK64" s="152"/>
      <c r="EL64" s="152"/>
      <c r="EM64" s="152"/>
      <c r="EN64" s="152"/>
      <c r="EO64" s="152"/>
      <c r="EP64" s="152"/>
      <c r="EQ64" s="152"/>
      <c r="ER64" s="152"/>
      <c r="ES64" s="152"/>
      <c r="ET64" s="152"/>
      <c r="EU64" s="152"/>
      <c r="EV64" s="152"/>
      <c r="EW64" s="152"/>
      <c r="EX64" s="152"/>
      <c r="EY64" s="152"/>
      <c r="EZ64" s="152"/>
      <c r="FA64" s="152"/>
      <c r="FB64" s="152"/>
      <c r="FC64" s="152"/>
      <c r="FD64" s="152"/>
      <c r="FE64" s="152"/>
      <c r="FF64" s="152"/>
      <c r="FG64" s="152"/>
      <c r="FH64" s="152"/>
      <c r="FI64" s="152"/>
      <c r="FJ64" s="84"/>
      <c r="FK64" s="84"/>
      <c r="FL64" s="84"/>
      <c r="FM64" s="84"/>
      <c r="FN64" s="84"/>
      <c r="FO64" s="84"/>
      <c r="FP64" s="84"/>
      <c r="FQ64" s="84"/>
      <c r="FR64" s="84"/>
      <c r="FS64" s="84"/>
      <c r="FT64" s="84"/>
      <c r="FU64" s="84"/>
      <c r="FV64" s="84"/>
      <c r="FW64" s="84"/>
      <c r="FX64" s="84"/>
      <c r="FY64" s="84"/>
      <c r="FZ64" s="84"/>
      <c r="GA64" s="84"/>
      <c r="GB64" s="84"/>
      <c r="GC64" s="84"/>
      <c r="GD64" s="84"/>
      <c r="GE64" s="84"/>
      <c r="GF64" s="84"/>
      <c r="GG64" s="84"/>
      <c r="GH64" s="84"/>
      <c r="GI64" s="84"/>
      <c r="GJ64" s="84"/>
      <c r="GK64" s="84"/>
      <c r="GL64" s="84"/>
      <c r="GM64" s="84"/>
      <c r="GN64" s="84"/>
      <c r="GO64" s="84"/>
      <c r="GP64" s="84"/>
      <c r="GQ64" s="84"/>
      <c r="GR64" s="84"/>
      <c r="GS64" s="84"/>
      <c r="GT64" s="84"/>
      <c r="GU64" s="84"/>
      <c r="GV64" s="84"/>
      <c r="GW64" s="84"/>
      <c r="GX64" s="84"/>
      <c r="GY64" s="84"/>
      <c r="GZ64" s="84"/>
      <c r="HA64" s="84"/>
      <c r="HB64" s="84"/>
      <c r="HC64" s="84"/>
      <c r="HD64" s="84"/>
      <c r="HE64" s="84"/>
      <c r="HF64" s="84"/>
      <c r="HG64" s="84"/>
      <c r="HH64" s="84"/>
      <c r="HI64" s="84"/>
      <c r="HJ64" s="84"/>
      <c r="HK64" s="84"/>
      <c r="HL64" s="84"/>
      <c r="HM64" s="84"/>
      <c r="HN64" s="84"/>
      <c r="HO64" s="84"/>
      <c r="HP64" s="84"/>
      <c r="HQ64" s="84"/>
      <c r="HR64" s="84"/>
      <c r="HS64" s="84"/>
      <c r="HT64" s="84"/>
      <c r="HU64" s="84"/>
      <c r="HV64" s="84"/>
      <c r="HW64" s="84"/>
      <c r="HX64" s="84"/>
      <c r="HY64" s="84"/>
      <c r="HZ64" s="84"/>
      <c r="IA64" s="84"/>
      <c r="IB64" s="84"/>
      <c r="IC64" s="84"/>
      <c r="ID64" s="84"/>
      <c r="IE64" s="84"/>
      <c r="IF64" s="84"/>
      <c r="IG64" s="84"/>
      <c r="IH64" s="84"/>
      <c r="II64" s="84"/>
      <c r="IJ64" s="84"/>
      <c r="IK64" s="84"/>
      <c r="IL64" s="84"/>
      <c r="IM64" s="84"/>
      <c r="IN64" s="84"/>
      <c r="IO64" s="84"/>
      <c r="IP64" s="84"/>
      <c r="IQ64" s="84"/>
      <c r="IR64" s="84"/>
      <c r="IS64" s="84"/>
      <c r="IT64" s="84"/>
      <c r="IU64" s="84"/>
      <c r="IV64" s="84"/>
      <c r="IW64" s="84"/>
      <c r="IX64" s="84"/>
      <c r="IY64" s="84"/>
      <c r="IZ64" s="84"/>
      <c r="JA64" s="84"/>
      <c r="JB64" s="84"/>
      <c r="JC64" s="84"/>
      <c r="JD64" s="84"/>
      <c r="JE64" s="84"/>
      <c r="JF64" s="84"/>
      <c r="JG64" s="84"/>
      <c r="JH64" s="84"/>
      <c r="JI64" s="84"/>
      <c r="JJ64" s="84"/>
      <c r="JK64" s="84"/>
      <c r="JL64" s="84"/>
      <c r="JM64" s="84"/>
      <c r="JN64" s="84"/>
      <c r="JO64" s="84"/>
      <c r="JP64" s="84"/>
      <c r="JQ64" s="84"/>
      <c r="JR64" s="84"/>
      <c r="JS64" s="84"/>
      <c r="JT64" s="84"/>
      <c r="JU64" s="84"/>
      <c r="JV64" s="84"/>
      <c r="JW64" s="84"/>
      <c r="JX64" s="84"/>
      <c r="JY64" s="84"/>
      <c r="JZ64" s="84"/>
      <c r="KA64" s="84"/>
      <c r="KB64" s="84"/>
      <c r="KC64" s="84"/>
      <c r="KD64" s="84"/>
      <c r="KE64" s="84"/>
      <c r="KF64" s="84"/>
      <c r="KG64" s="84"/>
      <c r="KH64" s="84"/>
      <c r="KI64" s="84"/>
      <c r="KJ64" s="84"/>
      <c r="KK64" s="84"/>
      <c r="KL64" s="84"/>
      <c r="KM64" s="84"/>
      <c r="KN64" s="84"/>
      <c r="KO64" s="13"/>
      <c r="KP64" s="13"/>
      <c r="KQ64" s="13"/>
      <c r="KR64" s="13"/>
      <c r="KS64" s="13"/>
      <c r="KT64" s="13"/>
      <c r="KU64" s="13"/>
    </row>
    <row r="65" spans="1:307" ht="15.75" customHeight="1" x14ac:dyDescent="0.3">
      <c r="A65" s="90" t="s">
        <v>197</v>
      </c>
      <c r="B65" s="90" t="s">
        <v>192</v>
      </c>
      <c r="C65" s="90" t="s">
        <v>197</v>
      </c>
      <c r="D65" s="90" t="s">
        <v>382</v>
      </c>
      <c r="E65" s="90" t="s">
        <v>392</v>
      </c>
      <c r="F65" s="178" t="s">
        <v>349</v>
      </c>
      <c r="G65" s="90" t="s">
        <v>349</v>
      </c>
      <c r="H65" s="90" t="s">
        <v>394</v>
      </c>
      <c r="I65" s="104" t="s">
        <v>229</v>
      </c>
      <c r="J65" s="104" t="s">
        <v>395</v>
      </c>
      <c r="K65" s="90"/>
      <c r="L65" s="91" t="s">
        <v>396</v>
      </c>
      <c r="M65" s="75">
        <f>N65</f>
        <v>2000000000</v>
      </c>
      <c r="N65" s="64">
        <f>P65</f>
        <v>2000000000</v>
      </c>
      <c r="O65" s="103">
        <v>24</v>
      </c>
      <c r="P65" s="64">
        <f>SUM(Q65:FI65)</f>
        <v>2000000000</v>
      </c>
      <c r="Q65" s="64">
        <v>2000000000</v>
      </c>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6"/>
      <c r="CR65" s="66"/>
      <c r="CS65" s="66"/>
      <c r="CT65" s="66"/>
      <c r="CU65" s="66"/>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6"/>
      <c r="EC65" s="66"/>
      <c r="ED65" s="66"/>
      <c r="EE65" s="66"/>
      <c r="EF65" s="66"/>
      <c r="EG65" s="66"/>
      <c r="EH65" s="64"/>
      <c r="EI65" s="64"/>
      <c r="EJ65" s="66"/>
      <c r="EK65" s="66"/>
      <c r="EL65" s="66"/>
      <c r="EM65" s="66"/>
      <c r="EN65" s="66"/>
      <c r="EO65" s="66"/>
      <c r="EP65" s="66"/>
      <c r="EQ65" s="66"/>
      <c r="ER65" s="66"/>
      <c r="ES65" s="66"/>
      <c r="ET65" s="66"/>
      <c r="EU65" s="66"/>
      <c r="EV65" s="66"/>
      <c r="EW65" s="66"/>
      <c r="EX65" s="66"/>
      <c r="EY65" s="66"/>
      <c r="EZ65" s="66"/>
      <c r="FA65" s="66"/>
      <c r="FB65" s="66"/>
      <c r="FC65" s="66"/>
      <c r="FD65" s="66"/>
      <c r="FE65" s="66"/>
      <c r="FF65" s="66"/>
      <c r="FG65" s="66"/>
      <c r="FH65" s="66"/>
      <c r="FI65" s="66"/>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c r="JA65" s="11"/>
      <c r="JB65" s="11"/>
      <c r="JC65" s="11"/>
      <c r="JD65" s="11"/>
      <c r="JE65" s="11"/>
      <c r="JF65" s="11"/>
      <c r="JG65" s="11"/>
      <c r="JH65" s="11"/>
      <c r="JI65" s="11"/>
      <c r="JJ65" s="11"/>
      <c r="JK65" s="11"/>
      <c r="JL65" s="11"/>
      <c r="JM65" s="11"/>
      <c r="JN65" s="11"/>
      <c r="JO65" s="11"/>
      <c r="JP65" s="11"/>
      <c r="JQ65" s="11"/>
      <c r="JR65" s="11"/>
      <c r="JS65" s="11"/>
      <c r="JT65" s="11"/>
      <c r="JU65" s="11"/>
      <c r="JV65" s="11"/>
      <c r="JW65" s="11"/>
      <c r="JX65" s="11"/>
      <c r="JY65" s="11"/>
      <c r="JZ65" s="11"/>
      <c r="KA65" s="11"/>
      <c r="KB65" s="11"/>
      <c r="KC65" s="11"/>
      <c r="KD65" s="11"/>
      <c r="KE65" s="11"/>
      <c r="KF65" s="11"/>
      <c r="KG65" s="11"/>
      <c r="KH65" s="11"/>
      <c r="KI65" s="11"/>
      <c r="KJ65" s="11"/>
      <c r="KK65" s="11"/>
      <c r="KL65" s="11"/>
      <c r="KM65" s="11"/>
      <c r="KN65" s="11"/>
      <c r="KO65" s="13"/>
      <c r="KP65" s="13"/>
      <c r="KQ65" s="13"/>
      <c r="KR65" s="13"/>
      <c r="KS65" s="13"/>
      <c r="KT65" s="13"/>
      <c r="KU65" s="13"/>
    </row>
    <row r="66" spans="1:307" ht="15.75" customHeight="1" x14ac:dyDescent="0.3">
      <c r="A66" s="90" t="s">
        <v>197</v>
      </c>
      <c r="B66" s="90" t="s">
        <v>192</v>
      </c>
      <c r="C66" s="90" t="s">
        <v>197</v>
      </c>
      <c r="D66" s="90" t="s">
        <v>382</v>
      </c>
      <c r="E66" s="90" t="s">
        <v>392</v>
      </c>
      <c r="F66" s="86" t="s">
        <v>400</v>
      </c>
      <c r="G66" s="90" t="s">
        <v>246</v>
      </c>
      <c r="H66" s="90" t="s">
        <v>402</v>
      </c>
      <c r="I66" s="104" t="s">
        <v>229</v>
      </c>
      <c r="J66" s="104" t="s">
        <v>403</v>
      </c>
      <c r="K66" s="90"/>
      <c r="L66" s="91" t="s">
        <v>404</v>
      </c>
      <c r="M66" s="75">
        <f>N66</f>
        <v>365000000</v>
      </c>
      <c r="N66" s="64">
        <f>P66</f>
        <v>365000000</v>
      </c>
      <c r="O66" s="103">
        <v>7</v>
      </c>
      <c r="P66" s="64">
        <f>SUM(Q66:FI66)</f>
        <v>365000000</v>
      </c>
      <c r="Q66" s="64"/>
      <c r="R66" s="64"/>
      <c r="S66" s="64"/>
      <c r="T66" s="64"/>
      <c r="U66" s="64"/>
      <c r="V66" s="64">
        <v>0</v>
      </c>
      <c r="W66" s="64"/>
      <c r="X66" s="64"/>
      <c r="Y66" s="64"/>
      <c r="Z66" s="64"/>
      <c r="AA66" s="64"/>
      <c r="AB66" s="64"/>
      <c r="AC66" s="64"/>
      <c r="AD66" s="64"/>
      <c r="AE66" s="64"/>
      <c r="AF66" s="64"/>
      <c r="AG66" s="64"/>
      <c r="AH66" s="254"/>
      <c r="AI66" s="254"/>
      <c r="AJ66" s="254"/>
      <c r="AK66" s="254"/>
      <c r="AL66" s="254"/>
      <c r="AM66" s="254"/>
      <c r="AN66" s="254"/>
      <c r="AO66" s="254"/>
      <c r="AP66" s="254"/>
      <c r="AQ66" s="254"/>
      <c r="AR66" s="254"/>
      <c r="AS66" s="64"/>
      <c r="AT66" s="64"/>
      <c r="AU66" s="64"/>
      <c r="AV66" s="64"/>
      <c r="AW66" s="64"/>
      <c r="AX66" s="64"/>
      <c r="AY66" s="64">
        <v>365000000</v>
      </c>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254"/>
      <c r="EI66" s="25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115"/>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11"/>
      <c r="JW66" s="4"/>
      <c r="JX66" s="4"/>
      <c r="JY66" s="4"/>
      <c r="JZ66" s="4"/>
      <c r="KA66" s="4"/>
      <c r="KB66" s="4"/>
      <c r="KC66" s="11"/>
      <c r="KD66" s="11"/>
      <c r="KE66" s="11"/>
      <c r="KF66" s="11"/>
      <c r="KG66" s="11"/>
      <c r="KH66" s="11"/>
      <c r="KI66" s="11"/>
      <c r="KJ66" s="11"/>
      <c r="KK66" s="11"/>
      <c r="KL66" s="11"/>
      <c r="KM66" s="11"/>
      <c r="KN66" s="11"/>
      <c r="KO66" s="13"/>
      <c r="KP66" s="13"/>
      <c r="KQ66" s="13"/>
      <c r="KR66" s="13"/>
      <c r="KS66" s="13"/>
      <c r="KT66" s="13"/>
      <c r="KU66" s="13"/>
    </row>
    <row r="67" spans="1:307" ht="15.75" customHeight="1" x14ac:dyDescent="0.3">
      <c r="A67" s="90" t="s">
        <v>197</v>
      </c>
      <c r="B67" s="90" t="s">
        <v>192</v>
      </c>
      <c r="C67" s="90" t="s">
        <v>197</v>
      </c>
      <c r="D67" s="90" t="s">
        <v>382</v>
      </c>
      <c r="E67" s="90" t="s">
        <v>392</v>
      </c>
      <c r="F67" s="86" t="s">
        <v>405</v>
      </c>
      <c r="G67" s="90" t="s">
        <v>246</v>
      </c>
      <c r="H67" s="90" t="s">
        <v>406</v>
      </c>
      <c r="I67" s="104" t="s">
        <v>229</v>
      </c>
      <c r="J67" s="104" t="s">
        <v>407</v>
      </c>
      <c r="K67" s="90"/>
      <c r="L67" s="91" t="s">
        <v>408</v>
      </c>
      <c r="M67" s="75">
        <f>N67</f>
        <v>50000000</v>
      </c>
      <c r="N67" s="64">
        <f>P67</f>
        <v>50000000</v>
      </c>
      <c r="O67" s="103">
        <v>4</v>
      </c>
      <c r="P67" s="64">
        <f>SUM(Q67:FI67)</f>
        <v>50000000</v>
      </c>
      <c r="Q67" s="64"/>
      <c r="R67" s="64"/>
      <c r="S67" s="64"/>
      <c r="T67" s="64"/>
      <c r="U67" s="64"/>
      <c r="V67" s="64">
        <v>0</v>
      </c>
      <c r="W67" s="64"/>
      <c r="X67" s="64"/>
      <c r="Y67" s="64"/>
      <c r="Z67" s="64"/>
      <c r="AA67" s="64"/>
      <c r="AB67" s="64"/>
      <c r="AC67" s="64"/>
      <c r="AD67" s="64"/>
      <c r="AE67" s="64"/>
      <c r="AF67" s="64"/>
      <c r="AG67" s="64"/>
      <c r="AH67" s="254"/>
      <c r="AI67" s="254"/>
      <c r="AJ67" s="254"/>
      <c r="AK67" s="254"/>
      <c r="AL67" s="254"/>
      <c r="AM67" s="254"/>
      <c r="AN67" s="254"/>
      <c r="AO67" s="254"/>
      <c r="AP67" s="254"/>
      <c r="AQ67" s="254"/>
      <c r="AR67" s="254"/>
      <c r="AS67" s="64"/>
      <c r="AT67" s="64"/>
      <c r="AU67" s="64"/>
      <c r="AV67" s="64"/>
      <c r="AW67" s="64"/>
      <c r="AX67" s="64"/>
      <c r="AY67" s="64">
        <v>50000000</v>
      </c>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254"/>
      <c r="EI67" s="25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115"/>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11"/>
      <c r="JW67" s="4"/>
      <c r="JX67" s="4"/>
      <c r="JY67" s="4"/>
      <c r="JZ67" s="4"/>
      <c r="KA67" s="4"/>
      <c r="KB67" s="4"/>
      <c r="KC67" s="11"/>
      <c r="KD67" s="11"/>
      <c r="KE67" s="11"/>
      <c r="KF67" s="11"/>
      <c r="KG67" s="11"/>
      <c r="KH67" s="11"/>
      <c r="KI67" s="11"/>
      <c r="KJ67" s="11"/>
      <c r="KK67" s="11"/>
      <c r="KL67" s="11"/>
      <c r="KM67" s="11"/>
      <c r="KN67" s="11"/>
      <c r="KO67" s="13"/>
      <c r="KP67" s="13"/>
      <c r="KQ67" s="13"/>
      <c r="KR67" s="13"/>
      <c r="KS67" s="13"/>
      <c r="KT67" s="13"/>
      <c r="KU67" s="13"/>
    </row>
    <row r="68" spans="1:307" ht="15.75" customHeight="1" x14ac:dyDescent="0.3">
      <c r="A68" s="90" t="s">
        <v>197</v>
      </c>
      <c r="B68" s="90" t="s">
        <v>192</v>
      </c>
      <c r="C68" s="90" t="s">
        <v>197</v>
      </c>
      <c r="D68" s="90" t="s">
        <v>382</v>
      </c>
      <c r="E68" s="90" t="s">
        <v>392</v>
      </c>
      <c r="F68" s="86" t="s">
        <v>409</v>
      </c>
      <c r="G68" s="90" t="s">
        <v>246</v>
      </c>
      <c r="H68" s="252" t="s">
        <v>411</v>
      </c>
      <c r="I68" s="104" t="s">
        <v>229</v>
      </c>
      <c r="J68" s="104" t="s">
        <v>412</v>
      </c>
      <c r="K68" s="90"/>
      <c r="L68" s="91" t="s">
        <v>413</v>
      </c>
      <c r="M68" s="75">
        <f>N68</f>
        <v>1500000000</v>
      </c>
      <c r="N68" s="64">
        <f>P68</f>
        <v>1500000000</v>
      </c>
      <c r="O68" s="103">
        <v>10</v>
      </c>
      <c r="P68" s="64">
        <f>SUM(Q68:FI68)</f>
        <v>1500000000</v>
      </c>
      <c r="Q68" s="64">
        <v>1500000000</v>
      </c>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6"/>
      <c r="CR68" s="66"/>
      <c r="CS68" s="66"/>
      <c r="CT68" s="66"/>
      <c r="CU68" s="66"/>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6"/>
      <c r="EC68" s="66"/>
      <c r="ED68" s="66"/>
      <c r="EE68" s="66"/>
      <c r="EF68" s="66"/>
      <c r="EG68" s="66"/>
      <c r="EH68" s="64"/>
      <c r="EI68" s="64"/>
      <c r="EJ68" s="66"/>
      <c r="EK68" s="66"/>
      <c r="EL68" s="66"/>
      <c r="EM68" s="66"/>
      <c r="EN68" s="66"/>
      <c r="EO68" s="66"/>
      <c r="EP68" s="66"/>
      <c r="EQ68" s="66"/>
      <c r="ER68" s="66"/>
      <c r="ES68" s="66"/>
      <c r="ET68" s="66"/>
      <c r="EU68" s="66"/>
      <c r="EV68" s="66"/>
      <c r="EW68" s="66"/>
      <c r="EX68" s="66"/>
      <c r="EY68" s="66"/>
      <c r="EZ68" s="66"/>
      <c r="FA68" s="66"/>
      <c r="FB68" s="66"/>
      <c r="FC68" s="66"/>
      <c r="FD68" s="66"/>
      <c r="FE68" s="66"/>
      <c r="FF68" s="66"/>
      <c r="FG68" s="66"/>
      <c r="FH68" s="66"/>
      <c r="FI68" s="66"/>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3"/>
      <c r="KP68" s="13"/>
      <c r="KQ68" s="13"/>
      <c r="KR68" s="13"/>
      <c r="KS68" s="13"/>
      <c r="KT68" s="13"/>
      <c r="KU68" s="13"/>
    </row>
    <row r="69" spans="1:307" ht="15.75" hidden="1" customHeight="1" x14ac:dyDescent="0.3">
      <c r="A69" s="81" t="s">
        <v>197</v>
      </c>
      <c r="B69" s="81" t="s">
        <v>192</v>
      </c>
      <c r="C69" s="81" t="s">
        <v>197</v>
      </c>
      <c r="D69" s="81" t="s">
        <v>382</v>
      </c>
      <c r="E69" s="81" t="s">
        <v>414</v>
      </c>
      <c r="F69" s="82"/>
      <c r="G69" s="82"/>
      <c r="H69" s="82"/>
      <c r="I69" s="81"/>
      <c r="J69" s="81"/>
      <c r="K69" s="81"/>
      <c r="L69" s="89" t="s">
        <v>415</v>
      </c>
      <c r="M69" s="75"/>
      <c r="N69" s="59"/>
      <c r="O69" s="77"/>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152"/>
      <c r="CR69" s="152"/>
      <c r="CS69" s="152"/>
      <c r="CT69" s="152"/>
      <c r="CU69" s="152"/>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152"/>
      <c r="EC69" s="152"/>
      <c r="ED69" s="152"/>
      <c r="EE69" s="152"/>
      <c r="EF69" s="152"/>
      <c r="EG69" s="152"/>
      <c r="EH69" s="59"/>
      <c r="EI69" s="59"/>
      <c r="EJ69" s="152"/>
      <c r="EK69" s="152"/>
      <c r="EL69" s="152"/>
      <c r="EM69" s="152"/>
      <c r="EN69" s="152"/>
      <c r="EO69" s="152"/>
      <c r="EP69" s="152"/>
      <c r="EQ69" s="152"/>
      <c r="ER69" s="152"/>
      <c r="ES69" s="152"/>
      <c r="ET69" s="152"/>
      <c r="EU69" s="152"/>
      <c r="EV69" s="152"/>
      <c r="EW69" s="152"/>
      <c r="EX69" s="152"/>
      <c r="EY69" s="152"/>
      <c r="EZ69" s="152"/>
      <c r="FA69" s="152"/>
      <c r="FB69" s="152"/>
      <c r="FC69" s="152"/>
      <c r="FD69" s="152"/>
      <c r="FE69" s="152"/>
      <c r="FF69" s="152"/>
      <c r="FG69" s="152"/>
      <c r="FH69" s="152"/>
      <c r="FI69" s="152"/>
      <c r="FJ69" s="84"/>
      <c r="FK69" s="84"/>
      <c r="FL69" s="84"/>
      <c r="FM69" s="84"/>
      <c r="FN69" s="84"/>
      <c r="FO69" s="84"/>
      <c r="FP69" s="84"/>
      <c r="FQ69" s="84"/>
      <c r="FR69" s="84"/>
      <c r="FS69" s="84"/>
      <c r="FT69" s="84"/>
      <c r="FU69" s="84"/>
      <c r="FV69" s="84"/>
      <c r="FW69" s="84"/>
      <c r="FX69" s="84"/>
      <c r="FY69" s="84"/>
      <c r="FZ69" s="84"/>
      <c r="GA69" s="84"/>
      <c r="GB69" s="84"/>
      <c r="GC69" s="84"/>
      <c r="GD69" s="84"/>
      <c r="GE69" s="84"/>
      <c r="GF69" s="84"/>
      <c r="GG69" s="84"/>
      <c r="GH69" s="84"/>
      <c r="GI69" s="84"/>
      <c r="GJ69" s="84"/>
      <c r="GK69" s="84"/>
      <c r="GL69" s="84"/>
      <c r="GM69" s="84"/>
      <c r="GN69" s="84"/>
      <c r="GO69" s="84"/>
      <c r="GP69" s="84"/>
      <c r="GQ69" s="84"/>
      <c r="GR69" s="84"/>
      <c r="GS69" s="84"/>
      <c r="GT69" s="84"/>
      <c r="GU69" s="84"/>
      <c r="GV69" s="84"/>
      <c r="GW69" s="84"/>
      <c r="GX69" s="84"/>
      <c r="GY69" s="84"/>
      <c r="GZ69" s="84"/>
      <c r="HA69" s="84"/>
      <c r="HB69" s="84"/>
      <c r="HC69" s="84"/>
      <c r="HD69" s="84"/>
      <c r="HE69" s="84"/>
      <c r="HF69" s="84"/>
      <c r="HG69" s="84"/>
      <c r="HH69" s="84"/>
      <c r="HI69" s="84"/>
      <c r="HJ69" s="84"/>
      <c r="HK69" s="84"/>
      <c r="HL69" s="84"/>
      <c r="HM69" s="84"/>
      <c r="HN69" s="84"/>
      <c r="HO69" s="84"/>
      <c r="HP69" s="84"/>
      <c r="HQ69" s="84"/>
      <c r="HR69" s="84"/>
      <c r="HS69" s="84"/>
      <c r="HT69" s="84"/>
      <c r="HU69" s="84"/>
      <c r="HV69" s="84"/>
      <c r="HW69" s="84"/>
      <c r="HX69" s="84"/>
      <c r="HY69" s="84"/>
      <c r="HZ69" s="84"/>
      <c r="IA69" s="84"/>
      <c r="IB69" s="84"/>
      <c r="IC69" s="84"/>
      <c r="ID69" s="84"/>
      <c r="IE69" s="84"/>
      <c r="IF69" s="84"/>
      <c r="IG69" s="84"/>
      <c r="IH69" s="84"/>
      <c r="II69" s="84"/>
      <c r="IJ69" s="84"/>
      <c r="IK69" s="84"/>
      <c r="IL69" s="84"/>
      <c r="IM69" s="84"/>
      <c r="IN69" s="84"/>
      <c r="IO69" s="84"/>
      <c r="IP69" s="84"/>
      <c r="IQ69" s="84"/>
      <c r="IR69" s="84"/>
      <c r="IS69" s="84"/>
      <c r="IT69" s="84"/>
      <c r="IU69" s="84"/>
      <c r="IV69" s="84"/>
      <c r="IW69" s="84"/>
      <c r="IX69" s="84"/>
      <c r="IY69" s="84"/>
      <c r="IZ69" s="84"/>
      <c r="JA69" s="84"/>
      <c r="JB69" s="84"/>
      <c r="JC69" s="84"/>
      <c r="JD69" s="84"/>
      <c r="JE69" s="84"/>
      <c r="JF69" s="84"/>
      <c r="JG69" s="84"/>
      <c r="JH69" s="84"/>
      <c r="JI69" s="84"/>
      <c r="JJ69" s="84"/>
      <c r="JK69" s="84"/>
      <c r="JL69" s="84"/>
      <c r="JM69" s="84"/>
      <c r="JN69" s="84"/>
      <c r="JO69" s="84"/>
      <c r="JP69" s="84"/>
      <c r="JQ69" s="84"/>
      <c r="JR69" s="84"/>
      <c r="JS69" s="84"/>
      <c r="JT69" s="84"/>
      <c r="JU69" s="84"/>
      <c r="JV69" s="84"/>
      <c r="JW69" s="84"/>
      <c r="JX69" s="84"/>
      <c r="JY69" s="84"/>
      <c r="JZ69" s="84"/>
      <c r="KA69" s="84"/>
      <c r="KB69" s="84"/>
      <c r="KC69" s="84"/>
      <c r="KD69" s="84"/>
      <c r="KE69" s="84"/>
      <c r="KF69" s="84"/>
      <c r="KG69" s="84"/>
      <c r="KH69" s="84"/>
      <c r="KI69" s="84"/>
      <c r="KJ69" s="84"/>
      <c r="KK69" s="84"/>
      <c r="KL69" s="84"/>
      <c r="KM69" s="84"/>
      <c r="KN69" s="84"/>
      <c r="KO69" s="13"/>
      <c r="KP69" s="13"/>
      <c r="KQ69" s="13"/>
      <c r="KR69" s="13"/>
      <c r="KS69" s="13"/>
      <c r="KT69" s="13"/>
      <c r="KU69" s="13"/>
    </row>
    <row r="70" spans="1:307" ht="15.75" customHeight="1" x14ac:dyDescent="0.3">
      <c r="A70" s="90" t="s">
        <v>197</v>
      </c>
      <c r="B70" s="90" t="s">
        <v>192</v>
      </c>
      <c r="C70" s="90" t="s">
        <v>197</v>
      </c>
      <c r="D70" s="90" t="s">
        <v>382</v>
      </c>
      <c r="E70" s="90" t="s">
        <v>414</v>
      </c>
      <c r="F70" s="178" t="s">
        <v>349</v>
      </c>
      <c r="G70" s="90" t="s">
        <v>349</v>
      </c>
      <c r="H70" s="86" t="s">
        <v>418</v>
      </c>
      <c r="I70" s="87" t="s">
        <v>229</v>
      </c>
      <c r="J70" s="87" t="s">
        <v>407</v>
      </c>
      <c r="K70" s="87"/>
      <c r="L70" s="91" t="s">
        <v>419</v>
      </c>
      <c r="M70" s="75">
        <f>N70</f>
        <v>1000000000</v>
      </c>
      <c r="N70" s="59">
        <f>P70</f>
        <v>1000000000</v>
      </c>
      <c r="O70" s="77">
        <v>24</v>
      </c>
      <c r="P70" s="59">
        <f>SUM(Q70:FI70)</f>
        <v>1000000000</v>
      </c>
      <c r="Q70" s="59">
        <v>1000000000</v>
      </c>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152"/>
      <c r="CR70" s="152"/>
      <c r="CS70" s="152"/>
      <c r="CT70" s="152"/>
      <c r="CU70" s="152"/>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152"/>
      <c r="EC70" s="152"/>
      <c r="ED70" s="152"/>
      <c r="EE70" s="152"/>
      <c r="EF70" s="152"/>
      <c r="EG70" s="152"/>
      <c r="EH70" s="59"/>
      <c r="EI70" s="59"/>
      <c r="EJ70" s="152"/>
      <c r="EK70" s="152"/>
      <c r="EL70" s="152"/>
      <c r="EM70" s="152"/>
      <c r="EN70" s="152"/>
      <c r="EO70" s="152"/>
      <c r="EP70" s="152"/>
      <c r="EQ70" s="152"/>
      <c r="ER70" s="152"/>
      <c r="ES70" s="152"/>
      <c r="ET70" s="152"/>
      <c r="EU70" s="152"/>
      <c r="EV70" s="152"/>
      <c r="EW70" s="152"/>
      <c r="EX70" s="152"/>
      <c r="EY70" s="152"/>
      <c r="EZ70" s="152"/>
      <c r="FA70" s="152"/>
      <c r="FB70" s="152"/>
      <c r="FC70" s="152"/>
      <c r="FD70" s="152"/>
      <c r="FE70" s="152"/>
      <c r="FF70" s="152"/>
      <c r="FG70" s="152"/>
      <c r="FH70" s="152"/>
      <c r="FI70" s="152"/>
      <c r="FJ70" s="84"/>
      <c r="FK70" s="84"/>
      <c r="FL70" s="84"/>
      <c r="FM70" s="84"/>
      <c r="FN70" s="84"/>
      <c r="FO70" s="84"/>
      <c r="FP70" s="84"/>
      <c r="FQ70" s="84"/>
      <c r="FR70" s="84"/>
      <c r="FS70" s="84"/>
      <c r="FT70" s="84"/>
      <c r="FU70" s="84"/>
      <c r="FV70" s="84"/>
      <c r="FW70" s="84"/>
      <c r="FX70" s="84"/>
      <c r="FY70" s="84"/>
      <c r="FZ70" s="84"/>
      <c r="GA70" s="84"/>
      <c r="GB70" s="84"/>
      <c r="GC70" s="84"/>
      <c r="GD70" s="84"/>
      <c r="GE70" s="84"/>
      <c r="GF70" s="84"/>
      <c r="GG70" s="84"/>
      <c r="GH70" s="84"/>
      <c r="GI70" s="84"/>
      <c r="GJ70" s="84"/>
      <c r="GK70" s="84"/>
      <c r="GL70" s="84"/>
      <c r="GM70" s="84"/>
      <c r="GN70" s="84"/>
      <c r="GO70" s="84"/>
      <c r="GP70" s="84"/>
      <c r="GQ70" s="84"/>
      <c r="GR70" s="84"/>
      <c r="GS70" s="84"/>
      <c r="GT70" s="84"/>
      <c r="GU70" s="84"/>
      <c r="GV70" s="84"/>
      <c r="GW70" s="84"/>
      <c r="GX70" s="84"/>
      <c r="GY70" s="84"/>
      <c r="GZ70" s="84"/>
      <c r="HA70" s="84"/>
      <c r="HB70" s="84"/>
      <c r="HC70" s="84"/>
      <c r="HD70" s="84"/>
      <c r="HE70" s="84"/>
      <c r="HF70" s="84"/>
      <c r="HG70" s="84"/>
      <c r="HH70" s="84"/>
      <c r="HI70" s="84"/>
      <c r="HJ70" s="84"/>
      <c r="HK70" s="84"/>
      <c r="HL70" s="84"/>
      <c r="HM70" s="84"/>
      <c r="HN70" s="84"/>
      <c r="HO70" s="84"/>
      <c r="HP70" s="84"/>
      <c r="HQ70" s="84"/>
      <c r="HR70" s="84"/>
      <c r="HS70" s="84"/>
      <c r="HT70" s="84"/>
      <c r="HU70" s="84"/>
      <c r="HV70" s="84"/>
      <c r="HW70" s="84"/>
      <c r="HX70" s="84"/>
      <c r="HY70" s="84"/>
      <c r="HZ70" s="84"/>
      <c r="IA70" s="84"/>
      <c r="IB70" s="84"/>
      <c r="IC70" s="84"/>
      <c r="ID70" s="84"/>
      <c r="IE70" s="84"/>
      <c r="IF70" s="84"/>
      <c r="IG70" s="84"/>
      <c r="IH70" s="84"/>
      <c r="II70" s="84"/>
      <c r="IJ70" s="84"/>
      <c r="IK70" s="84"/>
      <c r="IL70" s="84"/>
      <c r="IM70" s="84"/>
      <c r="IN70" s="84"/>
      <c r="IO70" s="84"/>
      <c r="IP70" s="84"/>
      <c r="IQ70" s="84"/>
      <c r="IR70" s="84"/>
      <c r="IS70" s="84"/>
      <c r="IT70" s="84"/>
      <c r="IU70" s="84"/>
      <c r="IV70" s="84"/>
      <c r="IW70" s="84"/>
      <c r="IX70" s="84"/>
      <c r="IY70" s="84"/>
      <c r="IZ70" s="84"/>
      <c r="JA70" s="84"/>
      <c r="JB70" s="84"/>
      <c r="JC70" s="84"/>
      <c r="JD70" s="84"/>
      <c r="JE70" s="84"/>
      <c r="JF70" s="84"/>
      <c r="JG70" s="84"/>
      <c r="JH70" s="84"/>
      <c r="JI70" s="84"/>
      <c r="JJ70" s="84"/>
      <c r="JK70" s="84"/>
      <c r="JL70" s="84"/>
      <c r="JM70" s="84"/>
      <c r="JN70" s="84"/>
      <c r="JO70" s="84"/>
      <c r="JP70" s="84"/>
      <c r="JQ70" s="84"/>
      <c r="JR70" s="84"/>
      <c r="JS70" s="84"/>
      <c r="JT70" s="84"/>
      <c r="JU70" s="84"/>
      <c r="JV70" s="84"/>
      <c r="JW70" s="84"/>
      <c r="JX70" s="84"/>
      <c r="JY70" s="84"/>
      <c r="JZ70" s="84"/>
      <c r="KA70" s="84"/>
      <c r="KB70" s="84"/>
      <c r="KC70" s="84"/>
      <c r="KD70" s="84"/>
      <c r="KE70" s="84"/>
      <c r="KF70" s="84"/>
      <c r="KG70" s="84"/>
      <c r="KH70" s="84"/>
      <c r="KI70" s="84"/>
      <c r="KJ70" s="84"/>
      <c r="KK70" s="84"/>
      <c r="KL70" s="84"/>
      <c r="KM70" s="84"/>
      <c r="KN70" s="84"/>
      <c r="KO70" s="13"/>
      <c r="KP70" s="13"/>
      <c r="KQ70" s="13"/>
      <c r="KR70" s="13"/>
      <c r="KS70" s="13"/>
      <c r="KT70" s="13"/>
      <c r="KU70" s="13"/>
    </row>
    <row r="71" spans="1:307" ht="15.75" hidden="1" customHeight="1" x14ac:dyDescent="0.3">
      <c r="A71" s="90"/>
      <c r="B71" s="90"/>
      <c r="C71" s="90"/>
      <c r="D71" s="90"/>
      <c r="E71" s="90"/>
      <c r="F71" s="178"/>
      <c r="G71" s="90"/>
      <c r="H71" s="86"/>
      <c r="I71" s="87"/>
      <c r="J71" s="87"/>
      <c r="K71" s="87"/>
      <c r="L71" s="30" t="s">
        <v>5</v>
      </c>
      <c r="M71" s="250">
        <f>SUBTOTAL(9,M50:M70)</f>
        <v>10909727808</v>
      </c>
      <c r="N71" s="59"/>
      <c r="O71" s="77"/>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152"/>
      <c r="CR71" s="152"/>
      <c r="CS71" s="152"/>
      <c r="CT71" s="152"/>
      <c r="CU71" s="152"/>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152"/>
      <c r="EC71" s="152"/>
      <c r="ED71" s="152"/>
      <c r="EE71" s="152"/>
      <c r="EF71" s="152"/>
      <c r="EG71" s="152"/>
      <c r="EH71" s="59"/>
      <c r="EI71" s="59"/>
      <c r="EJ71" s="152"/>
      <c r="EK71" s="152"/>
      <c r="EL71" s="152"/>
      <c r="EM71" s="152"/>
      <c r="EN71" s="152"/>
      <c r="EO71" s="152"/>
      <c r="EP71" s="152"/>
      <c r="EQ71" s="152"/>
      <c r="ER71" s="152"/>
      <c r="ES71" s="152"/>
      <c r="ET71" s="152"/>
      <c r="EU71" s="152"/>
      <c r="EV71" s="152"/>
      <c r="EW71" s="152"/>
      <c r="EX71" s="152"/>
      <c r="EY71" s="152"/>
      <c r="EZ71" s="152"/>
      <c r="FA71" s="152"/>
      <c r="FB71" s="152"/>
      <c r="FC71" s="152"/>
      <c r="FD71" s="152"/>
      <c r="FE71" s="152"/>
      <c r="FF71" s="152"/>
      <c r="FG71" s="152"/>
      <c r="FH71" s="152"/>
      <c r="FI71" s="152"/>
      <c r="FJ71" s="84"/>
      <c r="FK71" s="84"/>
      <c r="FL71" s="84"/>
      <c r="FM71" s="84"/>
      <c r="FN71" s="84"/>
      <c r="FO71" s="84"/>
      <c r="FP71" s="84"/>
      <c r="FQ71" s="84"/>
      <c r="FR71" s="84"/>
      <c r="FS71" s="84"/>
      <c r="FT71" s="84"/>
      <c r="FU71" s="84"/>
      <c r="FV71" s="84"/>
      <c r="FW71" s="84"/>
      <c r="FX71" s="84"/>
      <c r="FY71" s="84"/>
      <c r="FZ71" s="84"/>
      <c r="GA71" s="84"/>
      <c r="GB71" s="84"/>
      <c r="GC71" s="84"/>
      <c r="GD71" s="84"/>
      <c r="GE71" s="84"/>
      <c r="GF71" s="84"/>
      <c r="GG71" s="84"/>
      <c r="GH71" s="84"/>
      <c r="GI71" s="84"/>
      <c r="GJ71" s="84"/>
      <c r="GK71" s="84"/>
      <c r="GL71" s="84"/>
      <c r="GM71" s="84"/>
      <c r="GN71" s="84"/>
      <c r="GO71" s="84"/>
      <c r="GP71" s="84"/>
      <c r="GQ71" s="84"/>
      <c r="GR71" s="84"/>
      <c r="GS71" s="84"/>
      <c r="GT71" s="84"/>
      <c r="GU71" s="84"/>
      <c r="GV71" s="84"/>
      <c r="GW71" s="84"/>
      <c r="GX71" s="84"/>
      <c r="GY71" s="84"/>
      <c r="GZ71" s="84"/>
      <c r="HA71" s="84"/>
      <c r="HB71" s="84"/>
      <c r="HC71" s="84"/>
      <c r="HD71" s="84"/>
      <c r="HE71" s="84"/>
      <c r="HF71" s="84"/>
      <c r="HG71" s="84"/>
      <c r="HH71" s="84"/>
      <c r="HI71" s="84"/>
      <c r="HJ71" s="84"/>
      <c r="HK71" s="84"/>
      <c r="HL71" s="84"/>
      <c r="HM71" s="84"/>
      <c r="HN71" s="84"/>
      <c r="HO71" s="84"/>
      <c r="HP71" s="84"/>
      <c r="HQ71" s="84"/>
      <c r="HR71" s="84"/>
      <c r="HS71" s="84"/>
      <c r="HT71" s="84"/>
      <c r="HU71" s="84"/>
      <c r="HV71" s="84"/>
      <c r="HW71" s="84"/>
      <c r="HX71" s="84"/>
      <c r="HY71" s="84"/>
      <c r="HZ71" s="84"/>
      <c r="IA71" s="84"/>
      <c r="IB71" s="84"/>
      <c r="IC71" s="84"/>
      <c r="ID71" s="84"/>
      <c r="IE71" s="84"/>
      <c r="IF71" s="84"/>
      <c r="IG71" s="84"/>
      <c r="IH71" s="84"/>
      <c r="II71" s="84"/>
      <c r="IJ71" s="84"/>
      <c r="IK71" s="84"/>
      <c r="IL71" s="84"/>
      <c r="IM71" s="84"/>
      <c r="IN71" s="84"/>
      <c r="IO71" s="84"/>
      <c r="IP71" s="84"/>
      <c r="IQ71" s="84"/>
      <c r="IR71" s="84"/>
      <c r="IS71" s="84"/>
      <c r="IT71" s="84"/>
      <c r="IU71" s="84"/>
      <c r="IV71" s="84"/>
      <c r="IW71" s="84"/>
      <c r="IX71" s="84"/>
      <c r="IY71" s="84"/>
      <c r="IZ71" s="84"/>
      <c r="JA71" s="84"/>
      <c r="JB71" s="84"/>
      <c r="JC71" s="84"/>
      <c r="JD71" s="84"/>
      <c r="JE71" s="84"/>
      <c r="JF71" s="84"/>
      <c r="JG71" s="84"/>
      <c r="JH71" s="84"/>
      <c r="JI71" s="84"/>
      <c r="JJ71" s="84"/>
      <c r="JK71" s="84"/>
      <c r="JL71" s="84"/>
      <c r="JM71" s="84"/>
      <c r="JN71" s="84"/>
      <c r="JO71" s="84"/>
      <c r="JP71" s="84"/>
      <c r="JQ71" s="84"/>
      <c r="JR71" s="84"/>
      <c r="JS71" s="84"/>
      <c r="JT71" s="84"/>
      <c r="JU71" s="84"/>
      <c r="JV71" s="84"/>
      <c r="JW71" s="84"/>
      <c r="JX71" s="84"/>
      <c r="JY71" s="84"/>
      <c r="JZ71" s="84"/>
      <c r="KA71" s="84"/>
      <c r="KB71" s="84"/>
      <c r="KC71" s="84"/>
      <c r="KD71" s="84"/>
      <c r="KE71" s="84"/>
      <c r="KF71" s="84"/>
      <c r="KG71" s="84"/>
      <c r="KH71" s="84"/>
      <c r="KI71" s="84"/>
      <c r="KJ71" s="84"/>
      <c r="KK71" s="84"/>
      <c r="KL71" s="84"/>
      <c r="KM71" s="84"/>
      <c r="KN71" s="84"/>
      <c r="KO71" s="13"/>
      <c r="KP71" s="13"/>
      <c r="KQ71" s="13"/>
      <c r="KR71" s="13"/>
      <c r="KS71" s="13"/>
      <c r="KT71" s="13"/>
      <c r="KU71" s="13"/>
    </row>
    <row r="72" spans="1:307" ht="15.75" customHeight="1" x14ac:dyDescent="0.3">
      <c r="A72" s="104" t="s">
        <v>226</v>
      </c>
      <c r="B72" s="104"/>
      <c r="C72" s="104"/>
      <c r="D72" s="104"/>
      <c r="E72" s="104"/>
      <c r="F72" s="263"/>
      <c r="G72" s="263" t="s">
        <v>226</v>
      </c>
      <c r="H72" s="90"/>
      <c r="I72" s="69"/>
      <c r="J72" s="69"/>
      <c r="K72" s="104"/>
      <c r="L72" s="30" t="s">
        <v>423</v>
      </c>
      <c r="M72" s="75"/>
      <c r="N72" s="59"/>
      <c r="O72" s="77"/>
      <c r="P72" s="59"/>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4"/>
      <c r="EI72" s="64"/>
      <c r="EJ72" s="66"/>
      <c r="EK72" s="66"/>
      <c r="EL72" s="66"/>
      <c r="EM72" s="66"/>
      <c r="EN72" s="66"/>
      <c r="EO72" s="66"/>
      <c r="EP72" s="66"/>
      <c r="EQ72" s="66"/>
      <c r="ER72" s="66"/>
      <c r="ES72" s="66"/>
      <c r="ET72" s="66"/>
      <c r="EU72" s="66"/>
      <c r="EV72" s="66"/>
      <c r="EW72" s="66"/>
      <c r="EX72" s="66"/>
      <c r="EY72" s="66"/>
      <c r="EZ72" s="66"/>
      <c r="FA72" s="66"/>
      <c r="FB72" s="66"/>
      <c r="FC72" s="66"/>
      <c r="FD72" s="66"/>
      <c r="FE72" s="66"/>
      <c r="FF72" s="66"/>
      <c r="FG72" s="66"/>
      <c r="FH72" s="66"/>
      <c r="FI72" s="66"/>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3"/>
      <c r="KP72" s="13"/>
      <c r="KQ72" s="13"/>
      <c r="KR72" s="13"/>
      <c r="KS72" s="13"/>
      <c r="KT72" s="13"/>
      <c r="KU72" s="13"/>
    </row>
    <row r="73" spans="1:307" ht="15.75" hidden="1" customHeight="1" x14ac:dyDescent="0.3">
      <c r="A73" s="61" t="s">
        <v>226</v>
      </c>
      <c r="B73" s="61" t="s">
        <v>266</v>
      </c>
      <c r="C73" s="61"/>
      <c r="D73" s="61"/>
      <c r="E73" s="61"/>
      <c r="F73" s="150"/>
      <c r="G73" s="150"/>
      <c r="H73" s="60"/>
      <c r="I73" s="61"/>
      <c r="J73" s="61"/>
      <c r="K73" s="61"/>
      <c r="L73" s="62" t="s">
        <v>267</v>
      </c>
      <c r="M73" s="75"/>
      <c r="N73" s="59"/>
      <c r="O73" s="77"/>
      <c r="P73" s="59"/>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4"/>
      <c r="EI73" s="64"/>
      <c r="EJ73" s="66"/>
      <c r="EK73" s="66"/>
      <c r="EL73" s="66"/>
      <c r="EM73" s="66"/>
      <c r="EN73" s="66"/>
      <c r="EO73" s="66"/>
      <c r="EP73" s="66"/>
      <c r="EQ73" s="66"/>
      <c r="ER73" s="66"/>
      <c r="ES73" s="66"/>
      <c r="ET73" s="66"/>
      <c r="EU73" s="66"/>
      <c r="EV73" s="66"/>
      <c r="EW73" s="66"/>
      <c r="EX73" s="66"/>
      <c r="EY73" s="66"/>
      <c r="EZ73" s="66"/>
      <c r="FA73" s="66"/>
      <c r="FB73" s="66"/>
      <c r="FC73" s="66"/>
      <c r="FD73" s="66"/>
      <c r="FE73" s="66"/>
      <c r="FF73" s="66"/>
      <c r="FG73" s="66"/>
      <c r="FH73" s="66"/>
      <c r="FI73" s="66"/>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3"/>
      <c r="KP73" s="13"/>
      <c r="KQ73" s="13"/>
      <c r="KR73" s="13"/>
      <c r="KS73" s="13"/>
      <c r="KT73" s="13"/>
      <c r="KU73" s="13"/>
    </row>
    <row r="74" spans="1:307" ht="15.75" hidden="1" customHeight="1" x14ac:dyDescent="0.3">
      <c r="A74" s="79" t="s">
        <v>226</v>
      </c>
      <c r="B74" s="79" t="s">
        <v>266</v>
      </c>
      <c r="C74" s="79" t="s">
        <v>266</v>
      </c>
      <c r="D74" s="79"/>
      <c r="E74" s="79"/>
      <c r="F74" s="79"/>
      <c r="G74" s="79"/>
      <c r="H74" s="79"/>
      <c r="I74" s="79"/>
      <c r="J74" s="79"/>
      <c r="K74" s="79"/>
      <c r="L74" s="244" t="s">
        <v>318</v>
      </c>
      <c r="M74" s="75"/>
      <c r="N74" s="59"/>
      <c r="O74" s="77"/>
      <c r="P74" s="59"/>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4"/>
      <c r="EI74" s="64"/>
      <c r="EJ74" s="66"/>
      <c r="EK74" s="66"/>
      <c r="EL74" s="66"/>
      <c r="EM74" s="66"/>
      <c r="EN74" s="66"/>
      <c r="EO74" s="66"/>
      <c r="EP74" s="66"/>
      <c r="EQ74" s="66"/>
      <c r="ER74" s="66"/>
      <c r="ES74" s="66"/>
      <c r="ET74" s="66"/>
      <c r="EU74" s="66"/>
      <c r="EV74" s="66"/>
      <c r="EW74" s="66"/>
      <c r="EX74" s="66"/>
      <c r="EY74" s="66"/>
      <c r="EZ74" s="66"/>
      <c r="FA74" s="66"/>
      <c r="FB74" s="66"/>
      <c r="FC74" s="66"/>
      <c r="FD74" s="66"/>
      <c r="FE74" s="66"/>
      <c r="FF74" s="66"/>
      <c r="FG74" s="66"/>
      <c r="FH74" s="66"/>
      <c r="FI74" s="66"/>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3"/>
      <c r="KP74" s="13"/>
      <c r="KQ74" s="13"/>
      <c r="KR74" s="13"/>
      <c r="KS74" s="13"/>
      <c r="KT74" s="13"/>
      <c r="KU74" s="13"/>
    </row>
    <row r="75" spans="1:307" ht="15.75" hidden="1" customHeight="1" x14ac:dyDescent="0.3">
      <c r="A75" s="76" t="s">
        <v>226</v>
      </c>
      <c r="B75" s="76" t="s">
        <v>266</v>
      </c>
      <c r="C75" s="76" t="s">
        <v>266</v>
      </c>
      <c r="D75" s="76" t="s">
        <v>266</v>
      </c>
      <c r="E75" s="76"/>
      <c r="F75" s="111"/>
      <c r="G75" s="111"/>
      <c r="H75" s="74"/>
      <c r="I75" s="76"/>
      <c r="J75" s="76"/>
      <c r="K75" s="76"/>
      <c r="L75" s="78" t="s">
        <v>425</v>
      </c>
      <c r="M75" s="75"/>
      <c r="N75" s="59"/>
      <c r="O75" s="77"/>
      <c r="P75" s="59"/>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4"/>
      <c r="EI75" s="64"/>
      <c r="EJ75" s="66"/>
      <c r="EK75" s="66"/>
      <c r="EL75" s="66"/>
      <c r="EM75" s="66"/>
      <c r="EN75" s="66"/>
      <c r="EO75" s="66"/>
      <c r="EP75" s="66"/>
      <c r="EQ75" s="66"/>
      <c r="ER75" s="66"/>
      <c r="ES75" s="66"/>
      <c r="ET75" s="66"/>
      <c r="EU75" s="66"/>
      <c r="EV75" s="66"/>
      <c r="EW75" s="66"/>
      <c r="EX75" s="66"/>
      <c r="EY75" s="66"/>
      <c r="EZ75" s="66"/>
      <c r="FA75" s="66"/>
      <c r="FB75" s="66"/>
      <c r="FC75" s="66"/>
      <c r="FD75" s="66"/>
      <c r="FE75" s="66"/>
      <c r="FF75" s="66"/>
      <c r="FG75" s="66"/>
      <c r="FH75" s="66"/>
      <c r="FI75" s="66"/>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3"/>
      <c r="KP75" s="13"/>
      <c r="KQ75" s="13"/>
      <c r="KR75" s="13"/>
      <c r="KS75" s="13"/>
      <c r="KT75" s="13"/>
      <c r="KU75" s="13"/>
    </row>
    <row r="76" spans="1:307" ht="15.75" hidden="1" customHeight="1" x14ac:dyDescent="0.3">
      <c r="A76" s="81" t="s">
        <v>226</v>
      </c>
      <c r="B76" s="81" t="s">
        <v>266</v>
      </c>
      <c r="C76" s="81" t="s">
        <v>266</v>
      </c>
      <c r="D76" s="81" t="s">
        <v>266</v>
      </c>
      <c r="E76" s="81" t="s">
        <v>187</v>
      </c>
      <c r="F76" s="82"/>
      <c r="G76" s="82"/>
      <c r="H76" s="82"/>
      <c r="I76" s="81"/>
      <c r="J76" s="81"/>
      <c r="K76" s="81"/>
      <c r="L76" s="89" t="s">
        <v>428</v>
      </c>
      <c r="M76" s="75"/>
      <c r="N76" s="59"/>
      <c r="O76" s="77"/>
      <c r="P76" s="59"/>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4"/>
      <c r="EI76" s="64"/>
      <c r="EJ76" s="66"/>
      <c r="EK76" s="66"/>
      <c r="EL76" s="66"/>
      <c r="EM76" s="66"/>
      <c r="EN76" s="66"/>
      <c r="EO76" s="66"/>
      <c r="EP76" s="66"/>
      <c r="EQ76" s="66"/>
      <c r="ER76" s="66"/>
      <c r="ES76" s="66"/>
      <c r="ET76" s="66"/>
      <c r="EU76" s="66"/>
      <c r="EV76" s="66"/>
      <c r="EW76" s="66"/>
      <c r="EX76" s="66"/>
      <c r="EY76" s="66"/>
      <c r="EZ76" s="66"/>
      <c r="FA76" s="66"/>
      <c r="FB76" s="66"/>
      <c r="FC76" s="66"/>
      <c r="FD76" s="66"/>
      <c r="FE76" s="66"/>
      <c r="FF76" s="66"/>
      <c r="FG76" s="66"/>
      <c r="FH76" s="66"/>
      <c r="FI76" s="66"/>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c r="JA76" s="11"/>
      <c r="JB76" s="11"/>
      <c r="JC76" s="11"/>
      <c r="JD76" s="11"/>
      <c r="JE76" s="11"/>
      <c r="JF76" s="11"/>
      <c r="JG76" s="11"/>
      <c r="JH76" s="11"/>
      <c r="JI76" s="11"/>
      <c r="JJ76" s="11"/>
      <c r="JK76" s="11"/>
      <c r="JL76" s="11"/>
      <c r="JM76" s="11"/>
      <c r="JN76" s="11"/>
      <c r="JO76" s="11"/>
      <c r="JP76" s="11"/>
      <c r="JQ76" s="11"/>
      <c r="JR76" s="11"/>
      <c r="JS76" s="11"/>
      <c r="JT76" s="11"/>
      <c r="JU76" s="11"/>
      <c r="JV76" s="11"/>
      <c r="JW76" s="11"/>
      <c r="JX76" s="11"/>
      <c r="JY76" s="11"/>
      <c r="JZ76" s="11"/>
      <c r="KA76" s="11"/>
      <c r="KB76" s="11"/>
      <c r="KC76" s="11"/>
      <c r="KD76" s="11"/>
      <c r="KE76" s="11"/>
      <c r="KF76" s="11"/>
      <c r="KG76" s="11"/>
      <c r="KH76" s="11"/>
      <c r="KI76" s="11"/>
      <c r="KJ76" s="11"/>
      <c r="KK76" s="11"/>
      <c r="KL76" s="11"/>
      <c r="KM76" s="11"/>
      <c r="KN76" s="11"/>
      <c r="KO76" s="13"/>
      <c r="KP76" s="13"/>
      <c r="KQ76" s="13"/>
      <c r="KR76" s="13"/>
      <c r="KS76" s="13"/>
      <c r="KT76" s="13"/>
      <c r="KU76" s="13"/>
    </row>
    <row r="77" spans="1:307" ht="15.75" customHeight="1" x14ac:dyDescent="0.3">
      <c r="A77" s="90" t="s">
        <v>226</v>
      </c>
      <c r="B77" s="90" t="s">
        <v>266</v>
      </c>
      <c r="C77" s="90" t="s">
        <v>266</v>
      </c>
      <c r="D77" s="90" t="s">
        <v>266</v>
      </c>
      <c r="E77" s="90" t="s">
        <v>187</v>
      </c>
      <c r="F77" s="86" t="s">
        <v>430</v>
      </c>
      <c r="G77" s="90" t="s">
        <v>206</v>
      </c>
      <c r="H77" s="90" t="s">
        <v>432</v>
      </c>
      <c r="I77" s="87" t="s">
        <v>208</v>
      </c>
      <c r="J77" s="87" t="s">
        <v>433</v>
      </c>
      <c r="K77" s="87"/>
      <c r="L77" s="253" t="s">
        <v>434</v>
      </c>
      <c r="M77" s="75">
        <f>N77</f>
        <v>650000000</v>
      </c>
      <c r="N77" s="59">
        <f t="shared" ref="N77:N84" si="2">P77</f>
        <v>650000000</v>
      </c>
      <c r="O77" s="77">
        <v>8</v>
      </c>
      <c r="P77" s="59">
        <f t="shared" ref="P77:P84" si="3">SUM(Q77:FI77)</f>
        <v>650000000</v>
      </c>
      <c r="Q77" s="64">
        <v>650000000</v>
      </c>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4"/>
      <c r="EI77" s="64"/>
      <c r="EJ77" s="66"/>
      <c r="EK77" s="66"/>
      <c r="EL77" s="66"/>
      <c r="EM77" s="66"/>
      <c r="EN77" s="66"/>
      <c r="EO77" s="66"/>
      <c r="EP77" s="66"/>
      <c r="EQ77" s="66"/>
      <c r="ER77" s="66"/>
      <c r="ES77" s="66"/>
      <c r="ET77" s="66"/>
      <c r="EU77" s="66"/>
      <c r="EV77" s="66"/>
      <c r="EW77" s="66"/>
      <c r="EX77" s="66"/>
      <c r="EY77" s="66"/>
      <c r="EZ77" s="66"/>
      <c r="FA77" s="66"/>
      <c r="FB77" s="66"/>
      <c r="FC77" s="66"/>
      <c r="FD77" s="66"/>
      <c r="FE77" s="66"/>
      <c r="FF77" s="66"/>
      <c r="FG77" s="66"/>
      <c r="FH77" s="66"/>
      <c r="FI77" s="66"/>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c r="JA77" s="11"/>
      <c r="JB77" s="11"/>
      <c r="JC77" s="11"/>
      <c r="JD77" s="11"/>
      <c r="JE77" s="11"/>
      <c r="JF77" s="11"/>
      <c r="JG77" s="11"/>
      <c r="JH77" s="11"/>
      <c r="JI77" s="11"/>
      <c r="JJ77" s="11"/>
      <c r="JK77" s="11"/>
      <c r="JL77" s="11"/>
      <c r="JM77" s="11"/>
      <c r="JN77" s="11"/>
      <c r="JO77" s="11"/>
      <c r="JP77" s="11"/>
      <c r="JQ77" s="11"/>
      <c r="JR77" s="11"/>
      <c r="JS77" s="11"/>
      <c r="JT77" s="11"/>
      <c r="JU77" s="11"/>
      <c r="JV77" s="11"/>
      <c r="JW77" s="11"/>
      <c r="JX77" s="11"/>
      <c r="JY77" s="11"/>
      <c r="JZ77" s="11"/>
      <c r="KA77" s="11"/>
      <c r="KB77" s="11"/>
      <c r="KC77" s="11"/>
      <c r="KD77" s="11"/>
      <c r="KE77" s="11"/>
      <c r="KF77" s="11"/>
      <c r="KG77" s="11"/>
      <c r="KH77" s="11"/>
      <c r="KI77" s="11"/>
      <c r="KJ77" s="11"/>
      <c r="KK77" s="11"/>
      <c r="KL77" s="11"/>
      <c r="KM77" s="11"/>
      <c r="KN77" s="11"/>
      <c r="KO77" s="13"/>
      <c r="KP77" s="13"/>
      <c r="KQ77" s="13"/>
      <c r="KR77" s="13"/>
      <c r="KS77" s="13"/>
      <c r="KT77" s="13"/>
      <c r="KU77" s="13"/>
    </row>
    <row r="78" spans="1:307" ht="15.75" customHeight="1" x14ac:dyDescent="0.3">
      <c r="A78" s="90" t="s">
        <v>226</v>
      </c>
      <c r="B78" s="90" t="s">
        <v>266</v>
      </c>
      <c r="C78" s="90" t="s">
        <v>266</v>
      </c>
      <c r="D78" s="90" t="s">
        <v>266</v>
      </c>
      <c r="E78" s="90" t="s">
        <v>187</v>
      </c>
      <c r="F78" s="86" t="s">
        <v>437</v>
      </c>
      <c r="G78" s="90" t="s">
        <v>206</v>
      </c>
      <c r="H78" s="90" t="s">
        <v>439</v>
      </c>
      <c r="I78" s="87" t="s">
        <v>208</v>
      </c>
      <c r="J78" s="87" t="s">
        <v>433</v>
      </c>
      <c r="K78" s="87"/>
      <c r="L78" s="253" t="s">
        <v>440</v>
      </c>
      <c r="M78" s="75">
        <f>N78</f>
        <v>1841732704</v>
      </c>
      <c r="N78" s="59">
        <f t="shared" si="2"/>
        <v>1841732704</v>
      </c>
      <c r="O78" s="77">
        <v>14</v>
      </c>
      <c r="P78" s="59">
        <f t="shared" si="3"/>
        <v>1841732704</v>
      </c>
      <c r="Q78" s="64">
        <v>1841732704</v>
      </c>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4"/>
      <c r="EI78" s="64"/>
      <c r="EJ78" s="66"/>
      <c r="EK78" s="66"/>
      <c r="EL78" s="66"/>
      <c r="EM78" s="66"/>
      <c r="EN78" s="66"/>
      <c r="EO78" s="66"/>
      <c r="EP78" s="66"/>
      <c r="EQ78" s="66"/>
      <c r="ER78" s="66"/>
      <c r="ES78" s="66"/>
      <c r="ET78" s="66"/>
      <c r="EU78" s="66"/>
      <c r="EV78" s="66"/>
      <c r="EW78" s="66"/>
      <c r="EX78" s="66"/>
      <c r="EY78" s="66"/>
      <c r="EZ78" s="66"/>
      <c r="FA78" s="66"/>
      <c r="FB78" s="66"/>
      <c r="FC78" s="66"/>
      <c r="FD78" s="66"/>
      <c r="FE78" s="66"/>
      <c r="FF78" s="66"/>
      <c r="FG78" s="66"/>
      <c r="FH78" s="66"/>
      <c r="FI78" s="66"/>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c r="JA78" s="11"/>
      <c r="JB78" s="11"/>
      <c r="JC78" s="11"/>
      <c r="JD78" s="11"/>
      <c r="JE78" s="11"/>
      <c r="JF78" s="11"/>
      <c r="JG78" s="11"/>
      <c r="JH78" s="11"/>
      <c r="JI78" s="11"/>
      <c r="JJ78" s="11"/>
      <c r="JK78" s="11"/>
      <c r="JL78" s="11"/>
      <c r="JM78" s="11"/>
      <c r="JN78" s="11"/>
      <c r="JO78" s="11"/>
      <c r="JP78" s="11"/>
      <c r="JQ78" s="11"/>
      <c r="JR78" s="11"/>
      <c r="JS78" s="11"/>
      <c r="JT78" s="11"/>
      <c r="JU78" s="11"/>
      <c r="JV78" s="11"/>
      <c r="JW78" s="11"/>
      <c r="JX78" s="11"/>
      <c r="JY78" s="11"/>
      <c r="JZ78" s="11"/>
      <c r="KA78" s="11"/>
      <c r="KB78" s="11"/>
      <c r="KC78" s="11"/>
      <c r="KD78" s="11"/>
      <c r="KE78" s="11"/>
      <c r="KF78" s="11"/>
      <c r="KG78" s="11"/>
      <c r="KH78" s="11"/>
      <c r="KI78" s="11"/>
      <c r="KJ78" s="11"/>
      <c r="KK78" s="11"/>
      <c r="KL78" s="11"/>
      <c r="KM78" s="11"/>
      <c r="KN78" s="11"/>
      <c r="KO78" s="13"/>
      <c r="KP78" s="13"/>
      <c r="KQ78" s="13"/>
      <c r="KR78" s="13"/>
      <c r="KS78" s="13"/>
      <c r="KT78" s="13"/>
      <c r="KU78" s="13"/>
    </row>
    <row r="79" spans="1:307" ht="15.75" hidden="1" customHeight="1" x14ac:dyDescent="0.3">
      <c r="A79" s="55"/>
      <c r="B79" s="55"/>
      <c r="C79" s="55"/>
      <c r="D79" s="55"/>
      <c r="E79" s="55"/>
      <c r="F79" s="85"/>
      <c r="G79" s="55"/>
      <c r="H79" s="151"/>
      <c r="I79" s="87"/>
      <c r="J79" s="87"/>
      <c r="K79" s="87"/>
      <c r="L79" s="266" t="s">
        <v>1119</v>
      </c>
      <c r="M79" s="75">
        <v>3000000000</v>
      </c>
      <c r="N79" s="59">
        <f t="shared" si="2"/>
        <v>3000000000</v>
      </c>
      <c r="O79" s="77"/>
      <c r="P79" s="59">
        <f t="shared" si="3"/>
        <v>3000000000</v>
      </c>
      <c r="Q79" s="64">
        <v>3000000000</v>
      </c>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4"/>
      <c r="EI79" s="64"/>
      <c r="EJ79" s="66"/>
      <c r="EK79" s="66"/>
      <c r="EL79" s="66"/>
      <c r="EM79" s="66"/>
      <c r="EN79" s="66"/>
      <c r="EO79" s="66"/>
      <c r="EP79" s="66"/>
      <c r="EQ79" s="66"/>
      <c r="ER79" s="66"/>
      <c r="ES79" s="66"/>
      <c r="ET79" s="66"/>
      <c r="EU79" s="66"/>
      <c r="EV79" s="66"/>
      <c r="EW79" s="66"/>
      <c r="EX79" s="66"/>
      <c r="EY79" s="66"/>
      <c r="EZ79" s="66"/>
      <c r="FA79" s="66"/>
      <c r="FB79" s="66"/>
      <c r="FC79" s="66"/>
      <c r="FD79" s="66"/>
      <c r="FE79" s="66"/>
      <c r="FF79" s="66"/>
      <c r="FG79" s="66"/>
      <c r="FH79" s="66"/>
      <c r="FI79" s="66"/>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c r="JA79" s="11"/>
      <c r="JB79" s="11"/>
      <c r="JC79" s="11"/>
      <c r="JD79" s="11"/>
      <c r="JE79" s="11"/>
      <c r="JF79" s="11"/>
      <c r="JG79" s="11"/>
      <c r="JH79" s="11"/>
      <c r="JI79" s="11"/>
      <c r="JJ79" s="11"/>
      <c r="JK79" s="11"/>
      <c r="JL79" s="11"/>
      <c r="JM79" s="11"/>
      <c r="JN79" s="11"/>
      <c r="JO79" s="11"/>
      <c r="JP79" s="11"/>
      <c r="JQ79" s="11"/>
      <c r="JR79" s="11"/>
      <c r="JS79" s="11"/>
      <c r="JT79" s="11"/>
      <c r="JU79" s="11"/>
      <c r="JV79" s="11"/>
      <c r="JW79" s="11"/>
      <c r="JX79" s="11"/>
      <c r="JY79" s="11"/>
      <c r="JZ79" s="11"/>
      <c r="KA79" s="11"/>
      <c r="KB79" s="11"/>
      <c r="KC79" s="11"/>
      <c r="KD79" s="11"/>
      <c r="KE79" s="11"/>
      <c r="KF79" s="11"/>
      <c r="KG79" s="11"/>
      <c r="KH79" s="11"/>
      <c r="KI79" s="11"/>
      <c r="KJ79" s="11"/>
      <c r="KK79" s="11"/>
      <c r="KL79" s="11"/>
      <c r="KM79" s="11"/>
      <c r="KN79" s="11"/>
      <c r="KO79" s="13"/>
      <c r="KP79" s="13"/>
      <c r="KQ79" s="13"/>
      <c r="KR79" s="13"/>
      <c r="KS79" s="13"/>
      <c r="KT79" s="13"/>
      <c r="KU79" s="13"/>
    </row>
    <row r="80" spans="1:307" ht="15.75" customHeight="1" x14ac:dyDescent="0.3">
      <c r="A80" s="90" t="s">
        <v>226</v>
      </c>
      <c r="B80" s="90" t="s">
        <v>266</v>
      </c>
      <c r="C80" s="90" t="s">
        <v>266</v>
      </c>
      <c r="D80" s="90" t="s">
        <v>266</v>
      </c>
      <c r="E80" s="90" t="s">
        <v>187</v>
      </c>
      <c r="F80" s="86" t="s">
        <v>443</v>
      </c>
      <c r="G80" s="90" t="s">
        <v>246</v>
      </c>
      <c r="H80" s="90" t="s">
        <v>445</v>
      </c>
      <c r="I80" s="87" t="s">
        <v>208</v>
      </c>
      <c r="J80" s="87" t="s">
        <v>433</v>
      </c>
      <c r="K80" s="87"/>
      <c r="L80" s="253" t="s">
        <v>446</v>
      </c>
      <c r="M80" s="75">
        <f>N80</f>
        <v>3000000000</v>
      </c>
      <c r="N80" s="59">
        <f t="shared" si="2"/>
        <v>3000000000</v>
      </c>
      <c r="O80" s="77">
        <v>18</v>
      </c>
      <c r="P80" s="59">
        <f t="shared" si="3"/>
        <v>3000000000</v>
      </c>
      <c r="Q80" s="64">
        <v>3000000000</v>
      </c>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6"/>
      <c r="CA80" s="66"/>
      <c r="CB80" s="64"/>
      <c r="CC80" s="64"/>
      <c r="CD80" s="64"/>
      <c r="CE80" s="64"/>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4"/>
      <c r="EI80" s="64"/>
      <c r="EJ80" s="66"/>
      <c r="EK80" s="66"/>
      <c r="EL80" s="66"/>
      <c r="EM80" s="66"/>
      <c r="EN80" s="66"/>
      <c r="EO80" s="66"/>
      <c r="EP80" s="66"/>
      <c r="EQ80" s="66"/>
      <c r="ER80" s="66"/>
      <c r="ES80" s="66"/>
      <c r="ET80" s="66"/>
      <c r="EU80" s="66"/>
      <c r="EV80" s="66"/>
      <c r="EW80" s="66"/>
      <c r="EX80" s="66"/>
      <c r="EY80" s="66"/>
      <c r="EZ80" s="66"/>
      <c r="FA80" s="66"/>
      <c r="FB80" s="66"/>
      <c r="FC80" s="66"/>
      <c r="FD80" s="66"/>
      <c r="FE80" s="66"/>
      <c r="FF80" s="66"/>
      <c r="FG80" s="66"/>
      <c r="FH80" s="66"/>
      <c r="FI80" s="66"/>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c r="JA80" s="11"/>
      <c r="JB80" s="11"/>
      <c r="JC80" s="11"/>
      <c r="JD80" s="11"/>
      <c r="JE80" s="11"/>
      <c r="JF80" s="11"/>
      <c r="JG80" s="11"/>
      <c r="JH80" s="11"/>
      <c r="JI80" s="11"/>
      <c r="JJ80" s="11"/>
      <c r="JK80" s="11"/>
      <c r="JL80" s="11"/>
      <c r="JM80" s="11"/>
      <c r="JN80" s="11"/>
      <c r="JO80" s="11"/>
      <c r="JP80" s="11"/>
      <c r="JQ80" s="11"/>
      <c r="JR80" s="11"/>
      <c r="JS80" s="11"/>
      <c r="JT80" s="11"/>
      <c r="JU80" s="11"/>
      <c r="JV80" s="11"/>
      <c r="JW80" s="11"/>
      <c r="JX80" s="11"/>
      <c r="JY80" s="11"/>
      <c r="JZ80" s="11"/>
      <c r="KA80" s="11"/>
      <c r="KB80" s="11"/>
      <c r="KC80" s="11"/>
      <c r="KD80" s="11"/>
      <c r="KE80" s="11"/>
      <c r="KF80" s="11"/>
      <c r="KG80" s="11"/>
      <c r="KH80" s="11"/>
      <c r="KI80" s="11"/>
      <c r="KJ80" s="11"/>
      <c r="KK80" s="11"/>
      <c r="KL80" s="11"/>
      <c r="KM80" s="11"/>
      <c r="KN80" s="11"/>
      <c r="KO80" s="13"/>
      <c r="KP80" s="13"/>
      <c r="KQ80" s="13"/>
      <c r="KR80" s="13"/>
      <c r="KS80" s="13"/>
      <c r="KT80" s="13"/>
      <c r="KU80" s="13"/>
    </row>
    <row r="81" spans="1:307" ht="15.75" customHeight="1" x14ac:dyDescent="0.3">
      <c r="A81" s="90" t="s">
        <v>226</v>
      </c>
      <c r="B81" s="90" t="s">
        <v>266</v>
      </c>
      <c r="C81" s="90" t="s">
        <v>266</v>
      </c>
      <c r="D81" s="90" t="s">
        <v>266</v>
      </c>
      <c r="E81" s="90" t="s">
        <v>187</v>
      </c>
      <c r="F81" s="86" t="s">
        <v>447</v>
      </c>
      <c r="G81" s="90" t="s">
        <v>246</v>
      </c>
      <c r="H81" s="252" t="s">
        <v>448</v>
      </c>
      <c r="I81" s="87" t="s">
        <v>208</v>
      </c>
      <c r="J81" s="87" t="s">
        <v>449</v>
      </c>
      <c r="K81" s="87"/>
      <c r="L81" s="253" t="s">
        <v>450</v>
      </c>
      <c r="M81" s="75">
        <f>N81</f>
        <v>300000000</v>
      </c>
      <c r="N81" s="59">
        <f t="shared" si="2"/>
        <v>300000000</v>
      </c>
      <c r="O81" s="77">
        <v>12</v>
      </c>
      <c r="P81" s="59">
        <f t="shared" si="3"/>
        <v>300000000</v>
      </c>
      <c r="Q81" s="59">
        <v>300000000</v>
      </c>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152"/>
      <c r="CA81" s="152"/>
      <c r="CB81" s="152"/>
      <c r="CC81" s="152"/>
      <c r="CD81" s="152"/>
      <c r="CE81" s="152"/>
      <c r="CF81" s="152"/>
      <c r="CG81" s="152"/>
      <c r="CH81" s="152"/>
      <c r="CI81" s="152"/>
      <c r="CJ81" s="152"/>
      <c r="CK81" s="152"/>
      <c r="CL81" s="152"/>
      <c r="CM81" s="152"/>
      <c r="CN81" s="152"/>
      <c r="CO81" s="152"/>
      <c r="CP81" s="152"/>
      <c r="CQ81" s="152"/>
      <c r="CR81" s="152"/>
      <c r="CS81" s="152"/>
      <c r="CT81" s="152"/>
      <c r="CU81" s="152"/>
      <c r="CV81" s="152"/>
      <c r="CW81" s="152"/>
      <c r="CX81" s="152"/>
      <c r="CY81" s="152"/>
      <c r="CZ81" s="152"/>
      <c r="DA81" s="152"/>
      <c r="DB81" s="152"/>
      <c r="DC81" s="152"/>
      <c r="DD81" s="152"/>
      <c r="DE81" s="152"/>
      <c r="DF81" s="152"/>
      <c r="DG81" s="152"/>
      <c r="DH81" s="152"/>
      <c r="DI81" s="152"/>
      <c r="DJ81" s="152"/>
      <c r="DK81" s="152"/>
      <c r="DL81" s="152"/>
      <c r="DM81" s="152"/>
      <c r="DN81" s="152"/>
      <c r="DO81" s="152"/>
      <c r="DP81" s="152"/>
      <c r="DQ81" s="152"/>
      <c r="DR81" s="152"/>
      <c r="DS81" s="152"/>
      <c r="DT81" s="152"/>
      <c r="DU81" s="152"/>
      <c r="DV81" s="152"/>
      <c r="DW81" s="152"/>
      <c r="DX81" s="152"/>
      <c r="DY81" s="152"/>
      <c r="DZ81" s="152"/>
      <c r="EA81" s="152"/>
      <c r="EB81" s="152"/>
      <c r="EC81" s="268"/>
      <c r="ED81" s="268"/>
      <c r="EE81" s="268"/>
      <c r="EF81" s="268"/>
      <c r="EG81" s="152"/>
      <c r="EH81" s="59"/>
      <c r="EI81" s="59"/>
      <c r="EJ81" s="152"/>
      <c r="EK81" s="152"/>
      <c r="EL81" s="152"/>
      <c r="EM81" s="152"/>
      <c r="EN81" s="152"/>
      <c r="EO81" s="152"/>
      <c r="EP81" s="152"/>
      <c r="EQ81" s="152"/>
      <c r="ER81" s="152"/>
      <c r="ES81" s="152"/>
      <c r="ET81" s="152"/>
      <c r="EU81" s="152"/>
      <c r="EV81" s="152"/>
      <c r="EW81" s="152"/>
      <c r="EX81" s="152"/>
      <c r="EY81" s="152"/>
      <c r="EZ81" s="152"/>
      <c r="FA81" s="152"/>
      <c r="FB81" s="152"/>
      <c r="FC81" s="152"/>
      <c r="FD81" s="152"/>
      <c r="FE81" s="152"/>
      <c r="FF81" s="152"/>
      <c r="FG81" s="152"/>
      <c r="FH81" s="152"/>
      <c r="FI81" s="152"/>
      <c r="FJ81" s="84"/>
      <c r="FK81" s="84"/>
      <c r="FL81" s="84"/>
      <c r="FM81" s="84"/>
      <c r="FN81" s="84"/>
      <c r="FO81" s="84"/>
      <c r="FP81" s="84"/>
      <c r="FQ81" s="84"/>
      <c r="FR81" s="84"/>
      <c r="FS81" s="84"/>
      <c r="FT81" s="84"/>
      <c r="FU81" s="84"/>
      <c r="FV81" s="84"/>
      <c r="FW81" s="84"/>
      <c r="FX81" s="84"/>
      <c r="FY81" s="84"/>
      <c r="FZ81" s="84"/>
      <c r="GA81" s="84"/>
      <c r="GB81" s="84"/>
      <c r="GC81" s="84"/>
      <c r="GD81" s="84"/>
      <c r="GE81" s="84"/>
      <c r="GF81" s="84"/>
      <c r="GG81" s="84"/>
      <c r="GH81" s="84"/>
      <c r="GI81" s="84"/>
      <c r="GJ81" s="84"/>
      <c r="GK81" s="84"/>
      <c r="GL81" s="84"/>
      <c r="GM81" s="84"/>
      <c r="GN81" s="84"/>
      <c r="GO81" s="84"/>
      <c r="GP81" s="84"/>
      <c r="GQ81" s="84"/>
      <c r="GR81" s="84"/>
      <c r="GS81" s="84"/>
      <c r="GT81" s="84"/>
      <c r="GU81" s="84"/>
      <c r="GV81" s="84"/>
      <c r="GW81" s="84"/>
      <c r="GX81" s="84"/>
      <c r="GY81" s="84"/>
      <c r="GZ81" s="84"/>
      <c r="HA81" s="84"/>
      <c r="HB81" s="84"/>
      <c r="HC81" s="84"/>
      <c r="HD81" s="84"/>
      <c r="HE81" s="84"/>
      <c r="HF81" s="84"/>
      <c r="HG81" s="84"/>
      <c r="HH81" s="84"/>
      <c r="HI81" s="84"/>
      <c r="HJ81" s="84"/>
      <c r="HK81" s="84"/>
      <c r="HL81" s="84"/>
      <c r="HM81" s="84"/>
      <c r="HN81" s="84"/>
      <c r="HO81" s="84"/>
      <c r="HP81" s="84"/>
      <c r="HQ81" s="84"/>
      <c r="HR81" s="84"/>
      <c r="HS81" s="84"/>
      <c r="HT81" s="84"/>
      <c r="HU81" s="84"/>
      <c r="HV81" s="84"/>
      <c r="HW81" s="84"/>
      <c r="HX81" s="84"/>
      <c r="HY81" s="84"/>
      <c r="HZ81" s="84"/>
      <c r="IA81" s="84"/>
      <c r="IB81" s="84"/>
      <c r="IC81" s="84"/>
      <c r="ID81" s="84"/>
      <c r="IE81" s="84"/>
      <c r="IF81" s="84"/>
      <c r="IG81" s="84"/>
      <c r="IH81" s="84"/>
      <c r="II81" s="84"/>
      <c r="IJ81" s="84"/>
      <c r="IK81" s="84"/>
      <c r="IL81" s="84"/>
      <c r="IM81" s="84"/>
      <c r="IN81" s="84"/>
      <c r="IO81" s="84"/>
      <c r="IP81" s="84"/>
      <c r="IQ81" s="84"/>
      <c r="IR81" s="84"/>
      <c r="IS81" s="84"/>
      <c r="IT81" s="84"/>
      <c r="IU81" s="84"/>
      <c r="IV81" s="84"/>
      <c r="IW81" s="84"/>
      <c r="IX81" s="84"/>
      <c r="IY81" s="84"/>
      <c r="IZ81" s="84"/>
      <c r="JA81" s="84"/>
      <c r="JB81" s="84"/>
      <c r="JC81" s="84"/>
      <c r="JD81" s="84"/>
      <c r="JE81" s="84"/>
      <c r="JF81" s="84"/>
      <c r="JG81" s="84"/>
      <c r="JH81" s="84"/>
      <c r="JI81" s="84"/>
      <c r="JJ81" s="84"/>
      <c r="JK81" s="84"/>
      <c r="JL81" s="84"/>
      <c r="JM81" s="84"/>
      <c r="JN81" s="84"/>
      <c r="JO81" s="84"/>
      <c r="JP81" s="84"/>
      <c r="JQ81" s="84"/>
      <c r="JR81" s="84"/>
      <c r="JS81" s="84"/>
      <c r="JT81" s="84"/>
      <c r="JU81" s="84"/>
      <c r="JV81" s="84"/>
      <c r="JW81" s="84"/>
      <c r="JX81" s="84"/>
      <c r="JY81" s="84"/>
      <c r="JZ81" s="84"/>
      <c r="KA81" s="84"/>
      <c r="KB81" s="84"/>
      <c r="KC81" s="84"/>
      <c r="KD81" s="84"/>
      <c r="KE81" s="84"/>
      <c r="KF81" s="84"/>
      <c r="KG81" s="84"/>
      <c r="KH81" s="84"/>
      <c r="KI81" s="84"/>
      <c r="KJ81" s="84"/>
      <c r="KK81" s="84"/>
      <c r="KL81" s="84"/>
      <c r="KM81" s="84"/>
      <c r="KN81" s="84"/>
      <c r="KO81" s="13"/>
      <c r="KP81" s="13"/>
      <c r="KQ81" s="13"/>
      <c r="KR81" s="13"/>
      <c r="KS81" s="13"/>
      <c r="KT81" s="13"/>
      <c r="KU81" s="13"/>
    </row>
    <row r="82" spans="1:307" ht="15.75" customHeight="1" x14ac:dyDescent="0.3">
      <c r="A82" s="90" t="s">
        <v>226</v>
      </c>
      <c r="B82" s="90" t="s">
        <v>266</v>
      </c>
      <c r="C82" s="90" t="s">
        <v>266</v>
      </c>
      <c r="D82" s="90" t="s">
        <v>266</v>
      </c>
      <c r="E82" s="90" t="s">
        <v>187</v>
      </c>
      <c r="F82" s="270">
        <v>2017005810143</v>
      </c>
      <c r="G82" s="90" t="s">
        <v>206</v>
      </c>
      <c r="H82" s="252" t="s">
        <v>452</v>
      </c>
      <c r="I82" s="87" t="s">
        <v>208</v>
      </c>
      <c r="J82" s="87" t="s">
        <v>453</v>
      </c>
      <c r="K82" s="87"/>
      <c r="L82" s="253" t="s">
        <v>454</v>
      </c>
      <c r="M82" s="75">
        <f>N82</f>
        <v>1100000000</v>
      </c>
      <c r="N82" s="59">
        <f t="shared" si="2"/>
        <v>1100000000</v>
      </c>
      <c r="O82" s="77">
        <v>12</v>
      </c>
      <c r="P82" s="59">
        <f t="shared" si="3"/>
        <v>1100000000</v>
      </c>
      <c r="Q82" s="59">
        <v>1100000000</v>
      </c>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152"/>
      <c r="CA82" s="152"/>
      <c r="CB82" s="152"/>
      <c r="CC82" s="59"/>
      <c r="CD82" s="152"/>
      <c r="CE82" s="59"/>
      <c r="CF82" s="152"/>
      <c r="CG82" s="152"/>
      <c r="CH82" s="152"/>
      <c r="CI82" s="152"/>
      <c r="CJ82" s="152"/>
      <c r="CK82" s="152"/>
      <c r="CL82" s="152"/>
      <c r="CM82" s="152"/>
      <c r="CN82" s="152"/>
      <c r="CO82" s="152"/>
      <c r="CP82" s="152"/>
      <c r="CQ82" s="152"/>
      <c r="CR82" s="152"/>
      <c r="CS82" s="152"/>
      <c r="CT82" s="152"/>
      <c r="CU82" s="152"/>
      <c r="CV82" s="152"/>
      <c r="CW82" s="152"/>
      <c r="CX82" s="152"/>
      <c r="CY82" s="152"/>
      <c r="CZ82" s="152"/>
      <c r="DA82" s="152"/>
      <c r="DB82" s="152"/>
      <c r="DC82" s="152"/>
      <c r="DD82" s="152"/>
      <c r="DE82" s="152"/>
      <c r="DF82" s="152"/>
      <c r="DG82" s="152"/>
      <c r="DH82" s="152"/>
      <c r="DI82" s="152"/>
      <c r="DJ82" s="152"/>
      <c r="DK82" s="152"/>
      <c r="DL82" s="152"/>
      <c r="DM82" s="152"/>
      <c r="DN82" s="152"/>
      <c r="DO82" s="152"/>
      <c r="DP82" s="152"/>
      <c r="DQ82" s="152"/>
      <c r="DR82" s="152"/>
      <c r="DS82" s="152"/>
      <c r="DT82" s="152"/>
      <c r="DU82" s="152"/>
      <c r="DV82" s="152"/>
      <c r="DW82" s="152"/>
      <c r="DX82" s="152"/>
      <c r="DY82" s="152"/>
      <c r="DZ82" s="152"/>
      <c r="EA82" s="152"/>
      <c r="EB82" s="152"/>
      <c r="EC82" s="268"/>
      <c r="ED82" s="268"/>
      <c r="EE82" s="268"/>
      <c r="EF82" s="268"/>
      <c r="EG82" s="152"/>
      <c r="EH82" s="59"/>
      <c r="EI82" s="59"/>
      <c r="EJ82" s="152"/>
      <c r="EK82" s="152"/>
      <c r="EL82" s="152"/>
      <c r="EM82" s="152"/>
      <c r="EN82" s="152"/>
      <c r="EO82" s="152"/>
      <c r="EP82" s="152"/>
      <c r="EQ82" s="152"/>
      <c r="ER82" s="152"/>
      <c r="ES82" s="152"/>
      <c r="ET82" s="152"/>
      <c r="EU82" s="152"/>
      <c r="EV82" s="152"/>
      <c r="EW82" s="152"/>
      <c r="EX82" s="152"/>
      <c r="EY82" s="152"/>
      <c r="EZ82" s="152"/>
      <c r="FA82" s="152"/>
      <c r="FB82" s="152"/>
      <c r="FC82" s="152"/>
      <c r="FD82" s="152"/>
      <c r="FE82" s="152"/>
      <c r="FF82" s="152"/>
      <c r="FG82" s="152"/>
      <c r="FH82" s="152"/>
      <c r="FI82" s="152"/>
      <c r="FJ82" s="84"/>
      <c r="FK82" s="84"/>
      <c r="FL82" s="84"/>
      <c r="FM82" s="84"/>
      <c r="FN82" s="84"/>
      <c r="FO82" s="84"/>
      <c r="FP82" s="84"/>
      <c r="FQ82" s="84"/>
      <c r="FR82" s="84"/>
      <c r="FS82" s="84"/>
      <c r="FT82" s="84"/>
      <c r="FU82" s="84"/>
      <c r="FV82" s="84"/>
      <c r="FW82" s="84"/>
      <c r="FX82" s="84"/>
      <c r="FY82" s="84"/>
      <c r="FZ82" s="84"/>
      <c r="GA82" s="84"/>
      <c r="GB82" s="84"/>
      <c r="GC82" s="84"/>
      <c r="GD82" s="84"/>
      <c r="GE82" s="84"/>
      <c r="GF82" s="84"/>
      <c r="GG82" s="84"/>
      <c r="GH82" s="84"/>
      <c r="GI82" s="84"/>
      <c r="GJ82" s="84"/>
      <c r="GK82" s="84"/>
      <c r="GL82" s="84"/>
      <c r="GM82" s="84"/>
      <c r="GN82" s="84"/>
      <c r="GO82" s="84"/>
      <c r="GP82" s="84"/>
      <c r="GQ82" s="84"/>
      <c r="GR82" s="84"/>
      <c r="GS82" s="84"/>
      <c r="GT82" s="84"/>
      <c r="GU82" s="84"/>
      <c r="GV82" s="84"/>
      <c r="GW82" s="84"/>
      <c r="GX82" s="84"/>
      <c r="GY82" s="84"/>
      <c r="GZ82" s="84"/>
      <c r="HA82" s="84"/>
      <c r="HB82" s="84"/>
      <c r="HC82" s="84"/>
      <c r="HD82" s="84"/>
      <c r="HE82" s="84"/>
      <c r="HF82" s="84"/>
      <c r="HG82" s="84"/>
      <c r="HH82" s="84"/>
      <c r="HI82" s="84"/>
      <c r="HJ82" s="84"/>
      <c r="HK82" s="84"/>
      <c r="HL82" s="84"/>
      <c r="HM82" s="84"/>
      <c r="HN82" s="84"/>
      <c r="HO82" s="84"/>
      <c r="HP82" s="84"/>
      <c r="HQ82" s="84"/>
      <c r="HR82" s="84"/>
      <c r="HS82" s="84"/>
      <c r="HT82" s="84"/>
      <c r="HU82" s="84"/>
      <c r="HV82" s="84"/>
      <c r="HW82" s="84"/>
      <c r="HX82" s="84"/>
      <c r="HY82" s="84"/>
      <c r="HZ82" s="84"/>
      <c r="IA82" s="84"/>
      <c r="IB82" s="84"/>
      <c r="IC82" s="84"/>
      <c r="ID82" s="84"/>
      <c r="IE82" s="84"/>
      <c r="IF82" s="84"/>
      <c r="IG82" s="84"/>
      <c r="IH82" s="84"/>
      <c r="II82" s="84"/>
      <c r="IJ82" s="84"/>
      <c r="IK82" s="84"/>
      <c r="IL82" s="84"/>
      <c r="IM82" s="84"/>
      <c r="IN82" s="84"/>
      <c r="IO82" s="84"/>
      <c r="IP82" s="84"/>
      <c r="IQ82" s="84"/>
      <c r="IR82" s="84"/>
      <c r="IS82" s="84"/>
      <c r="IT82" s="84"/>
      <c r="IU82" s="84"/>
      <c r="IV82" s="84"/>
      <c r="IW82" s="84"/>
      <c r="IX82" s="84"/>
      <c r="IY82" s="84"/>
      <c r="IZ82" s="84"/>
      <c r="JA82" s="84"/>
      <c r="JB82" s="84"/>
      <c r="JC82" s="84"/>
      <c r="JD82" s="84"/>
      <c r="JE82" s="84"/>
      <c r="JF82" s="84"/>
      <c r="JG82" s="84"/>
      <c r="JH82" s="84"/>
      <c r="JI82" s="84"/>
      <c r="JJ82" s="84"/>
      <c r="JK82" s="84"/>
      <c r="JL82" s="84"/>
      <c r="JM82" s="84"/>
      <c r="JN82" s="84"/>
      <c r="JO82" s="84"/>
      <c r="JP82" s="84"/>
      <c r="JQ82" s="84"/>
      <c r="JR82" s="84"/>
      <c r="JS82" s="84"/>
      <c r="JT82" s="84"/>
      <c r="JU82" s="84"/>
      <c r="JV82" s="84"/>
      <c r="JW82" s="84"/>
      <c r="JX82" s="84"/>
      <c r="JY82" s="84"/>
      <c r="JZ82" s="84"/>
      <c r="KA82" s="84"/>
      <c r="KB82" s="84"/>
      <c r="KC82" s="84"/>
      <c r="KD82" s="84"/>
      <c r="KE82" s="84"/>
      <c r="KF82" s="84"/>
      <c r="KG82" s="84"/>
      <c r="KH82" s="84"/>
      <c r="KI82" s="84"/>
      <c r="KJ82" s="84"/>
      <c r="KK82" s="84"/>
      <c r="KL82" s="84"/>
      <c r="KM82" s="84"/>
      <c r="KN82" s="84"/>
      <c r="KO82" s="13"/>
      <c r="KP82" s="13"/>
      <c r="KQ82" s="13"/>
      <c r="KR82" s="13"/>
      <c r="KS82" s="13"/>
      <c r="KT82" s="13"/>
      <c r="KU82" s="13"/>
    </row>
    <row r="83" spans="1:307" ht="15.75" hidden="1" customHeight="1" x14ac:dyDescent="0.3">
      <c r="A83" s="55" t="s">
        <v>226</v>
      </c>
      <c r="B83" s="55" t="s">
        <v>266</v>
      </c>
      <c r="C83" s="55" t="s">
        <v>266</v>
      </c>
      <c r="D83" s="55" t="s">
        <v>266</v>
      </c>
      <c r="E83" s="55" t="s">
        <v>187</v>
      </c>
      <c r="F83" s="273">
        <v>2017005810411</v>
      </c>
      <c r="G83" s="55"/>
      <c r="H83" s="246" t="s">
        <v>1018</v>
      </c>
      <c r="I83" s="87"/>
      <c r="J83" s="87"/>
      <c r="K83" s="87" t="s">
        <v>493</v>
      </c>
      <c r="L83" s="274" t="s">
        <v>1120</v>
      </c>
      <c r="M83" s="75">
        <v>2000000000</v>
      </c>
      <c r="N83" s="59">
        <f t="shared" si="2"/>
        <v>2000000000</v>
      </c>
      <c r="O83" s="77"/>
      <c r="P83" s="59">
        <f t="shared" si="3"/>
        <v>2000000000</v>
      </c>
      <c r="Q83" s="59">
        <v>2000000000</v>
      </c>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152"/>
      <c r="CA83" s="152"/>
      <c r="CB83" s="152"/>
      <c r="CC83" s="59"/>
      <c r="CD83" s="152"/>
      <c r="CE83" s="59"/>
      <c r="CF83" s="152"/>
      <c r="CG83" s="152"/>
      <c r="CH83" s="152"/>
      <c r="CI83" s="152"/>
      <c r="CJ83" s="152"/>
      <c r="CK83" s="152"/>
      <c r="CL83" s="152"/>
      <c r="CM83" s="152"/>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2"/>
      <c r="DL83" s="152"/>
      <c r="DM83" s="152"/>
      <c r="DN83" s="152"/>
      <c r="DO83" s="152"/>
      <c r="DP83" s="152"/>
      <c r="DQ83" s="152"/>
      <c r="DR83" s="152"/>
      <c r="DS83" s="152"/>
      <c r="DT83" s="152"/>
      <c r="DU83" s="152"/>
      <c r="DV83" s="152"/>
      <c r="DW83" s="152"/>
      <c r="DX83" s="152"/>
      <c r="DY83" s="152"/>
      <c r="DZ83" s="152"/>
      <c r="EA83" s="152"/>
      <c r="EB83" s="152"/>
      <c r="EC83" s="268"/>
      <c r="ED83" s="268"/>
      <c r="EE83" s="268"/>
      <c r="EF83" s="268"/>
      <c r="EG83" s="152"/>
      <c r="EH83" s="59"/>
      <c r="EI83" s="59"/>
      <c r="EJ83" s="152"/>
      <c r="EK83" s="152"/>
      <c r="EL83" s="152"/>
      <c r="EM83" s="152"/>
      <c r="EN83" s="152"/>
      <c r="EO83" s="152"/>
      <c r="EP83" s="152"/>
      <c r="EQ83" s="152"/>
      <c r="ER83" s="152"/>
      <c r="ES83" s="152"/>
      <c r="ET83" s="152"/>
      <c r="EU83" s="152"/>
      <c r="EV83" s="152"/>
      <c r="EW83" s="152"/>
      <c r="EX83" s="152"/>
      <c r="EY83" s="152"/>
      <c r="EZ83" s="152"/>
      <c r="FA83" s="152"/>
      <c r="FB83" s="152"/>
      <c r="FC83" s="152"/>
      <c r="FD83" s="152"/>
      <c r="FE83" s="152"/>
      <c r="FF83" s="152"/>
      <c r="FG83" s="152"/>
      <c r="FH83" s="152"/>
      <c r="FI83" s="152"/>
      <c r="FJ83" s="84"/>
      <c r="FK83" s="84"/>
      <c r="FL83" s="84"/>
      <c r="FM83" s="84"/>
      <c r="FN83" s="84"/>
      <c r="FO83" s="84"/>
      <c r="FP83" s="84"/>
      <c r="FQ83" s="84"/>
      <c r="FR83" s="84"/>
      <c r="FS83" s="84"/>
      <c r="FT83" s="84"/>
      <c r="FU83" s="84"/>
      <c r="FV83" s="84"/>
      <c r="FW83" s="84"/>
      <c r="FX83" s="84"/>
      <c r="FY83" s="84"/>
      <c r="FZ83" s="84"/>
      <c r="GA83" s="84"/>
      <c r="GB83" s="84"/>
      <c r="GC83" s="84"/>
      <c r="GD83" s="84"/>
      <c r="GE83" s="84"/>
      <c r="GF83" s="84"/>
      <c r="GG83" s="84"/>
      <c r="GH83" s="84"/>
      <c r="GI83" s="84"/>
      <c r="GJ83" s="84"/>
      <c r="GK83" s="84"/>
      <c r="GL83" s="84"/>
      <c r="GM83" s="84"/>
      <c r="GN83" s="84"/>
      <c r="GO83" s="84"/>
      <c r="GP83" s="84"/>
      <c r="GQ83" s="84"/>
      <c r="GR83" s="84"/>
      <c r="GS83" s="84"/>
      <c r="GT83" s="84"/>
      <c r="GU83" s="84"/>
      <c r="GV83" s="84"/>
      <c r="GW83" s="84"/>
      <c r="GX83" s="84"/>
      <c r="GY83" s="84"/>
      <c r="GZ83" s="84"/>
      <c r="HA83" s="84"/>
      <c r="HB83" s="84"/>
      <c r="HC83" s="84"/>
      <c r="HD83" s="84"/>
      <c r="HE83" s="84"/>
      <c r="HF83" s="84"/>
      <c r="HG83" s="84"/>
      <c r="HH83" s="84"/>
      <c r="HI83" s="84"/>
      <c r="HJ83" s="84"/>
      <c r="HK83" s="84"/>
      <c r="HL83" s="84"/>
      <c r="HM83" s="84"/>
      <c r="HN83" s="84"/>
      <c r="HO83" s="84"/>
      <c r="HP83" s="84"/>
      <c r="HQ83" s="84"/>
      <c r="HR83" s="84"/>
      <c r="HS83" s="84"/>
      <c r="HT83" s="84"/>
      <c r="HU83" s="84"/>
      <c r="HV83" s="84"/>
      <c r="HW83" s="84"/>
      <c r="HX83" s="84"/>
      <c r="HY83" s="84"/>
      <c r="HZ83" s="84"/>
      <c r="IA83" s="84"/>
      <c r="IB83" s="84"/>
      <c r="IC83" s="84"/>
      <c r="ID83" s="84"/>
      <c r="IE83" s="84"/>
      <c r="IF83" s="84"/>
      <c r="IG83" s="84"/>
      <c r="IH83" s="84"/>
      <c r="II83" s="84"/>
      <c r="IJ83" s="84"/>
      <c r="IK83" s="84"/>
      <c r="IL83" s="84"/>
      <c r="IM83" s="84"/>
      <c r="IN83" s="84"/>
      <c r="IO83" s="84"/>
      <c r="IP83" s="84"/>
      <c r="IQ83" s="84"/>
      <c r="IR83" s="84"/>
      <c r="IS83" s="84"/>
      <c r="IT83" s="84"/>
      <c r="IU83" s="84"/>
      <c r="IV83" s="84"/>
      <c r="IW83" s="84"/>
      <c r="IX83" s="84"/>
      <c r="IY83" s="84"/>
      <c r="IZ83" s="84"/>
      <c r="JA83" s="84"/>
      <c r="JB83" s="84"/>
      <c r="JC83" s="84"/>
      <c r="JD83" s="84"/>
      <c r="JE83" s="84"/>
      <c r="JF83" s="84"/>
      <c r="JG83" s="84"/>
      <c r="JH83" s="84"/>
      <c r="JI83" s="84"/>
      <c r="JJ83" s="84"/>
      <c r="JK83" s="84"/>
      <c r="JL83" s="84"/>
      <c r="JM83" s="84"/>
      <c r="JN83" s="84"/>
      <c r="JO83" s="84"/>
      <c r="JP83" s="84"/>
      <c r="JQ83" s="84"/>
      <c r="JR83" s="84"/>
      <c r="JS83" s="84"/>
      <c r="JT83" s="84"/>
      <c r="JU83" s="84"/>
      <c r="JV83" s="84"/>
      <c r="JW83" s="84"/>
      <c r="JX83" s="84"/>
      <c r="JY83" s="84"/>
      <c r="JZ83" s="84"/>
      <c r="KA83" s="84"/>
      <c r="KB83" s="84"/>
      <c r="KC83" s="84"/>
      <c r="KD83" s="84"/>
      <c r="KE83" s="84"/>
      <c r="KF83" s="84"/>
      <c r="KG83" s="84"/>
      <c r="KH83" s="84"/>
      <c r="KI83" s="84"/>
      <c r="KJ83" s="84"/>
      <c r="KK83" s="84"/>
      <c r="KL83" s="84"/>
      <c r="KM83" s="84"/>
      <c r="KN83" s="84"/>
      <c r="KO83" s="13"/>
      <c r="KP83" s="13"/>
      <c r="KQ83" s="13"/>
      <c r="KR83" s="13"/>
      <c r="KS83" s="13"/>
      <c r="KT83" s="13"/>
      <c r="KU83" s="13"/>
    </row>
    <row r="84" spans="1:307" ht="15.75" hidden="1" customHeight="1" x14ac:dyDescent="0.3">
      <c r="A84" s="55" t="s">
        <v>226</v>
      </c>
      <c r="B84" s="55" t="s">
        <v>266</v>
      </c>
      <c r="C84" s="55" t="s">
        <v>266</v>
      </c>
      <c r="D84" s="55" t="s">
        <v>266</v>
      </c>
      <c r="E84" s="55" t="s">
        <v>187</v>
      </c>
      <c r="F84" s="273">
        <v>2017005810425</v>
      </c>
      <c r="G84" s="55"/>
      <c r="H84" s="246" t="s">
        <v>1018</v>
      </c>
      <c r="I84" s="87"/>
      <c r="J84" s="87"/>
      <c r="K84" s="87" t="s">
        <v>746</v>
      </c>
      <c r="L84" s="274" t="s">
        <v>1121</v>
      </c>
      <c r="M84" s="75">
        <v>200000000</v>
      </c>
      <c r="N84" s="59">
        <f t="shared" si="2"/>
        <v>200000000</v>
      </c>
      <c r="O84" s="77"/>
      <c r="P84" s="59">
        <f t="shared" si="3"/>
        <v>200000000</v>
      </c>
      <c r="Q84" s="59">
        <v>200000000</v>
      </c>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152"/>
      <c r="CA84" s="152"/>
      <c r="CB84" s="152"/>
      <c r="CC84" s="59"/>
      <c r="CD84" s="152"/>
      <c r="CE84" s="59"/>
      <c r="CF84" s="152"/>
      <c r="CG84" s="152"/>
      <c r="CH84" s="152"/>
      <c r="CI84" s="152"/>
      <c r="CJ84" s="152"/>
      <c r="CK84" s="152"/>
      <c r="CL84" s="152"/>
      <c r="CM84" s="152"/>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2"/>
      <c r="DL84" s="152"/>
      <c r="DM84" s="152"/>
      <c r="DN84" s="152"/>
      <c r="DO84" s="152"/>
      <c r="DP84" s="152"/>
      <c r="DQ84" s="152"/>
      <c r="DR84" s="152"/>
      <c r="DS84" s="152"/>
      <c r="DT84" s="152"/>
      <c r="DU84" s="152"/>
      <c r="DV84" s="152"/>
      <c r="DW84" s="152"/>
      <c r="DX84" s="152"/>
      <c r="DY84" s="152"/>
      <c r="DZ84" s="152"/>
      <c r="EA84" s="152"/>
      <c r="EB84" s="152"/>
      <c r="EC84" s="268"/>
      <c r="ED84" s="268"/>
      <c r="EE84" s="268"/>
      <c r="EF84" s="268"/>
      <c r="EG84" s="152"/>
      <c r="EH84" s="59"/>
      <c r="EI84" s="59"/>
      <c r="EJ84" s="152"/>
      <c r="EK84" s="152"/>
      <c r="EL84" s="152"/>
      <c r="EM84" s="152"/>
      <c r="EN84" s="152"/>
      <c r="EO84" s="152"/>
      <c r="EP84" s="152"/>
      <c r="EQ84" s="152"/>
      <c r="ER84" s="152"/>
      <c r="ES84" s="152"/>
      <c r="ET84" s="152"/>
      <c r="EU84" s="152"/>
      <c r="EV84" s="152"/>
      <c r="EW84" s="152"/>
      <c r="EX84" s="152"/>
      <c r="EY84" s="152"/>
      <c r="EZ84" s="152"/>
      <c r="FA84" s="152"/>
      <c r="FB84" s="152"/>
      <c r="FC84" s="152"/>
      <c r="FD84" s="152"/>
      <c r="FE84" s="152"/>
      <c r="FF84" s="152"/>
      <c r="FG84" s="152"/>
      <c r="FH84" s="152"/>
      <c r="FI84" s="152"/>
      <c r="FJ84" s="84"/>
      <c r="FK84" s="84"/>
      <c r="FL84" s="84"/>
      <c r="FM84" s="84"/>
      <c r="FN84" s="84"/>
      <c r="FO84" s="84"/>
      <c r="FP84" s="84"/>
      <c r="FQ84" s="84"/>
      <c r="FR84" s="84"/>
      <c r="FS84" s="84"/>
      <c r="FT84" s="84"/>
      <c r="FU84" s="84"/>
      <c r="FV84" s="84"/>
      <c r="FW84" s="84"/>
      <c r="FX84" s="84"/>
      <c r="FY84" s="84"/>
      <c r="FZ84" s="84"/>
      <c r="GA84" s="84"/>
      <c r="GB84" s="84"/>
      <c r="GC84" s="84"/>
      <c r="GD84" s="84"/>
      <c r="GE84" s="84"/>
      <c r="GF84" s="84"/>
      <c r="GG84" s="84"/>
      <c r="GH84" s="84"/>
      <c r="GI84" s="84"/>
      <c r="GJ84" s="84"/>
      <c r="GK84" s="84"/>
      <c r="GL84" s="84"/>
      <c r="GM84" s="84"/>
      <c r="GN84" s="84"/>
      <c r="GO84" s="84"/>
      <c r="GP84" s="84"/>
      <c r="GQ84" s="84"/>
      <c r="GR84" s="84"/>
      <c r="GS84" s="84"/>
      <c r="GT84" s="84"/>
      <c r="GU84" s="84"/>
      <c r="GV84" s="84"/>
      <c r="GW84" s="84"/>
      <c r="GX84" s="84"/>
      <c r="GY84" s="84"/>
      <c r="GZ84" s="84"/>
      <c r="HA84" s="84"/>
      <c r="HB84" s="84"/>
      <c r="HC84" s="84"/>
      <c r="HD84" s="84"/>
      <c r="HE84" s="84"/>
      <c r="HF84" s="84"/>
      <c r="HG84" s="84"/>
      <c r="HH84" s="84"/>
      <c r="HI84" s="84"/>
      <c r="HJ84" s="84"/>
      <c r="HK84" s="84"/>
      <c r="HL84" s="84"/>
      <c r="HM84" s="84"/>
      <c r="HN84" s="84"/>
      <c r="HO84" s="84"/>
      <c r="HP84" s="84"/>
      <c r="HQ84" s="84"/>
      <c r="HR84" s="84"/>
      <c r="HS84" s="84"/>
      <c r="HT84" s="84"/>
      <c r="HU84" s="84"/>
      <c r="HV84" s="84"/>
      <c r="HW84" s="84"/>
      <c r="HX84" s="84"/>
      <c r="HY84" s="84"/>
      <c r="HZ84" s="84"/>
      <c r="IA84" s="84"/>
      <c r="IB84" s="84"/>
      <c r="IC84" s="84"/>
      <c r="ID84" s="84"/>
      <c r="IE84" s="84"/>
      <c r="IF84" s="84"/>
      <c r="IG84" s="84"/>
      <c r="IH84" s="84"/>
      <c r="II84" s="84"/>
      <c r="IJ84" s="84"/>
      <c r="IK84" s="84"/>
      <c r="IL84" s="84"/>
      <c r="IM84" s="84"/>
      <c r="IN84" s="84"/>
      <c r="IO84" s="84"/>
      <c r="IP84" s="84"/>
      <c r="IQ84" s="84"/>
      <c r="IR84" s="84"/>
      <c r="IS84" s="84"/>
      <c r="IT84" s="84"/>
      <c r="IU84" s="84"/>
      <c r="IV84" s="84"/>
      <c r="IW84" s="84"/>
      <c r="IX84" s="84"/>
      <c r="IY84" s="84"/>
      <c r="IZ84" s="84"/>
      <c r="JA84" s="84"/>
      <c r="JB84" s="84"/>
      <c r="JC84" s="84"/>
      <c r="JD84" s="84"/>
      <c r="JE84" s="84"/>
      <c r="JF84" s="84"/>
      <c r="JG84" s="84"/>
      <c r="JH84" s="84"/>
      <c r="JI84" s="84"/>
      <c r="JJ84" s="84"/>
      <c r="JK84" s="84"/>
      <c r="JL84" s="84"/>
      <c r="JM84" s="84"/>
      <c r="JN84" s="84"/>
      <c r="JO84" s="84"/>
      <c r="JP84" s="84"/>
      <c r="JQ84" s="84"/>
      <c r="JR84" s="84"/>
      <c r="JS84" s="84"/>
      <c r="JT84" s="84"/>
      <c r="JU84" s="84"/>
      <c r="JV84" s="84"/>
      <c r="JW84" s="84"/>
      <c r="JX84" s="84"/>
      <c r="JY84" s="84"/>
      <c r="JZ84" s="84"/>
      <c r="KA84" s="84"/>
      <c r="KB84" s="84"/>
      <c r="KC84" s="84"/>
      <c r="KD84" s="84"/>
      <c r="KE84" s="84"/>
      <c r="KF84" s="84"/>
      <c r="KG84" s="84"/>
      <c r="KH84" s="84"/>
      <c r="KI84" s="84"/>
      <c r="KJ84" s="84"/>
      <c r="KK84" s="84"/>
      <c r="KL84" s="84"/>
      <c r="KM84" s="84"/>
      <c r="KN84" s="84"/>
      <c r="KO84" s="13"/>
      <c r="KP84" s="13"/>
      <c r="KQ84" s="13"/>
      <c r="KR84" s="13"/>
      <c r="KS84" s="13"/>
      <c r="KT84" s="13"/>
      <c r="KU84" s="13"/>
    </row>
    <row r="85" spans="1:307" ht="15.75" hidden="1" customHeight="1" x14ac:dyDescent="0.3">
      <c r="A85" s="76" t="s">
        <v>226</v>
      </c>
      <c r="B85" s="76" t="s">
        <v>266</v>
      </c>
      <c r="C85" s="76" t="s">
        <v>266</v>
      </c>
      <c r="D85" s="76" t="s">
        <v>457</v>
      </c>
      <c r="E85" s="76"/>
      <c r="F85" s="76"/>
      <c r="G85" s="76"/>
      <c r="H85" s="74"/>
      <c r="I85" s="76"/>
      <c r="J85" s="76"/>
      <c r="K85" s="76"/>
      <c r="L85" s="98" t="s">
        <v>458</v>
      </c>
      <c r="M85" s="75"/>
      <c r="N85" s="59"/>
      <c r="O85" s="77"/>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152"/>
      <c r="EC85" s="152"/>
      <c r="ED85" s="152"/>
      <c r="EE85" s="152"/>
      <c r="EF85" s="152"/>
      <c r="EG85" s="152"/>
      <c r="EH85" s="59"/>
      <c r="EI85" s="59"/>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84"/>
      <c r="FK85" s="84"/>
      <c r="FL85" s="84"/>
      <c r="FM85" s="84"/>
      <c r="FN85" s="84"/>
      <c r="FO85" s="84"/>
      <c r="FP85" s="84"/>
      <c r="FQ85" s="84"/>
      <c r="FR85" s="84"/>
      <c r="FS85" s="84"/>
      <c r="FT85" s="84"/>
      <c r="FU85" s="84"/>
      <c r="FV85" s="84"/>
      <c r="FW85" s="84"/>
      <c r="FX85" s="84"/>
      <c r="FY85" s="84"/>
      <c r="FZ85" s="84"/>
      <c r="GA85" s="84"/>
      <c r="GB85" s="84"/>
      <c r="GC85" s="84"/>
      <c r="GD85" s="84"/>
      <c r="GE85" s="84"/>
      <c r="GF85" s="84"/>
      <c r="GG85" s="84"/>
      <c r="GH85" s="84"/>
      <c r="GI85" s="84"/>
      <c r="GJ85" s="84"/>
      <c r="GK85" s="84"/>
      <c r="GL85" s="84"/>
      <c r="GM85" s="84"/>
      <c r="GN85" s="84"/>
      <c r="GO85" s="84"/>
      <c r="GP85" s="84"/>
      <c r="GQ85" s="84"/>
      <c r="GR85" s="84"/>
      <c r="GS85" s="84"/>
      <c r="GT85" s="84"/>
      <c r="GU85" s="84"/>
      <c r="GV85" s="84"/>
      <c r="GW85" s="84"/>
      <c r="GX85" s="84"/>
      <c r="GY85" s="84"/>
      <c r="GZ85" s="84"/>
      <c r="HA85" s="84"/>
      <c r="HB85" s="84"/>
      <c r="HC85" s="84"/>
      <c r="HD85" s="84"/>
      <c r="HE85" s="84"/>
      <c r="HF85" s="84"/>
      <c r="HG85" s="84"/>
      <c r="HH85" s="84"/>
      <c r="HI85" s="84"/>
      <c r="HJ85" s="84"/>
      <c r="HK85" s="84"/>
      <c r="HL85" s="84"/>
      <c r="HM85" s="84"/>
      <c r="HN85" s="84"/>
      <c r="HO85" s="84"/>
      <c r="HP85" s="84"/>
      <c r="HQ85" s="84"/>
      <c r="HR85" s="84"/>
      <c r="HS85" s="84"/>
      <c r="HT85" s="84"/>
      <c r="HU85" s="84"/>
      <c r="HV85" s="84"/>
      <c r="HW85" s="84"/>
      <c r="HX85" s="84"/>
      <c r="HY85" s="84"/>
      <c r="HZ85" s="84"/>
      <c r="IA85" s="84"/>
      <c r="IB85" s="84"/>
      <c r="IC85" s="84"/>
      <c r="ID85" s="84"/>
      <c r="IE85" s="84"/>
      <c r="IF85" s="84"/>
      <c r="IG85" s="84"/>
      <c r="IH85" s="84"/>
      <c r="II85" s="84"/>
      <c r="IJ85" s="84"/>
      <c r="IK85" s="84"/>
      <c r="IL85" s="84"/>
      <c r="IM85" s="84"/>
      <c r="IN85" s="84"/>
      <c r="IO85" s="84"/>
      <c r="IP85" s="84"/>
      <c r="IQ85" s="84"/>
      <c r="IR85" s="84"/>
      <c r="IS85" s="84"/>
      <c r="IT85" s="84"/>
      <c r="IU85" s="84"/>
      <c r="IV85" s="84"/>
      <c r="IW85" s="84"/>
      <c r="IX85" s="84"/>
      <c r="IY85" s="84"/>
      <c r="IZ85" s="84"/>
      <c r="JA85" s="84"/>
      <c r="JB85" s="84"/>
      <c r="JC85" s="84"/>
      <c r="JD85" s="84"/>
      <c r="JE85" s="84"/>
      <c r="JF85" s="84"/>
      <c r="JG85" s="84"/>
      <c r="JH85" s="84"/>
      <c r="JI85" s="84"/>
      <c r="JJ85" s="84"/>
      <c r="JK85" s="84"/>
      <c r="JL85" s="84"/>
      <c r="JM85" s="84"/>
      <c r="JN85" s="84"/>
      <c r="JO85" s="84"/>
      <c r="JP85" s="84"/>
      <c r="JQ85" s="84"/>
      <c r="JR85" s="84"/>
      <c r="JS85" s="84"/>
      <c r="JT85" s="84"/>
      <c r="JU85" s="84"/>
      <c r="JV85" s="84"/>
      <c r="JW85" s="84"/>
      <c r="JX85" s="84"/>
      <c r="JY85" s="84"/>
      <c r="JZ85" s="84"/>
      <c r="KA85" s="84"/>
      <c r="KB85" s="84"/>
      <c r="KC85" s="84"/>
      <c r="KD85" s="84"/>
      <c r="KE85" s="84"/>
      <c r="KF85" s="84"/>
      <c r="KG85" s="84"/>
      <c r="KH85" s="84"/>
      <c r="KI85" s="84"/>
      <c r="KJ85" s="84"/>
      <c r="KK85" s="84"/>
      <c r="KL85" s="84"/>
      <c r="KM85" s="84"/>
      <c r="KN85" s="84"/>
      <c r="KO85" s="13"/>
      <c r="KP85" s="13"/>
      <c r="KQ85" s="13"/>
      <c r="KR85" s="13"/>
      <c r="KS85" s="13"/>
      <c r="KT85" s="13"/>
      <c r="KU85" s="13"/>
    </row>
    <row r="86" spans="1:307" ht="15.75" hidden="1" customHeight="1" x14ac:dyDescent="0.3">
      <c r="A86" s="81" t="s">
        <v>226</v>
      </c>
      <c r="B86" s="81" t="s">
        <v>266</v>
      </c>
      <c r="C86" s="81" t="s">
        <v>266</v>
      </c>
      <c r="D86" s="81" t="s">
        <v>457</v>
      </c>
      <c r="E86" s="81" t="s">
        <v>459</v>
      </c>
      <c r="F86" s="82"/>
      <c r="G86" s="82"/>
      <c r="H86" s="82"/>
      <c r="I86" s="81"/>
      <c r="J86" s="81"/>
      <c r="K86" s="81"/>
      <c r="L86" s="89" t="s">
        <v>460</v>
      </c>
      <c r="M86" s="75"/>
      <c r="N86" s="59"/>
      <c r="O86" s="77"/>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152"/>
      <c r="EC86" s="152"/>
      <c r="ED86" s="152"/>
      <c r="EE86" s="152"/>
      <c r="EF86" s="152"/>
      <c r="EG86" s="152"/>
      <c r="EH86" s="59"/>
      <c r="EI86" s="59"/>
      <c r="EJ86" s="152"/>
      <c r="EK86" s="152"/>
      <c r="EL86" s="152"/>
      <c r="EM86" s="152"/>
      <c r="EN86" s="152"/>
      <c r="EO86" s="152"/>
      <c r="EP86" s="152"/>
      <c r="EQ86" s="152"/>
      <c r="ER86" s="152"/>
      <c r="ES86" s="152"/>
      <c r="ET86" s="152"/>
      <c r="EU86" s="152"/>
      <c r="EV86" s="152"/>
      <c r="EW86" s="152"/>
      <c r="EX86" s="152"/>
      <c r="EY86" s="152"/>
      <c r="EZ86" s="152"/>
      <c r="FA86" s="152"/>
      <c r="FB86" s="152"/>
      <c r="FC86" s="152"/>
      <c r="FD86" s="152"/>
      <c r="FE86" s="152"/>
      <c r="FF86" s="152"/>
      <c r="FG86" s="152"/>
      <c r="FH86" s="152"/>
      <c r="FI86" s="152"/>
      <c r="FJ86" s="84"/>
      <c r="FK86" s="84"/>
      <c r="FL86" s="84"/>
      <c r="FM86" s="84"/>
      <c r="FN86" s="84"/>
      <c r="FO86" s="84"/>
      <c r="FP86" s="84"/>
      <c r="FQ86" s="84"/>
      <c r="FR86" s="84"/>
      <c r="FS86" s="84"/>
      <c r="FT86" s="84"/>
      <c r="FU86" s="84"/>
      <c r="FV86" s="84"/>
      <c r="FW86" s="84"/>
      <c r="FX86" s="84"/>
      <c r="FY86" s="84"/>
      <c r="FZ86" s="84"/>
      <c r="GA86" s="84"/>
      <c r="GB86" s="84"/>
      <c r="GC86" s="84"/>
      <c r="GD86" s="84"/>
      <c r="GE86" s="84"/>
      <c r="GF86" s="84"/>
      <c r="GG86" s="84"/>
      <c r="GH86" s="84"/>
      <c r="GI86" s="84"/>
      <c r="GJ86" s="84"/>
      <c r="GK86" s="84"/>
      <c r="GL86" s="84"/>
      <c r="GM86" s="84"/>
      <c r="GN86" s="84"/>
      <c r="GO86" s="84"/>
      <c r="GP86" s="84"/>
      <c r="GQ86" s="84"/>
      <c r="GR86" s="84"/>
      <c r="GS86" s="84"/>
      <c r="GT86" s="84"/>
      <c r="GU86" s="84"/>
      <c r="GV86" s="84"/>
      <c r="GW86" s="84"/>
      <c r="GX86" s="84"/>
      <c r="GY86" s="84"/>
      <c r="GZ86" s="84"/>
      <c r="HA86" s="84"/>
      <c r="HB86" s="84"/>
      <c r="HC86" s="84"/>
      <c r="HD86" s="84"/>
      <c r="HE86" s="84"/>
      <c r="HF86" s="84"/>
      <c r="HG86" s="84"/>
      <c r="HH86" s="84"/>
      <c r="HI86" s="84"/>
      <c r="HJ86" s="84"/>
      <c r="HK86" s="84"/>
      <c r="HL86" s="84"/>
      <c r="HM86" s="84"/>
      <c r="HN86" s="84"/>
      <c r="HO86" s="84"/>
      <c r="HP86" s="84"/>
      <c r="HQ86" s="84"/>
      <c r="HR86" s="84"/>
      <c r="HS86" s="84"/>
      <c r="HT86" s="84"/>
      <c r="HU86" s="84"/>
      <c r="HV86" s="84"/>
      <c r="HW86" s="84"/>
      <c r="HX86" s="84"/>
      <c r="HY86" s="84"/>
      <c r="HZ86" s="84"/>
      <c r="IA86" s="84"/>
      <c r="IB86" s="84"/>
      <c r="IC86" s="84"/>
      <c r="ID86" s="84"/>
      <c r="IE86" s="84"/>
      <c r="IF86" s="84"/>
      <c r="IG86" s="84"/>
      <c r="IH86" s="84"/>
      <c r="II86" s="84"/>
      <c r="IJ86" s="84"/>
      <c r="IK86" s="84"/>
      <c r="IL86" s="84"/>
      <c r="IM86" s="84"/>
      <c r="IN86" s="84"/>
      <c r="IO86" s="84"/>
      <c r="IP86" s="84"/>
      <c r="IQ86" s="84"/>
      <c r="IR86" s="84"/>
      <c r="IS86" s="84"/>
      <c r="IT86" s="84"/>
      <c r="IU86" s="84"/>
      <c r="IV86" s="84"/>
      <c r="IW86" s="84"/>
      <c r="IX86" s="84"/>
      <c r="IY86" s="84"/>
      <c r="IZ86" s="84"/>
      <c r="JA86" s="84"/>
      <c r="JB86" s="84"/>
      <c r="JC86" s="84"/>
      <c r="JD86" s="84"/>
      <c r="JE86" s="84"/>
      <c r="JF86" s="84"/>
      <c r="JG86" s="84"/>
      <c r="JH86" s="84"/>
      <c r="JI86" s="84"/>
      <c r="JJ86" s="84"/>
      <c r="JK86" s="84"/>
      <c r="JL86" s="84"/>
      <c r="JM86" s="84"/>
      <c r="JN86" s="84"/>
      <c r="JO86" s="84"/>
      <c r="JP86" s="84"/>
      <c r="JQ86" s="84"/>
      <c r="JR86" s="84"/>
      <c r="JS86" s="84"/>
      <c r="JT86" s="84"/>
      <c r="JU86" s="84"/>
      <c r="JV86" s="84"/>
      <c r="JW86" s="84"/>
      <c r="JX86" s="84"/>
      <c r="JY86" s="84"/>
      <c r="JZ86" s="84"/>
      <c r="KA86" s="84"/>
      <c r="KB86" s="84"/>
      <c r="KC86" s="84"/>
      <c r="KD86" s="84"/>
      <c r="KE86" s="84"/>
      <c r="KF86" s="84"/>
      <c r="KG86" s="84"/>
      <c r="KH86" s="84"/>
      <c r="KI86" s="84"/>
      <c r="KJ86" s="84"/>
      <c r="KK86" s="84"/>
      <c r="KL86" s="84"/>
      <c r="KM86" s="84"/>
      <c r="KN86" s="84"/>
      <c r="KO86" s="13"/>
      <c r="KP86" s="13"/>
      <c r="KQ86" s="13"/>
      <c r="KR86" s="13"/>
      <c r="KS86" s="13"/>
      <c r="KT86" s="13"/>
      <c r="KU86" s="13"/>
    </row>
    <row r="87" spans="1:307" ht="15.75" customHeight="1" x14ac:dyDescent="0.3">
      <c r="A87" s="90" t="s">
        <v>226</v>
      </c>
      <c r="B87" s="90" t="s">
        <v>266</v>
      </c>
      <c r="C87" s="90" t="s">
        <v>266</v>
      </c>
      <c r="D87" s="90" t="s">
        <v>457</v>
      </c>
      <c r="E87" s="90" t="s">
        <v>459</v>
      </c>
      <c r="F87" s="86" t="s">
        <v>462</v>
      </c>
      <c r="G87" s="90" t="s">
        <v>246</v>
      </c>
      <c r="H87" s="90" t="s">
        <v>464</v>
      </c>
      <c r="I87" s="104" t="s">
        <v>208</v>
      </c>
      <c r="J87" s="104" t="s">
        <v>465</v>
      </c>
      <c r="K87" s="104"/>
      <c r="L87" s="91" t="s">
        <v>466</v>
      </c>
      <c r="M87" s="75">
        <f>N87</f>
        <v>100000000</v>
      </c>
      <c r="N87" s="64">
        <f>P87</f>
        <v>100000000</v>
      </c>
      <c r="O87" s="103">
        <v>8</v>
      </c>
      <c r="P87" s="64">
        <f>SUM(Q87:FI87)</f>
        <v>100000000</v>
      </c>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v>100000000</v>
      </c>
      <c r="CR87" s="64"/>
      <c r="CS87" s="64"/>
      <c r="CT87" s="64"/>
      <c r="CU87" s="64"/>
      <c r="CV87" s="64"/>
      <c r="CW87" s="64"/>
      <c r="CX87" s="64"/>
      <c r="CY87" s="64"/>
      <c r="CZ87" s="64"/>
      <c r="DA87" s="64"/>
      <c r="DB87" s="64"/>
      <c r="DC87" s="64"/>
      <c r="DD87" s="64"/>
      <c r="DE87" s="64"/>
      <c r="DF87" s="64"/>
      <c r="DG87" s="64"/>
      <c r="DH87" s="64"/>
      <c r="DI87" s="64"/>
      <c r="DJ87" s="64"/>
      <c r="DK87" s="64"/>
      <c r="DL87" s="64"/>
      <c r="DM87" s="64"/>
      <c r="DN87" s="64"/>
      <c r="DO87" s="64"/>
      <c r="DP87" s="64"/>
      <c r="DQ87" s="64"/>
      <c r="DR87" s="64"/>
      <c r="DS87" s="64"/>
      <c r="DT87" s="64"/>
      <c r="DU87" s="64"/>
      <c r="DV87" s="64"/>
      <c r="DW87" s="64"/>
      <c r="DX87" s="64"/>
      <c r="DY87" s="64"/>
      <c r="DZ87" s="64"/>
      <c r="EA87" s="64"/>
      <c r="EB87" s="66"/>
      <c r="EC87" s="66"/>
      <c r="ED87" s="66"/>
      <c r="EE87" s="66"/>
      <c r="EF87" s="66"/>
      <c r="EG87" s="66"/>
      <c r="EH87" s="64"/>
      <c r="EI87" s="64"/>
      <c r="EJ87" s="66"/>
      <c r="EK87" s="66"/>
      <c r="EL87" s="66"/>
      <c r="EM87" s="66"/>
      <c r="EN87" s="66"/>
      <c r="EO87" s="66"/>
      <c r="EP87" s="66"/>
      <c r="EQ87" s="66"/>
      <c r="ER87" s="66"/>
      <c r="ES87" s="66"/>
      <c r="ET87" s="66"/>
      <c r="EU87" s="66"/>
      <c r="EV87" s="66"/>
      <c r="EW87" s="66"/>
      <c r="EX87" s="66"/>
      <c r="EY87" s="66"/>
      <c r="EZ87" s="66"/>
      <c r="FA87" s="66"/>
      <c r="FB87" s="66"/>
      <c r="FC87" s="66"/>
      <c r="FD87" s="66"/>
      <c r="FE87" s="66"/>
      <c r="FF87" s="66"/>
      <c r="FG87" s="66"/>
      <c r="FH87" s="66"/>
      <c r="FI87" s="66"/>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c r="JA87" s="11"/>
      <c r="JB87" s="11"/>
      <c r="JC87" s="11"/>
      <c r="JD87" s="11"/>
      <c r="JE87" s="11"/>
      <c r="JF87" s="11"/>
      <c r="JG87" s="11"/>
      <c r="JH87" s="11"/>
      <c r="JI87" s="11"/>
      <c r="JJ87" s="11"/>
      <c r="JK87" s="11"/>
      <c r="JL87" s="11"/>
      <c r="JM87" s="11"/>
      <c r="JN87" s="11"/>
      <c r="JO87" s="11"/>
      <c r="JP87" s="11"/>
      <c r="JQ87" s="11"/>
      <c r="JR87" s="11"/>
      <c r="JS87" s="11"/>
      <c r="JT87" s="11"/>
      <c r="JU87" s="11"/>
      <c r="JV87" s="11"/>
      <c r="JW87" s="11"/>
      <c r="JX87" s="11"/>
      <c r="JY87" s="11"/>
      <c r="JZ87" s="11"/>
      <c r="KA87" s="11"/>
      <c r="KB87" s="11"/>
      <c r="KC87" s="11"/>
      <c r="KD87" s="11"/>
      <c r="KE87" s="11"/>
      <c r="KF87" s="11"/>
      <c r="KG87" s="11"/>
      <c r="KH87" s="11"/>
      <c r="KI87" s="11"/>
      <c r="KJ87" s="11"/>
      <c r="KK87" s="11"/>
      <c r="KL87" s="11"/>
      <c r="KM87" s="11"/>
      <c r="KN87" s="11"/>
      <c r="KO87" s="13"/>
      <c r="KP87" s="13"/>
      <c r="KQ87" s="13"/>
      <c r="KR87" s="13"/>
      <c r="KS87" s="13"/>
      <c r="KT87" s="13"/>
      <c r="KU87" s="13"/>
    </row>
    <row r="88" spans="1:307" ht="15.75" customHeight="1" x14ac:dyDescent="0.3">
      <c r="A88" s="90" t="s">
        <v>226</v>
      </c>
      <c r="B88" s="90" t="s">
        <v>266</v>
      </c>
      <c r="C88" s="90" t="s">
        <v>266</v>
      </c>
      <c r="D88" s="90" t="s">
        <v>457</v>
      </c>
      <c r="E88" s="90" t="s">
        <v>459</v>
      </c>
      <c r="F88" s="86" t="s">
        <v>470</v>
      </c>
      <c r="G88" s="90" t="s">
        <v>246</v>
      </c>
      <c r="H88" s="90" t="s">
        <v>471</v>
      </c>
      <c r="I88" s="104" t="s">
        <v>208</v>
      </c>
      <c r="J88" s="104" t="s">
        <v>473</v>
      </c>
      <c r="K88" s="104"/>
      <c r="L88" s="91" t="s">
        <v>474</v>
      </c>
      <c r="M88" s="75">
        <f>N88</f>
        <v>200000000</v>
      </c>
      <c r="N88" s="64">
        <f>P88</f>
        <v>200000000</v>
      </c>
      <c r="O88" s="103">
        <v>6</v>
      </c>
      <c r="P88" s="64">
        <f>SUM(Q88:FI88)</f>
        <v>200000000</v>
      </c>
      <c r="Q88" s="64">
        <v>200000000</v>
      </c>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6"/>
      <c r="CA88" s="66"/>
      <c r="CB88" s="66"/>
      <c r="CC88" s="64"/>
      <c r="CD88" s="66"/>
      <c r="CE88" s="64"/>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116"/>
      <c r="ED88" s="116"/>
      <c r="EE88" s="116"/>
      <c r="EF88" s="116"/>
      <c r="EG88" s="66"/>
      <c r="EH88" s="64"/>
      <c r="EI88" s="64"/>
      <c r="EJ88" s="66"/>
      <c r="EK88" s="66"/>
      <c r="EL88" s="66"/>
      <c r="EM88" s="66"/>
      <c r="EN88" s="66"/>
      <c r="EO88" s="66"/>
      <c r="EP88" s="66"/>
      <c r="EQ88" s="66"/>
      <c r="ER88" s="66"/>
      <c r="ES88" s="66"/>
      <c r="ET88" s="66"/>
      <c r="EU88" s="66"/>
      <c r="EV88" s="66"/>
      <c r="EW88" s="66"/>
      <c r="EX88" s="66"/>
      <c r="EY88" s="66"/>
      <c r="EZ88" s="66"/>
      <c r="FA88" s="66"/>
      <c r="FB88" s="66"/>
      <c r="FC88" s="66"/>
      <c r="FD88" s="66"/>
      <c r="FE88" s="66"/>
      <c r="FF88" s="66"/>
      <c r="FG88" s="66"/>
      <c r="FH88" s="66"/>
      <c r="FI88" s="66"/>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c r="JA88" s="11"/>
      <c r="JB88" s="11"/>
      <c r="JC88" s="11"/>
      <c r="JD88" s="11"/>
      <c r="JE88" s="11"/>
      <c r="JF88" s="11"/>
      <c r="JG88" s="11"/>
      <c r="JH88" s="11"/>
      <c r="JI88" s="11"/>
      <c r="JJ88" s="11"/>
      <c r="JK88" s="11"/>
      <c r="JL88" s="11"/>
      <c r="JM88" s="11"/>
      <c r="JN88" s="11"/>
      <c r="JO88" s="11"/>
      <c r="JP88" s="11"/>
      <c r="JQ88" s="11"/>
      <c r="JR88" s="11"/>
      <c r="JS88" s="11"/>
      <c r="JT88" s="11"/>
      <c r="JU88" s="11"/>
      <c r="JV88" s="11"/>
      <c r="JW88" s="11"/>
      <c r="JX88" s="11"/>
      <c r="JY88" s="11"/>
      <c r="JZ88" s="11"/>
      <c r="KA88" s="11"/>
      <c r="KB88" s="11"/>
      <c r="KC88" s="11"/>
      <c r="KD88" s="11"/>
      <c r="KE88" s="11"/>
      <c r="KF88" s="11"/>
      <c r="KG88" s="11"/>
      <c r="KH88" s="11"/>
      <c r="KI88" s="11"/>
      <c r="KJ88" s="11"/>
      <c r="KK88" s="11"/>
      <c r="KL88" s="11"/>
      <c r="KM88" s="11"/>
      <c r="KN88" s="11"/>
      <c r="KO88" s="13"/>
      <c r="KP88" s="13"/>
      <c r="KQ88" s="13"/>
      <c r="KR88" s="13"/>
      <c r="KS88" s="13"/>
      <c r="KT88" s="13"/>
      <c r="KU88" s="13"/>
    </row>
    <row r="89" spans="1:307" ht="15.75" customHeight="1" x14ac:dyDescent="0.3">
      <c r="A89" s="90" t="s">
        <v>226</v>
      </c>
      <c r="B89" s="90" t="s">
        <v>266</v>
      </c>
      <c r="C89" s="90" t="s">
        <v>266</v>
      </c>
      <c r="D89" s="90" t="s">
        <v>457</v>
      </c>
      <c r="E89" s="90" t="s">
        <v>459</v>
      </c>
      <c r="F89" s="86" t="s">
        <v>475</v>
      </c>
      <c r="G89" s="90" t="s">
        <v>246</v>
      </c>
      <c r="H89" s="90" t="s">
        <v>476</v>
      </c>
      <c r="I89" s="104" t="s">
        <v>208</v>
      </c>
      <c r="J89" s="104" t="s">
        <v>477</v>
      </c>
      <c r="K89" s="104"/>
      <c r="L89" s="91" t="s">
        <v>478</v>
      </c>
      <c r="M89" s="75">
        <f>N89</f>
        <v>500000000</v>
      </c>
      <c r="N89" s="64">
        <f>P89</f>
        <v>500000000</v>
      </c>
      <c r="O89" s="103">
        <v>16</v>
      </c>
      <c r="P89" s="64">
        <f>SUM(Q89:FI89)</f>
        <v>500000000</v>
      </c>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6"/>
      <c r="CA89" s="66"/>
      <c r="CB89" s="66"/>
      <c r="CC89" s="64"/>
      <c r="CD89" s="66"/>
      <c r="CE89" s="64"/>
      <c r="CF89" s="66"/>
      <c r="CG89" s="66"/>
      <c r="CH89" s="66"/>
      <c r="CI89" s="66"/>
      <c r="CJ89" s="66"/>
      <c r="CK89" s="66"/>
      <c r="CL89" s="66"/>
      <c r="CM89" s="66"/>
      <c r="CN89" s="66"/>
      <c r="CO89" s="66"/>
      <c r="CP89" s="66"/>
      <c r="CQ89" s="64">
        <v>500000000</v>
      </c>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116"/>
      <c r="ED89" s="116"/>
      <c r="EE89" s="116"/>
      <c r="EF89" s="116"/>
      <c r="EG89" s="66"/>
      <c r="EH89" s="64"/>
      <c r="EI89" s="64"/>
      <c r="EJ89" s="66"/>
      <c r="EK89" s="66"/>
      <c r="EL89" s="66"/>
      <c r="EM89" s="66"/>
      <c r="EN89" s="66"/>
      <c r="EO89" s="66"/>
      <c r="EP89" s="66"/>
      <c r="EQ89" s="66"/>
      <c r="ER89" s="66"/>
      <c r="ES89" s="66"/>
      <c r="ET89" s="66"/>
      <c r="EU89" s="66"/>
      <c r="EV89" s="66"/>
      <c r="EW89" s="66"/>
      <c r="EX89" s="66"/>
      <c r="EY89" s="66"/>
      <c r="EZ89" s="66"/>
      <c r="FA89" s="66"/>
      <c r="FB89" s="66"/>
      <c r="FC89" s="66"/>
      <c r="FD89" s="66"/>
      <c r="FE89" s="66"/>
      <c r="FF89" s="66"/>
      <c r="FG89" s="66"/>
      <c r="FH89" s="66"/>
      <c r="FI89" s="66"/>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c r="JA89" s="11"/>
      <c r="JB89" s="11"/>
      <c r="JC89" s="11"/>
      <c r="JD89" s="11"/>
      <c r="JE89" s="11"/>
      <c r="JF89" s="11"/>
      <c r="JG89" s="11"/>
      <c r="JH89" s="11"/>
      <c r="JI89" s="11"/>
      <c r="JJ89" s="11"/>
      <c r="JK89" s="11"/>
      <c r="JL89" s="11"/>
      <c r="JM89" s="11"/>
      <c r="JN89" s="11"/>
      <c r="JO89" s="11"/>
      <c r="JP89" s="11"/>
      <c r="JQ89" s="11"/>
      <c r="JR89" s="11"/>
      <c r="JS89" s="11"/>
      <c r="JT89" s="11"/>
      <c r="JU89" s="11"/>
      <c r="JV89" s="11"/>
      <c r="JW89" s="11"/>
      <c r="JX89" s="11"/>
      <c r="JY89" s="11"/>
      <c r="JZ89" s="11"/>
      <c r="KA89" s="11"/>
      <c r="KB89" s="11"/>
      <c r="KC89" s="11"/>
      <c r="KD89" s="11"/>
      <c r="KE89" s="11"/>
      <c r="KF89" s="11"/>
      <c r="KG89" s="11"/>
      <c r="KH89" s="11"/>
      <c r="KI89" s="11"/>
      <c r="KJ89" s="11"/>
      <c r="KK89" s="11"/>
      <c r="KL89" s="11"/>
      <c r="KM89" s="11"/>
      <c r="KN89" s="11"/>
      <c r="KO89" s="13"/>
      <c r="KP89" s="13"/>
      <c r="KQ89" s="13"/>
      <c r="KR89" s="13"/>
      <c r="KS89" s="13"/>
      <c r="KT89" s="13"/>
      <c r="KU89" s="13"/>
    </row>
    <row r="90" spans="1:307" ht="15.75" hidden="1" customHeight="1" x14ac:dyDescent="0.3">
      <c r="A90" s="90"/>
      <c r="B90" s="90"/>
      <c r="C90" s="90"/>
      <c r="D90" s="90"/>
      <c r="E90" s="90"/>
      <c r="F90" s="90"/>
      <c r="G90" s="90"/>
      <c r="H90" s="248" t="s">
        <v>1034</v>
      </c>
      <c r="I90" s="104"/>
      <c r="J90" s="104"/>
      <c r="K90" s="104"/>
      <c r="L90" s="91" t="s">
        <v>1122</v>
      </c>
      <c r="M90" s="75">
        <v>2815000000</v>
      </c>
      <c r="N90" s="64">
        <f>P90</f>
        <v>2710000000</v>
      </c>
      <c r="O90" s="103"/>
      <c r="P90" s="64">
        <f>SUM(Q90:FI90)</f>
        <v>2710000000</v>
      </c>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6"/>
      <c r="CA90" s="66"/>
      <c r="CB90" s="66"/>
      <c r="CC90" s="64"/>
      <c r="CD90" s="66"/>
      <c r="CE90" s="64"/>
      <c r="CF90" s="66"/>
      <c r="CG90" s="66"/>
      <c r="CH90" s="66"/>
      <c r="CI90" s="66"/>
      <c r="CJ90" s="66"/>
      <c r="CK90" s="66"/>
      <c r="CL90" s="66"/>
      <c r="CM90" s="66"/>
      <c r="CN90" s="66"/>
      <c r="CO90" s="66"/>
      <c r="CP90" s="66"/>
      <c r="CQ90" s="64">
        <v>2710000000</v>
      </c>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116"/>
      <c r="ED90" s="116"/>
      <c r="EE90" s="116"/>
      <c r="EF90" s="116"/>
      <c r="EG90" s="66"/>
      <c r="EH90" s="64"/>
      <c r="EI90" s="64"/>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c r="JA90" s="11"/>
      <c r="JB90" s="11"/>
      <c r="JC90" s="11"/>
      <c r="JD90" s="11"/>
      <c r="JE90" s="11"/>
      <c r="JF90" s="11"/>
      <c r="JG90" s="11"/>
      <c r="JH90" s="11"/>
      <c r="JI90" s="11"/>
      <c r="JJ90" s="11"/>
      <c r="JK90" s="11"/>
      <c r="JL90" s="11"/>
      <c r="JM90" s="11"/>
      <c r="JN90" s="11"/>
      <c r="JO90" s="11"/>
      <c r="JP90" s="11"/>
      <c r="JQ90" s="11"/>
      <c r="JR90" s="11"/>
      <c r="JS90" s="11"/>
      <c r="JT90" s="11"/>
      <c r="JU90" s="11"/>
      <c r="JV90" s="11"/>
      <c r="JW90" s="11"/>
      <c r="JX90" s="11"/>
      <c r="JY90" s="11"/>
      <c r="JZ90" s="11"/>
      <c r="KA90" s="11"/>
      <c r="KB90" s="11"/>
      <c r="KC90" s="11"/>
      <c r="KD90" s="11"/>
      <c r="KE90" s="11"/>
      <c r="KF90" s="11"/>
      <c r="KG90" s="11"/>
      <c r="KH90" s="11"/>
      <c r="KI90" s="11"/>
      <c r="KJ90" s="11"/>
      <c r="KK90" s="11"/>
      <c r="KL90" s="11"/>
      <c r="KM90" s="11"/>
      <c r="KN90" s="11"/>
      <c r="KO90" s="13"/>
      <c r="KP90" s="13"/>
      <c r="KQ90" s="13"/>
      <c r="KR90" s="13"/>
      <c r="KS90" s="13"/>
      <c r="KT90" s="13"/>
      <c r="KU90" s="13"/>
    </row>
    <row r="91" spans="1:307" ht="15.75" hidden="1" customHeight="1" x14ac:dyDescent="0.3">
      <c r="A91" s="81" t="s">
        <v>226</v>
      </c>
      <c r="B91" s="81" t="s">
        <v>266</v>
      </c>
      <c r="C91" s="81" t="s">
        <v>266</v>
      </c>
      <c r="D91" s="81" t="s">
        <v>457</v>
      </c>
      <c r="E91" s="81" t="s">
        <v>479</v>
      </c>
      <c r="F91" s="82"/>
      <c r="G91" s="82"/>
      <c r="H91" s="82"/>
      <c r="I91" s="81"/>
      <c r="J91" s="81"/>
      <c r="K91" s="81"/>
      <c r="L91" s="89" t="s">
        <v>480</v>
      </c>
      <c r="M91" s="75"/>
      <c r="N91" s="59"/>
      <c r="O91" s="77"/>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152"/>
      <c r="EC91" s="152"/>
      <c r="ED91" s="152"/>
      <c r="EE91" s="152"/>
      <c r="EF91" s="152"/>
      <c r="EG91" s="152"/>
      <c r="EH91" s="59"/>
      <c r="EI91" s="59"/>
      <c r="EJ91" s="152"/>
      <c r="EK91" s="152"/>
      <c r="EL91" s="152"/>
      <c r="EM91" s="152"/>
      <c r="EN91" s="152"/>
      <c r="EO91" s="152"/>
      <c r="EP91" s="152"/>
      <c r="EQ91" s="152"/>
      <c r="ER91" s="152"/>
      <c r="ES91" s="152"/>
      <c r="ET91" s="152"/>
      <c r="EU91" s="152"/>
      <c r="EV91" s="152"/>
      <c r="EW91" s="152"/>
      <c r="EX91" s="152"/>
      <c r="EY91" s="152"/>
      <c r="EZ91" s="152"/>
      <c r="FA91" s="152"/>
      <c r="FB91" s="152"/>
      <c r="FC91" s="152"/>
      <c r="FD91" s="152"/>
      <c r="FE91" s="152"/>
      <c r="FF91" s="152"/>
      <c r="FG91" s="152"/>
      <c r="FH91" s="152"/>
      <c r="FI91" s="152"/>
      <c r="FJ91" s="84"/>
      <c r="FK91" s="84"/>
      <c r="FL91" s="84"/>
      <c r="FM91" s="84"/>
      <c r="FN91" s="84"/>
      <c r="FO91" s="84"/>
      <c r="FP91" s="84"/>
      <c r="FQ91" s="84"/>
      <c r="FR91" s="84"/>
      <c r="FS91" s="84"/>
      <c r="FT91" s="84"/>
      <c r="FU91" s="84"/>
      <c r="FV91" s="84"/>
      <c r="FW91" s="84"/>
      <c r="FX91" s="84"/>
      <c r="FY91" s="84"/>
      <c r="FZ91" s="84"/>
      <c r="GA91" s="84"/>
      <c r="GB91" s="84"/>
      <c r="GC91" s="84"/>
      <c r="GD91" s="84"/>
      <c r="GE91" s="84"/>
      <c r="GF91" s="84"/>
      <c r="GG91" s="84"/>
      <c r="GH91" s="84"/>
      <c r="GI91" s="84"/>
      <c r="GJ91" s="84"/>
      <c r="GK91" s="84"/>
      <c r="GL91" s="84"/>
      <c r="GM91" s="84"/>
      <c r="GN91" s="84"/>
      <c r="GO91" s="84"/>
      <c r="GP91" s="84"/>
      <c r="GQ91" s="84"/>
      <c r="GR91" s="84"/>
      <c r="GS91" s="84"/>
      <c r="GT91" s="84"/>
      <c r="GU91" s="84"/>
      <c r="GV91" s="84"/>
      <c r="GW91" s="84"/>
      <c r="GX91" s="84"/>
      <c r="GY91" s="84"/>
      <c r="GZ91" s="84"/>
      <c r="HA91" s="84"/>
      <c r="HB91" s="84"/>
      <c r="HC91" s="84"/>
      <c r="HD91" s="84"/>
      <c r="HE91" s="84"/>
      <c r="HF91" s="84"/>
      <c r="HG91" s="84"/>
      <c r="HH91" s="84"/>
      <c r="HI91" s="84"/>
      <c r="HJ91" s="84"/>
      <c r="HK91" s="84"/>
      <c r="HL91" s="84"/>
      <c r="HM91" s="84"/>
      <c r="HN91" s="84"/>
      <c r="HO91" s="84"/>
      <c r="HP91" s="84"/>
      <c r="HQ91" s="84"/>
      <c r="HR91" s="84"/>
      <c r="HS91" s="84"/>
      <c r="HT91" s="84"/>
      <c r="HU91" s="84"/>
      <c r="HV91" s="84"/>
      <c r="HW91" s="84"/>
      <c r="HX91" s="84"/>
      <c r="HY91" s="84"/>
      <c r="HZ91" s="84"/>
      <c r="IA91" s="84"/>
      <c r="IB91" s="84"/>
      <c r="IC91" s="84"/>
      <c r="ID91" s="84"/>
      <c r="IE91" s="84"/>
      <c r="IF91" s="84"/>
      <c r="IG91" s="84"/>
      <c r="IH91" s="84"/>
      <c r="II91" s="84"/>
      <c r="IJ91" s="84"/>
      <c r="IK91" s="84"/>
      <c r="IL91" s="84"/>
      <c r="IM91" s="84"/>
      <c r="IN91" s="84"/>
      <c r="IO91" s="84"/>
      <c r="IP91" s="84"/>
      <c r="IQ91" s="84"/>
      <c r="IR91" s="84"/>
      <c r="IS91" s="84"/>
      <c r="IT91" s="84"/>
      <c r="IU91" s="84"/>
      <c r="IV91" s="84"/>
      <c r="IW91" s="84"/>
      <c r="IX91" s="84"/>
      <c r="IY91" s="84"/>
      <c r="IZ91" s="84"/>
      <c r="JA91" s="84"/>
      <c r="JB91" s="84"/>
      <c r="JC91" s="84"/>
      <c r="JD91" s="84"/>
      <c r="JE91" s="84"/>
      <c r="JF91" s="84"/>
      <c r="JG91" s="84"/>
      <c r="JH91" s="84"/>
      <c r="JI91" s="84"/>
      <c r="JJ91" s="84"/>
      <c r="JK91" s="84"/>
      <c r="JL91" s="84"/>
      <c r="JM91" s="84"/>
      <c r="JN91" s="84"/>
      <c r="JO91" s="84"/>
      <c r="JP91" s="84"/>
      <c r="JQ91" s="84"/>
      <c r="JR91" s="84"/>
      <c r="JS91" s="84"/>
      <c r="JT91" s="84"/>
      <c r="JU91" s="84"/>
      <c r="JV91" s="84"/>
      <c r="JW91" s="84"/>
      <c r="JX91" s="84"/>
      <c r="JY91" s="84"/>
      <c r="JZ91" s="84"/>
      <c r="KA91" s="84"/>
      <c r="KB91" s="84"/>
      <c r="KC91" s="84"/>
      <c r="KD91" s="84"/>
      <c r="KE91" s="84"/>
      <c r="KF91" s="84"/>
      <c r="KG91" s="84"/>
      <c r="KH91" s="84"/>
      <c r="KI91" s="84"/>
      <c r="KJ91" s="84"/>
      <c r="KK91" s="84"/>
      <c r="KL91" s="84"/>
      <c r="KM91" s="84"/>
      <c r="KN91" s="84"/>
      <c r="KO91" s="13"/>
      <c r="KP91" s="13"/>
      <c r="KQ91" s="13"/>
      <c r="KR91" s="13"/>
      <c r="KS91" s="13"/>
      <c r="KT91" s="13"/>
      <c r="KU91" s="13"/>
    </row>
    <row r="92" spans="1:307" ht="15.75" customHeight="1" x14ac:dyDescent="0.3">
      <c r="A92" s="90" t="s">
        <v>226</v>
      </c>
      <c r="B92" s="90" t="s">
        <v>266</v>
      </c>
      <c r="C92" s="90" t="s">
        <v>266</v>
      </c>
      <c r="D92" s="90" t="s">
        <v>457</v>
      </c>
      <c r="E92" s="280" t="s">
        <v>479</v>
      </c>
      <c r="F92" s="86" t="s">
        <v>482</v>
      </c>
      <c r="G92" s="90" t="s">
        <v>246</v>
      </c>
      <c r="H92" s="90" t="s">
        <v>484</v>
      </c>
      <c r="I92" s="87" t="s">
        <v>208</v>
      </c>
      <c r="J92" s="87" t="s">
        <v>485</v>
      </c>
      <c r="K92" s="87"/>
      <c r="L92" s="91" t="s">
        <v>486</v>
      </c>
      <c r="M92" s="75">
        <f>N92</f>
        <v>50000000</v>
      </c>
      <c r="N92" s="59">
        <f>P92</f>
        <v>50000000</v>
      </c>
      <c r="O92" s="77">
        <v>5</v>
      </c>
      <c r="P92" s="59">
        <f>SUM(Q92:FI92)</f>
        <v>50000000</v>
      </c>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v>50000000</v>
      </c>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152"/>
      <c r="EC92" s="152"/>
      <c r="ED92" s="152"/>
      <c r="EE92" s="152"/>
      <c r="EF92" s="152"/>
      <c r="EG92" s="152"/>
      <c r="EH92" s="59"/>
      <c r="EI92" s="59"/>
      <c r="EJ92" s="152"/>
      <c r="EK92" s="152"/>
      <c r="EL92" s="152"/>
      <c r="EM92" s="152"/>
      <c r="EN92" s="152"/>
      <c r="EO92" s="152"/>
      <c r="EP92" s="152"/>
      <c r="EQ92" s="152"/>
      <c r="ER92" s="152"/>
      <c r="ES92" s="152"/>
      <c r="ET92" s="152"/>
      <c r="EU92" s="152"/>
      <c r="EV92" s="152"/>
      <c r="EW92" s="152"/>
      <c r="EX92" s="152"/>
      <c r="EY92" s="152"/>
      <c r="EZ92" s="59"/>
      <c r="FA92" s="59"/>
      <c r="FB92" s="59"/>
      <c r="FC92" s="59"/>
      <c r="FD92" s="152"/>
      <c r="FE92" s="152"/>
      <c r="FF92" s="152"/>
      <c r="FG92" s="152"/>
      <c r="FH92" s="152"/>
      <c r="FI92" s="152"/>
      <c r="FJ92" s="84"/>
      <c r="FK92" s="84"/>
      <c r="FL92" s="84"/>
      <c r="FM92" s="84"/>
      <c r="FN92" s="84"/>
      <c r="FO92" s="84"/>
      <c r="FP92" s="84"/>
      <c r="FQ92" s="84"/>
      <c r="FR92" s="84"/>
      <c r="FS92" s="84"/>
      <c r="FT92" s="84"/>
      <c r="FU92" s="84"/>
      <c r="FV92" s="84"/>
      <c r="FW92" s="84"/>
      <c r="FX92" s="84"/>
      <c r="FY92" s="84"/>
      <c r="FZ92" s="84"/>
      <c r="GA92" s="84"/>
      <c r="GB92" s="84"/>
      <c r="GC92" s="84"/>
      <c r="GD92" s="84"/>
      <c r="GE92" s="84"/>
      <c r="GF92" s="84"/>
      <c r="GG92" s="84"/>
      <c r="GH92" s="84"/>
      <c r="GI92" s="84"/>
      <c r="GJ92" s="84"/>
      <c r="GK92" s="84"/>
      <c r="GL92" s="84"/>
      <c r="GM92" s="84"/>
      <c r="GN92" s="84"/>
      <c r="GO92" s="84"/>
      <c r="GP92" s="84"/>
      <c r="GQ92" s="84"/>
      <c r="GR92" s="84"/>
      <c r="GS92" s="84"/>
      <c r="GT92" s="84"/>
      <c r="GU92" s="84"/>
      <c r="GV92" s="84"/>
      <c r="GW92" s="84"/>
      <c r="GX92" s="84"/>
      <c r="GY92" s="84"/>
      <c r="GZ92" s="84"/>
      <c r="HA92" s="84"/>
      <c r="HB92" s="84"/>
      <c r="HC92" s="84"/>
      <c r="HD92" s="84"/>
      <c r="HE92" s="84"/>
      <c r="HF92" s="84"/>
      <c r="HG92" s="84"/>
      <c r="HH92" s="84"/>
      <c r="HI92" s="84"/>
      <c r="HJ92" s="84"/>
      <c r="HK92" s="84"/>
      <c r="HL92" s="84"/>
      <c r="HM92" s="84"/>
      <c r="HN92" s="84"/>
      <c r="HO92" s="84"/>
      <c r="HP92" s="84"/>
      <c r="HQ92" s="84"/>
      <c r="HR92" s="84"/>
      <c r="HS92" s="84"/>
      <c r="HT92" s="84"/>
      <c r="HU92" s="84"/>
      <c r="HV92" s="84"/>
      <c r="HW92" s="84"/>
      <c r="HX92" s="84"/>
      <c r="HY92" s="84"/>
      <c r="HZ92" s="84"/>
      <c r="IA92" s="84"/>
      <c r="IB92" s="84"/>
      <c r="IC92" s="84"/>
      <c r="ID92" s="84"/>
      <c r="IE92" s="84"/>
      <c r="IF92" s="84"/>
      <c r="IG92" s="84"/>
      <c r="IH92" s="84"/>
      <c r="II92" s="84"/>
      <c r="IJ92" s="84"/>
      <c r="IK92" s="84"/>
      <c r="IL92" s="84"/>
      <c r="IM92" s="84"/>
      <c r="IN92" s="84"/>
      <c r="IO92" s="84"/>
      <c r="IP92" s="84"/>
      <c r="IQ92" s="84"/>
      <c r="IR92" s="84"/>
      <c r="IS92" s="84"/>
      <c r="IT92" s="84"/>
      <c r="IU92" s="84"/>
      <c r="IV92" s="84"/>
      <c r="IW92" s="84"/>
      <c r="IX92" s="84"/>
      <c r="IY92" s="84"/>
      <c r="IZ92" s="84"/>
      <c r="JA92" s="84"/>
      <c r="JB92" s="84"/>
      <c r="JC92" s="84"/>
      <c r="JD92" s="84"/>
      <c r="JE92" s="84"/>
      <c r="JF92" s="84"/>
      <c r="JG92" s="84"/>
      <c r="JH92" s="84"/>
      <c r="JI92" s="84"/>
      <c r="JJ92" s="84"/>
      <c r="JK92" s="84"/>
      <c r="JL92" s="84"/>
      <c r="JM92" s="84"/>
      <c r="JN92" s="84"/>
      <c r="JO92" s="84"/>
      <c r="JP92" s="84"/>
      <c r="JQ92" s="84"/>
      <c r="JR92" s="84"/>
      <c r="JS92" s="84"/>
      <c r="JT92" s="84"/>
      <c r="JU92" s="84"/>
      <c r="JV92" s="84"/>
      <c r="JW92" s="84"/>
      <c r="JX92" s="84"/>
      <c r="JY92" s="84"/>
      <c r="JZ92" s="84"/>
      <c r="KA92" s="84"/>
      <c r="KB92" s="84"/>
      <c r="KC92" s="84"/>
      <c r="KD92" s="84"/>
      <c r="KE92" s="84"/>
      <c r="KF92" s="84"/>
      <c r="KG92" s="84"/>
      <c r="KH92" s="84"/>
      <c r="KI92" s="84"/>
      <c r="KJ92" s="84"/>
      <c r="KK92" s="84"/>
      <c r="KL92" s="84"/>
      <c r="KM92" s="84"/>
      <c r="KN92" s="84"/>
      <c r="KO92" s="13"/>
      <c r="KP92" s="13"/>
      <c r="KQ92" s="13"/>
      <c r="KR92" s="13"/>
      <c r="KS92" s="13"/>
      <c r="KT92" s="13"/>
      <c r="KU92" s="13"/>
    </row>
    <row r="93" spans="1:307" ht="15.75" hidden="1" customHeight="1" x14ac:dyDescent="0.3">
      <c r="A93" s="90" t="s">
        <v>226</v>
      </c>
      <c r="B93" s="90" t="s">
        <v>266</v>
      </c>
      <c r="C93" s="90" t="s">
        <v>266</v>
      </c>
      <c r="D93" s="90" t="s">
        <v>457</v>
      </c>
      <c r="E93" s="178" t="s">
        <v>479</v>
      </c>
      <c r="F93" s="245" t="s">
        <v>581</v>
      </c>
      <c r="G93" s="90"/>
      <c r="H93" s="246" t="s">
        <v>1018</v>
      </c>
      <c r="I93" s="87"/>
      <c r="J93" s="87"/>
      <c r="K93" s="87" t="s">
        <v>584</v>
      </c>
      <c r="L93" s="91" t="s">
        <v>1123</v>
      </c>
      <c r="M93" s="75">
        <v>537177669.25</v>
      </c>
      <c r="N93" s="59">
        <f>P93</f>
        <v>537177669.25</v>
      </c>
      <c r="O93" s="103"/>
      <c r="P93" s="59">
        <f>SUM(Q93:FI93)</f>
        <v>537177669.25</v>
      </c>
      <c r="Q93" s="64">
        <v>537177669.25</v>
      </c>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c r="DA93" s="64"/>
      <c r="DB93" s="64"/>
      <c r="DC93" s="64"/>
      <c r="DD93" s="64"/>
      <c r="DE93" s="64"/>
      <c r="DF93" s="64"/>
      <c r="DG93" s="64"/>
      <c r="DH93" s="64"/>
      <c r="DI93" s="64"/>
      <c r="DJ93" s="64"/>
      <c r="DK93" s="64"/>
      <c r="DL93" s="64"/>
      <c r="DM93" s="64"/>
      <c r="DN93" s="64"/>
      <c r="DO93" s="64"/>
      <c r="DP93" s="64"/>
      <c r="DQ93" s="64"/>
      <c r="DR93" s="64"/>
      <c r="DS93" s="64"/>
      <c r="DT93" s="64"/>
      <c r="DU93" s="64"/>
      <c r="DV93" s="64"/>
      <c r="DW93" s="64"/>
      <c r="DX93" s="64"/>
      <c r="DY93" s="64"/>
      <c r="DZ93" s="64"/>
      <c r="EA93" s="64"/>
      <c r="EB93" s="66"/>
      <c r="EC93" s="66"/>
      <c r="ED93" s="66"/>
      <c r="EE93" s="66"/>
      <c r="EF93" s="66"/>
      <c r="EG93" s="66"/>
      <c r="EH93" s="64"/>
      <c r="EI93" s="64"/>
      <c r="EJ93" s="66"/>
      <c r="EK93" s="66"/>
      <c r="EL93" s="66"/>
      <c r="EM93" s="66"/>
      <c r="EN93" s="66"/>
      <c r="EO93" s="66"/>
      <c r="EP93" s="66"/>
      <c r="EQ93" s="66"/>
      <c r="ER93" s="66"/>
      <c r="ES93" s="66"/>
      <c r="ET93" s="66"/>
      <c r="EU93" s="66"/>
      <c r="EV93" s="66"/>
      <c r="EW93" s="66"/>
      <c r="EX93" s="66"/>
      <c r="EY93" s="66"/>
      <c r="EZ93" s="64"/>
      <c r="FA93" s="64"/>
      <c r="FB93" s="64"/>
      <c r="FC93" s="64"/>
      <c r="FD93" s="66"/>
      <c r="FE93" s="66"/>
      <c r="FF93" s="66"/>
      <c r="FG93" s="66"/>
      <c r="FH93" s="66"/>
      <c r="FI93" s="66"/>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c r="JA93" s="11"/>
      <c r="JB93" s="11"/>
      <c r="JC93" s="11"/>
      <c r="JD93" s="11"/>
      <c r="JE93" s="11"/>
      <c r="JF93" s="11"/>
      <c r="JG93" s="11"/>
      <c r="JH93" s="11"/>
      <c r="JI93" s="11"/>
      <c r="JJ93" s="11"/>
      <c r="JK93" s="11"/>
      <c r="JL93" s="11"/>
      <c r="JM93" s="11"/>
      <c r="JN93" s="11"/>
      <c r="JO93" s="11"/>
      <c r="JP93" s="11"/>
      <c r="JQ93" s="11"/>
      <c r="JR93" s="11"/>
      <c r="JS93" s="11"/>
      <c r="JT93" s="11"/>
      <c r="JU93" s="11"/>
      <c r="JV93" s="11"/>
      <c r="JW93" s="11"/>
      <c r="JX93" s="11"/>
      <c r="JY93" s="11"/>
      <c r="JZ93" s="11"/>
      <c r="KA93" s="11"/>
      <c r="KB93" s="11"/>
      <c r="KC93" s="11"/>
      <c r="KD93" s="11"/>
      <c r="KE93" s="11"/>
      <c r="KF93" s="11"/>
      <c r="KG93" s="11"/>
      <c r="KH93" s="11"/>
      <c r="KI93" s="11"/>
      <c r="KJ93" s="11"/>
      <c r="KK93" s="11"/>
      <c r="KL93" s="11"/>
      <c r="KM93" s="11"/>
      <c r="KN93" s="11"/>
      <c r="KO93" s="13"/>
      <c r="KP93" s="13"/>
      <c r="KQ93" s="13"/>
      <c r="KR93" s="13"/>
      <c r="KS93" s="13"/>
      <c r="KT93" s="13"/>
      <c r="KU93" s="13"/>
    </row>
    <row r="94" spans="1:307" ht="15.75" hidden="1" customHeight="1" x14ac:dyDescent="0.3">
      <c r="A94" s="76" t="s">
        <v>226</v>
      </c>
      <c r="B94" s="76" t="s">
        <v>266</v>
      </c>
      <c r="C94" s="76" t="s">
        <v>187</v>
      </c>
      <c r="D94" s="76" t="s">
        <v>488</v>
      </c>
      <c r="E94" s="76"/>
      <c r="F94" s="76"/>
      <c r="G94" s="76"/>
      <c r="H94" s="74"/>
      <c r="I94" s="76"/>
      <c r="J94" s="76"/>
      <c r="K94" s="76"/>
      <c r="L94" s="98" t="s">
        <v>489</v>
      </c>
      <c r="M94" s="75"/>
      <c r="N94" s="59"/>
      <c r="O94" s="77"/>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152"/>
      <c r="EC94" s="152"/>
      <c r="ED94" s="152"/>
      <c r="EE94" s="152"/>
      <c r="EF94" s="152"/>
      <c r="EG94" s="152"/>
      <c r="EH94" s="59"/>
      <c r="EI94" s="59"/>
      <c r="EJ94" s="152"/>
      <c r="EK94" s="152"/>
      <c r="EL94" s="152"/>
      <c r="EM94" s="152"/>
      <c r="EN94" s="152"/>
      <c r="EO94" s="152"/>
      <c r="EP94" s="152"/>
      <c r="EQ94" s="152"/>
      <c r="ER94" s="152"/>
      <c r="ES94" s="152"/>
      <c r="ET94" s="152"/>
      <c r="EU94" s="152"/>
      <c r="EV94" s="152"/>
      <c r="EW94" s="152"/>
      <c r="EX94" s="152"/>
      <c r="EY94" s="152"/>
      <c r="EZ94" s="152"/>
      <c r="FA94" s="152"/>
      <c r="FB94" s="152"/>
      <c r="FC94" s="152"/>
      <c r="FD94" s="152"/>
      <c r="FE94" s="152"/>
      <c r="FF94" s="152"/>
      <c r="FG94" s="152"/>
      <c r="FH94" s="152"/>
      <c r="FI94" s="152"/>
      <c r="FJ94" s="84"/>
      <c r="FK94" s="84"/>
      <c r="FL94" s="84"/>
      <c r="FM94" s="84"/>
      <c r="FN94" s="84"/>
      <c r="FO94" s="84"/>
      <c r="FP94" s="84"/>
      <c r="FQ94" s="84"/>
      <c r="FR94" s="84"/>
      <c r="FS94" s="84"/>
      <c r="FT94" s="84"/>
      <c r="FU94" s="84"/>
      <c r="FV94" s="84"/>
      <c r="FW94" s="84"/>
      <c r="FX94" s="84"/>
      <c r="FY94" s="84"/>
      <c r="FZ94" s="84"/>
      <c r="GA94" s="84"/>
      <c r="GB94" s="84"/>
      <c r="GC94" s="84"/>
      <c r="GD94" s="84"/>
      <c r="GE94" s="84"/>
      <c r="GF94" s="84"/>
      <c r="GG94" s="84"/>
      <c r="GH94" s="84"/>
      <c r="GI94" s="84"/>
      <c r="GJ94" s="84"/>
      <c r="GK94" s="84"/>
      <c r="GL94" s="84"/>
      <c r="GM94" s="84"/>
      <c r="GN94" s="84"/>
      <c r="GO94" s="84"/>
      <c r="GP94" s="84"/>
      <c r="GQ94" s="84"/>
      <c r="GR94" s="84"/>
      <c r="GS94" s="84"/>
      <c r="GT94" s="84"/>
      <c r="GU94" s="84"/>
      <c r="GV94" s="84"/>
      <c r="GW94" s="84"/>
      <c r="GX94" s="84"/>
      <c r="GY94" s="84"/>
      <c r="GZ94" s="84"/>
      <c r="HA94" s="84"/>
      <c r="HB94" s="84"/>
      <c r="HC94" s="84"/>
      <c r="HD94" s="84"/>
      <c r="HE94" s="84"/>
      <c r="HF94" s="84"/>
      <c r="HG94" s="84"/>
      <c r="HH94" s="84"/>
      <c r="HI94" s="84"/>
      <c r="HJ94" s="84"/>
      <c r="HK94" s="84"/>
      <c r="HL94" s="84"/>
      <c r="HM94" s="84"/>
      <c r="HN94" s="84"/>
      <c r="HO94" s="84"/>
      <c r="HP94" s="84"/>
      <c r="HQ94" s="84"/>
      <c r="HR94" s="84"/>
      <c r="HS94" s="84"/>
      <c r="HT94" s="84"/>
      <c r="HU94" s="84"/>
      <c r="HV94" s="84"/>
      <c r="HW94" s="84"/>
      <c r="HX94" s="84"/>
      <c r="HY94" s="84"/>
      <c r="HZ94" s="84"/>
      <c r="IA94" s="84"/>
      <c r="IB94" s="84"/>
      <c r="IC94" s="84"/>
      <c r="ID94" s="84"/>
      <c r="IE94" s="84"/>
      <c r="IF94" s="84"/>
      <c r="IG94" s="84"/>
      <c r="IH94" s="84"/>
      <c r="II94" s="84"/>
      <c r="IJ94" s="84"/>
      <c r="IK94" s="84"/>
      <c r="IL94" s="84"/>
      <c r="IM94" s="84"/>
      <c r="IN94" s="84"/>
      <c r="IO94" s="84"/>
      <c r="IP94" s="84"/>
      <c r="IQ94" s="84"/>
      <c r="IR94" s="84"/>
      <c r="IS94" s="84"/>
      <c r="IT94" s="84"/>
      <c r="IU94" s="84"/>
      <c r="IV94" s="84"/>
      <c r="IW94" s="84"/>
      <c r="IX94" s="84"/>
      <c r="IY94" s="84"/>
      <c r="IZ94" s="84"/>
      <c r="JA94" s="84"/>
      <c r="JB94" s="84"/>
      <c r="JC94" s="84"/>
      <c r="JD94" s="84"/>
      <c r="JE94" s="84"/>
      <c r="JF94" s="84"/>
      <c r="JG94" s="84"/>
      <c r="JH94" s="84"/>
      <c r="JI94" s="84"/>
      <c r="JJ94" s="84"/>
      <c r="JK94" s="84"/>
      <c r="JL94" s="84"/>
      <c r="JM94" s="84"/>
      <c r="JN94" s="84"/>
      <c r="JO94" s="84"/>
      <c r="JP94" s="84"/>
      <c r="JQ94" s="84"/>
      <c r="JR94" s="84"/>
      <c r="JS94" s="84"/>
      <c r="JT94" s="84"/>
      <c r="JU94" s="84"/>
      <c r="JV94" s="84"/>
      <c r="JW94" s="84"/>
      <c r="JX94" s="84"/>
      <c r="JY94" s="84"/>
      <c r="JZ94" s="84"/>
      <c r="KA94" s="84"/>
      <c r="KB94" s="84"/>
      <c r="KC94" s="84"/>
      <c r="KD94" s="84"/>
      <c r="KE94" s="84"/>
      <c r="KF94" s="84"/>
      <c r="KG94" s="84"/>
      <c r="KH94" s="84"/>
      <c r="KI94" s="84"/>
      <c r="KJ94" s="84"/>
      <c r="KK94" s="84"/>
      <c r="KL94" s="84"/>
      <c r="KM94" s="84"/>
      <c r="KN94" s="84"/>
      <c r="KO94" s="13"/>
      <c r="KP94" s="13"/>
      <c r="KQ94" s="13"/>
      <c r="KR94" s="13"/>
      <c r="KS94" s="13"/>
      <c r="KT94" s="13"/>
      <c r="KU94" s="13"/>
    </row>
    <row r="95" spans="1:307" ht="15.75" hidden="1" customHeight="1" x14ac:dyDescent="0.3">
      <c r="A95" s="81" t="s">
        <v>226</v>
      </c>
      <c r="B95" s="81" t="s">
        <v>266</v>
      </c>
      <c r="C95" s="81" t="s">
        <v>187</v>
      </c>
      <c r="D95" s="81" t="s">
        <v>488</v>
      </c>
      <c r="E95" s="81" t="s">
        <v>497</v>
      </c>
      <c r="F95" s="81"/>
      <c r="G95" s="81"/>
      <c r="H95" s="82"/>
      <c r="I95" s="81"/>
      <c r="J95" s="81"/>
      <c r="K95" s="81"/>
      <c r="L95" s="89" t="s">
        <v>498</v>
      </c>
      <c r="M95" s="75"/>
      <c r="N95" s="59"/>
      <c r="O95" s="77"/>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152"/>
      <c r="CR95" s="152"/>
      <c r="CS95" s="152"/>
      <c r="CT95" s="152"/>
      <c r="CU95" s="152"/>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152"/>
      <c r="EC95" s="152"/>
      <c r="ED95" s="152"/>
      <c r="EE95" s="152"/>
      <c r="EF95" s="152"/>
      <c r="EG95" s="152"/>
      <c r="EH95" s="59"/>
      <c r="EI95" s="59"/>
      <c r="EJ95" s="152"/>
      <c r="EK95" s="152"/>
      <c r="EL95" s="152"/>
      <c r="EM95" s="152"/>
      <c r="EN95" s="152"/>
      <c r="EO95" s="152"/>
      <c r="EP95" s="152"/>
      <c r="EQ95" s="152"/>
      <c r="ER95" s="152"/>
      <c r="ES95" s="152"/>
      <c r="ET95" s="152"/>
      <c r="EU95" s="152"/>
      <c r="EV95" s="152"/>
      <c r="EW95" s="152"/>
      <c r="EX95" s="152"/>
      <c r="EY95" s="152"/>
      <c r="EZ95" s="152"/>
      <c r="FA95" s="152"/>
      <c r="FB95" s="152"/>
      <c r="FC95" s="152"/>
      <c r="FD95" s="152"/>
      <c r="FE95" s="152"/>
      <c r="FF95" s="152"/>
      <c r="FG95" s="152"/>
      <c r="FH95" s="152"/>
      <c r="FI95" s="152"/>
      <c r="FJ95" s="84"/>
      <c r="FK95" s="84"/>
      <c r="FL95" s="84"/>
      <c r="FM95" s="84"/>
      <c r="FN95" s="84"/>
      <c r="FO95" s="84"/>
      <c r="FP95" s="84"/>
      <c r="FQ95" s="84"/>
      <c r="FR95" s="84"/>
      <c r="FS95" s="84"/>
      <c r="FT95" s="84"/>
      <c r="FU95" s="84"/>
      <c r="FV95" s="84"/>
      <c r="FW95" s="84"/>
      <c r="FX95" s="84"/>
      <c r="FY95" s="84"/>
      <c r="FZ95" s="84"/>
      <c r="GA95" s="84"/>
      <c r="GB95" s="84"/>
      <c r="GC95" s="84"/>
      <c r="GD95" s="84"/>
      <c r="GE95" s="84"/>
      <c r="GF95" s="84"/>
      <c r="GG95" s="84"/>
      <c r="GH95" s="84"/>
      <c r="GI95" s="84"/>
      <c r="GJ95" s="84"/>
      <c r="GK95" s="84"/>
      <c r="GL95" s="84"/>
      <c r="GM95" s="84"/>
      <c r="GN95" s="84"/>
      <c r="GO95" s="84"/>
      <c r="GP95" s="84"/>
      <c r="GQ95" s="84"/>
      <c r="GR95" s="84"/>
      <c r="GS95" s="84"/>
      <c r="GT95" s="84"/>
      <c r="GU95" s="84"/>
      <c r="GV95" s="84"/>
      <c r="GW95" s="84"/>
      <c r="GX95" s="84"/>
      <c r="GY95" s="84"/>
      <c r="GZ95" s="84"/>
      <c r="HA95" s="84"/>
      <c r="HB95" s="84"/>
      <c r="HC95" s="84"/>
      <c r="HD95" s="84"/>
      <c r="HE95" s="84"/>
      <c r="HF95" s="84"/>
      <c r="HG95" s="84"/>
      <c r="HH95" s="84"/>
      <c r="HI95" s="84"/>
      <c r="HJ95" s="84"/>
      <c r="HK95" s="84"/>
      <c r="HL95" s="84"/>
      <c r="HM95" s="84"/>
      <c r="HN95" s="84"/>
      <c r="HO95" s="84"/>
      <c r="HP95" s="84"/>
      <c r="HQ95" s="84"/>
      <c r="HR95" s="84"/>
      <c r="HS95" s="84"/>
      <c r="HT95" s="84"/>
      <c r="HU95" s="84"/>
      <c r="HV95" s="84"/>
      <c r="HW95" s="84"/>
      <c r="HX95" s="84"/>
      <c r="HY95" s="84"/>
      <c r="HZ95" s="84"/>
      <c r="IA95" s="84"/>
      <c r="IB95" s="84"/>
      <c r="IC95" s="84"/>
      <c r="ID95" s="84"/>
      <c r="IE95" s="84"/>
      <c r="IF95" s="84"/>
      <c r="IG95" s="84"/>
      <c r="IH95" s="84"/>
      <c r="II95" s="84"/>
      <c r="IJ95" s="84"/>
      <c r="IK95" s="84"/>
      <c r="IL95" s="84"/>
      <c r="IM95" s="84"/>
      <c r="IN95" s="84"/>
      <c r="IO95" s="84"/>
      <c r="IP95" s="84"/>
      <c r="IQ95" s="84"/>
      <c r="IR95" s="84"/>
      <c r="IS95" s="84"/>
      <c r="IT95" s="84"/>
      <c r="IU95" s="84"/>
      <c r="IV95" s="84"/>
      <c r="IW95" s="84"/>
      <c r="IX95" s="84"/>
      <c r="IY95" s="84"/>
      <c r="IZ95" s="84"/>
      <c r="JA95" s="84"/>
      <c r="JB95" s="84"/>
      <c r="JC95" s="84"/>
      <c r="JD95" s="84"/>
      <c r="JE95" s="84"/>
      <c r="JF95" s="84"/>
      <c r="JG95" s="84"/>
      <c r="JH95" s="84"/>
      <c r="JI95" s="84"/>
      <c r="JJ95" s="84"/>
      <c r="JK95" s="84"/>
      <c r="JL95" s="84"/>
      <c r="JM95" s="84"/>
      <c r="JN95" s="84"/>
      <c r="JO95" s="84"/>
      <c r="JP95" s="84"/>
      <c r="JQ95" s="84"/>
      <c r="JR95" s="84"/>
      <c r="JS95" s="84"/>
      <c r="JT95" s="84"/>
      <c r="JU95" s="84"/>
      <c r="JV95" s="84"/>
      <c r="JW95" s="84"/>
      <c r="JX95" s="84"/>
      <c r="JY95" s="84"/>
      <c r="JZ95" s="84"/>
      <c r="KA95" s="84"/>
      <c r="KB95" s="84"/>
      <c r="KC95" s="84"/>
      <c r="KD95" s="84"/>
      <c r="KE95" s="84"/>
      <c r="KF95" s="84"/>
      <c r="KG95" s="84"/>
      <c r="KH95" s="84"/>
      <c r="KI95" s="84"/>
      <c r="KJ95" s="84"/>
      <c r="KK95" s="84"/>
      <c r="KL95" s="84"/>
      <c r="KM95" s="84"/>
      <c r="KN95" s="84"/>
      <c r="KO95" s="13"/>
      <c r="KP95" s="13"/>
      <c r="KQ95" s="13"/>
      <c r="KR95" s="13"/>
      <c r="KS95" s="13"/>
      <c r="KT95" s="13"/>
      <c r="KU95" s="13"/>
    </row>
    <row r="96" spans="1:307" ht="15.75" customHeight="1" x14ac:dyDescent="0.3">
      <c r="A96" s="90" t="s">
        <v>226</v>
      </c>
      <c r="B96" s="90" t="s">
        <v>266</v>
      </c>
      <c r="C96" s="90" t="s">
        <v>266</v>
      </c>
      <c r="D96" s="90" t="s">
        <v>488</v>
      </c>
      <c r="E96" s="90" t="s">
        <v>497</v>
      </c>
      <c r="F96" s="270" t="s">
        <v>502</v>
      </c>
      <c r="G96" s="90" t="s">
        <v>246</v>
      </c>
      <c r="H96" s="252" t="s">
        <v>504</v>
      </c>
      <c r="I96" s="87" t="s">
        <v>208</v>
      </c>
      <c r="J96" s="87" t="s">
        <v>505</v>
      </c>
      <c r="K96" s="87"/>
      <c r="L96" s="253" t="s">
        <v>506</v>
      </c>
      <c r="M96" s="75">
        <f>N96</f>
        <v>300000000</v>
      </c>
      <c r="N96" s="59">
        <f>P96</f>
        <v>300000000</v>
      </c>
      <c r="O96" s="77">
        <v>12</v>
      </c>
      <c r="P96" s="59">
        <f>SUM(Q96:FI96)</f>
        <v>300000000</v>
      </c>
      <c r="Q96" s="59">
        <v>300000000</v>
      </c>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152"/>
      <c r="CA96" s="152"/>
      <c r="CB96" s="152"/>
      <c r="CC96" s="59"/>
      <c r="CD96" s="152"/>
      <c r="CE96" s="59"/>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c r="DW96" s="152"/>
      <c r="DX96" s="152"/>
      <c r="DY96" s="152"/>
      <c r="DZ96" s="152"/>
      <c r="EA96" s="152"/>
      <c r="EB96" s="152"/>
      <c r="EC96" s="268"/>
      <c r="ED96" s="268"/>
      <c r="EE96" s="268"/>
      <c r="EF96" s="268"/>
      <c r="EG96" s="152"/>
      <c r="EH96" s="59"/>
      <c r="EI96" s="59"/>
      <c r="EJ96" s="152"/>
      <c r="EK96" s="152"/>
      <c r="EL96" s="152"/>
      <c r="EM96" s="152"/>
      <c r="EN96" s="152"/>
      <c r="EO96" s="152"/>
      <c r="EP96" s="152"/>
      <c r="EQ96" s="152"/>
      <c r="ER96" s="152"/>
      <c r="ES96" s="152"/>
      <c r="ET96" s="152"/>
      <c r="EU96" s="152"/>
      <c r="EV96" s="152"/>
      <c r="EW96" s="152"/>
      <c r="EX96" s="152"/>
      <c r="EY96" s="152"/>
      <c r="EZ96" s="152"/>
      <c r="FA96" s="152"/>
      <c r="FB96" s="152"/>
      <c r="FC96" s="152"/>
      <c r="FD96" s="152"/>
      <c r="FE96" s="152"/>
      <c r="FF96" s="152"/>
      <c r="FG96" s="152"/>
      <c r="FH96" s="152"/>
      <c r="FI96" s="152"/>
      <c r="FJ96" s="84"/>
      <c r="FK96" s="84"/>
      <c r="FL96" s="84"/>
      <c r="FM96" s="84"/>
      <c r="FN96" s="84"/>
      <c r="FO96" s="84"/>
      <c r="FP96" s="84"/>
      <c r="FQ96" s="84"/>
      <c r="FR96" s="84"/>
      <c r="FS96" s="84"/>
      <c r="FT96" s="84"/>
      <c r="FU96" s="84"/>
      <c r="FV96" s="84"/>
      <c r="FW96" s="84"/>
      <c r="FX96" s="84"/>
      <c r="FY96" s="84"/>
      <c r="FZ96" s="84"/>
      <c r="GA96" s="84"/>
      <c r="GB96" s="84"/>
      <c r="GC96" s="84"/>
      <c r="GD96" s="84"/>
      <c r="GE96" s="84"/>
      <c r="GF96" s="84"/>
      <c r="GG96" s="84"/>
      <c r="GH96" s="84"/>
      <c r="GI96" s="84"/>
      <c r="GJ96" s="84"/>
      <c r="GK96" s="84"/>
      <c r="GL96" s="84"/>
      <c r="GM96" s="84"/>
      <c r="GN96" s="84"/>
      <c r="GO96" s="84"/>
      <c r="GP96" s="84"/>
      <c r="GQ96" s="84"/>
      <c r="GR96" s="84"/>
      <c r="GS96" s="84"/>
      <c r="GT96" s="84"/>
      <c r="GU96" s="84"/>
      <c r="GV96" s="84"/>
      <c r="GW96" s="84"/>
      <c r="GX96" s="84"/>
      <c r="GY96" s="84"/>
      <c r="GZ96" s="84"/>
      <c r="HA96" s="84"/>
      <c r="HB96" s="84"/>
      <c r="HC96" s="84"/>
      <c r="HD96" s="84"/>
      <c r="HE96" s="84"/>
      <c r="HF96" s="84"/>
      <c r="HG96" s="84"/>
      <c r="HH96" s="84"/>
      <c r="HI96" s="84"/>
      <c r="HJ96" s="84"/>
      <c r="HK96" s="84"/>
      <c r="HL96" s="84"/>
      <c r="HM96" s="84"/>
      <c r="HN96" s="84"/>
      <c r="HO96" s="84"/>
      <c r="HP96" s="84"/>
      <c r="HQ96" s="84"/>
      <c r="HR96" s="84"/>
      <c r="HS96" s="84"/>
      <c r="HT96" s="84"/>
      <c r="HU96" s="84"/>
      <c r="HV96" s="84"/>
      <c r="HW96" s="84"/>
      <c r="HX96" s="84"/>
      <c r="HY96" s="84"/>
      <c r="HZ96" s="84"/>
      <c r="IA96" s="84"/>
      <c r="IB96" s="84"/>
      <c r="IC96" s="84"/>
      <c r="ID96" s="84"/>
      <c r="IE96" s="84"/>
      <c r="IF96" s="84"/>
      <c r="IG96" s="84"/>
      <c r="IH96" s="84"/>
      <c r="II96" s="84"/>
      <c r="IJ96" s="84"/>
      <c r="IK96" s="84"/>
      <c r="IL96" s="84"/>
      <c r="IM96" s="84"/>
      <c r="IN96" s="84"/>
      <c r="IO96" s="84"/>
      <c r="IP96" s="84"/>
      <c r="IQ96" s="84"/>
      <c r="IR96" s="84"/>
      <c r="IS96" s="84"/>
      <c r="IT96" s="84"/>
      <c r="IU96" s="84"/>
      <c r="IV96" s="84"/>
      <c r="IW96" s="84"/>
      <c r="IX96" s="84"/>
      <c r="IY96" s="84"/>
      <c r="IZ96" s="84"/>
      <c r="JA96" s="84"/>
      <c r="JB96" s="84"/>
      <c r="JC96" s="84"/>
      <c r="JD96" s="84"/>
      <c r="JE96" s="84"/>
      <c r="JF96" s="84"/>
      <c r="JG96" s="84"/>
      <c r="JH96" s="84"/>
      <c r="JI96" s="84"/>
      <c r="JJ96" s="84"/>
      <c r="JK96" s="84"/>
      <c r="JL96" s="84"/>
      <c r="JM96" s="84"/>
      <c r="JN96" s="84"/>
      <c r="JO96" s="84"/>
      <c r="JP96" s="84"/>
      <c r="JQ96" s="84"/>
      <c r="JR96" s="84"/>
      <c r="JS96" s="84"/>
      <c r="JT96" s="84"/>
      <c r="JU96" s="84"/>
      <c r="JV96" s="84"/>
      <c r="JW96" s="84"/>
      <c r="JX96" s="84"/>
      <c r="JY96" s="84"/>
      <c r="JZ96" s="84"/>
      <c r="KA96" s="84"/>
      <c r="KB96" s="84"/>
      <c r="KC96" s="84"/>
      <c r="KD96" s="84"/>
      <c r="KE96" s="84"/>
      <c r="KF96" s="84"/>
      <c r="KG96" s="84"/>
      <c r="KH96" s="84"/>
      <c r="KI96" s="84"/>
      <c r="KJ96" s="84"/>
      <c r="KK96" s="84"/>
      <c r="KL96" s="84"/>
      <c r="KM96" s="84"/>
      <c r="KN96" s="84"/>
      <c r="KO96" s="13"/>
      <c r="KP96" s="13"/>
      <c r="KQ96" s="13"/>
      <c r="KR96" s="13"/>
      <c r="KS96" s="13"/>
      <c r="KT96" s="13"/>
      <c r="KU96" s="13"/>
    </row>
    <row r="97" spans="1:307" ht="15.75" hidden="1" customHeight="1" x14ac:dyDescent="0.3">
      <c r="A97" s="104"/>
      <c r="B97" s="104"/>
      <c r="C97" s="104"/>
      <c r="D97" s="104"/>
      <c r="E97" s="104"/>
      <c r="F97" s="283"/>
      <c r="G97" s="104"/>
      <c r="H97" s="284"/>
      <c r="I97" s="87"/>
      <c r="J97" s="87"/>
      <c r="K97" s="87"/>
      <c r="L97" s="285" t="s">
        <v>5</v>
      </c>
      <c r="M97" s="250">
        <f>SUBTOTAL(9,M77:M96)</f>
        <v>8041732704</v>
      </c>
      <c r="N97" s="36"/>
      <c r="O97" s="77"/>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243"/>
      <c r="CA97" s="243"/>
      <c r="CB97" s="243"/>
      <c r="CC97" s="36"/>
      <c r="CD97" s="243"/>
      <c r="CE97" s="36"/>
      <c r="CF97" s="243"/>
      <c r="CG97" s="243"/>
      <c r="CH97" s="243"/>
      <c r="CI97" s="243"/>
      <c r="CJ97" s="243"/>
      <c r="CK97" s="243"/>
      <c r="CL97" s="243"/>
      <c r="CM97" s="243"/>
      <c r="CN97" s="243"/>
      <c r="CO97" s="243"/>
      <c r="CP97" s="243"/>
      <c r="CQ97" s="243"/>
      <c r="CR97" s="243"/>
      <c r="CS97" s="243"/>
      <c r="CT97" s="243"/>
      <c r="CU97" s="243"/>
      <c r="CV97" s="243"/>
      <c r="CW97" s="243"/>
      <c r="CX97" s="243"/>
      <c r="CY97" s="243"/>
      <c r="CZ97" s="243"/>
      <c r="DA97" s="243"/>
      <c r="DB97" s="243"/>
      <c r="DC97" s="243"/>
      <c r="DD97" s="243"/>
      <c r="DE97" s="243"/>
      <c r="DF97" s="243"/>
      <c r="DG97" s="243"/>
      <c r="DH97" s="243"/>
      <c r="DI97" s="243"/>
      <c r="DJ97" s="243"/>
      <c r="DK97" s="243"/>
      <c r="DL97" s="243"/>
      <c r="DM97" s="243"/>
      <c r="DN97" s="243"/>
      <c r="DO97" s="243"/>
      <c r="DP97" s="243"/>
      <c r="DQ97" s="243"/>
      <c r="DR97" s="243"/>
      <c r="DS97" s="243"/>
      <c r="DT97" s="243"/>
      <c r="DU97" s="243"/>
      <c r="DV97" s="243"/>
      <c r="DW97" s="243"/>
      <c r="DX97" s="243"/>
      <c r="DY97" s="243"/>
      <c r="DZ97" s="243"/>
      <c r="EA97" s="243"/>
      <c r="EB97" s="243"/>
      <c r="EC97" s="286"/>
      <c r="ED97" s="286"/>
      <c r="EE97" s="286"/>
      <c r="EF97" s="286"/>
      <c r="EG97" s="243"/>
      <c r="EH97" s="36"/>
      <c r="EI97" s="36"/>
      <c r="EJ97" s="243"/>
      <c r="EK97" s="243"/>
      <c r="EL97" s="243"/>
      <c r="EM97" s="243"/>
      <c r="EN97" s="243"/>
      <c r="EO97" s="243"/>
      <c r="EP97" s="243"/>
      <c r="EQ97" s="243"/>
      <c r="ER97" s="243"/>
      <c r="ES97" s="243"/>
      <c r="ET97" s="243"/>
      <c r="EU97" s="243"/>
      <c r="EV97" s="243"/>
      <c r="EW97" s="243"/>
      <c r="EX97" s="243"/>
      <c r="EY97" s="243"/>
      <c r="EZ97" s="243"/>
      <c r="FA97" s="243"/>
      <c r="FB97" s="243"/>
      <c r="FC97" s="243"/>
      <c r="FD97" s="243"/>
      <c r="FE97" s="243"/>
      <c r="FF97" s="243"/>
      <c r="FG97" s="243"/>
      <c r="FH97" s="243"/>
      <c r="FI97" s="243"/>
      <c r="FJ97" s="51"/>
      <c r="FK97" s="51"/>
      <c r="FL97" s="51"/>
      <c r="FM97" s="51"/>
      <c r="FN97" s="51"/>
      <c r="FO97" s="51"/>
      <c r="FP97" s="51"/>
      <c r="FQ97" s="51"/>
      <c r="FR97" s="51"/>
      <c r="FS97" s="51"/>
      <c r="FT97" s="51"/>
      <c r="FU97" s="51"/>
      <c r="FV97" s="51"/>
      <c r="FW97" s="51"/>
      <c r="FX97" s="51"/>
      <c r="FY97" s="51"/>
      <c r="FZ97" s="51"/>
      <c r="GA97" s="51"/>
      <c r="GB97" s="51"/>
      <c r="GC97" s="51"/>
      <c r="GD97" s="51"/>
      <c r="GE97" s="51"/>
      <c r="GF97" s="51"/>
      <c r="GG97" s="51"/>
      <c r="GH97" s="51"/>
      <c r="GI97" s="51"/>
      <c r="GJ97" s="51"/>
      <c r="GK97" s="51"/>
      <c r="GL97" s="51"/>
      <c r="GM97" s="51"/>
      <c r="GN97" s="51"/>
      <c r="GO97" s="51"/>
      <c r="GP97" s="51"/>
      <c r="GQ97" s="51"/>
      <c r="GR97" s="51"/>
      <c r="GS97" s="51"/>
      <c r="GT97" s="51"/>
      <c r="GU97" s="51"/>
      <c r="GV97" s="51"/>
      <c r="GW97" s="51"/>
      <c r="GX97" s="51"/>
      <c r="GY97" s="51"/>
      <c r="GZ97" s="51"/>
      <c r="HA97" s="51"/>
      <c r="HB97" s="51"/>
      <c r="HC97" s="51"/>
      <c r="HD97" s="51"/>
      <c r="HE97" s="51"/>
      <c r="HF97" s="51"/>
      <c r="HG97" s="51"/>
      <c r="HH97" s="51"/>
      <c r="HI97" s="51"/>
      <c r="HJ97" s="51"/>
      <c r="HK97" s="51"/>
      <c r="HL97" s="51"/>
      <c r="HM97" s="51"/>
      <c r="HN97" s="51"/>
      <c r="HO97" s="51"/>
      <c r="HP97" s="51"/>
      <c r="HQ97" s="51"/>
      <c r="HR97" s="51"/>
      <c r="HS97" s="51"/>
      <c r="HT97" s="51"/>
      <c r="HU97" s="51"/>
      <c r="HV97" s="51"/>
      <c r="HW97" s="51"/>
      <c r="HX97" s="51"/>
      <c r="HY97" s="51"/>
      <c r="HZ97" s="51"/>
      <c r="IA97" s="51"/>
      <c r="IB97" s="51"/>
      <c r="IC97" s="51"/>
      <c r="ID97" s="51"/>
      <c r="IE97" s="51"/>
      <c r="IF97" s="51"/>
      <c r="IG97" s="51"/>
      <c r="IH97" s="51"/>
      <c r="II97" s="51"/>
      <c r="IJ97" s="51"/>
      <c r="IK97" s="51"/>
      <c r="IL97" s="51"/>
      <c r="IM97" s="51"/>
      <c r="IN97" s="51"/>
      <c r="IO97" s="51"/>
      <c r="IP97" s="51"/>
      <c r="IQ97" s="51"/>
      <c r="IR97" s="51"/>
      <c r="IS97" s="51"/>
      <c r="IT97" s="51"/>
      <c r="IU97" s="51"/>
      <c r="IV97" s="51"/>
      <c r="IW97" s="51"/>
      <c r="IX97" s="51"/>
      <c r="IY97" s="51"/>
      <c r="IZ97" s="51"/>
      <c r="JA97" s="51"/>
      <c r="JB97" s="51"/>
      <c r="JC97" s="51"/>
      <c r="JD97" s="51"/>
      <c r="JE97" s="51"/>
      <c r="JF97" s="51"/>
      <c r="JG97" s="51"/>
      <c r="JH97" s="51"/>
      <c r="JI97" s="51"/>
      <c r="JJ97" s="51"/>
      <c r="JK97" s="51"/>
      <c r="JL97" s="51"/>
      <c r="JM97" s="51"/>
      <c r="JN97" s="51"/>
      <c r="JO97" s="51"/>
      <c r="JP97" s="51"/>
      <c r="JQ97" s="51"/>
      <c r="JR97" s="51"/>
      <c r="JS97" s="51"/>
      <c r="JT97" s="51"/>
      <c r="JU97" s="51"/>
      <c r="JV97" s="51"/>
      <c r="JW97" s="51"/>
      <c r="JX97" s="51"/>
      <c r="JY97" s="51"/>
      <c r="JZ97" s="51"/>
      <c r="KA97" s="51"/>
      <c r="KB97" s="51"/>
      <c r="KC97" s="51"/>
      <c r="KD97" s="51"/>
      <c r="KE97" s="51"/>
      <c r="KF97" s="51"/>
      <c r="KG97" s="51"/>
      <c r="KH97" s="51"/>
      <c r="KI97" s="51"/>
      <c r="KJ97" s="51"/>
      <c r="KK97" s="51"/>
      <c r="KL97" s="51"/>
      <c r="KM97" s="51"/>
      <c r="KN97" s="51"/>
      <c r="KO97" s="236"/>
      <c r="KP97" s="236"/>
      <c r="KQ97" s="236"/>
      <c r="KR97" s="236"/>
      <c r="KS97" s="236"/>
      <c r="KT97" s="236"/>
      <c r="KU97" s="236"/>
    </row>
    <row r="98" spans="1:307" ht="15.75" customHeight="1" x14ac:dyDescent="0.3">
      <c r="A98" s="104" t="s">
        <v>282</v>
      </c>
      <c r="B98" s="104"/>
      <c r="C98" s="104"/>
      <c r="D98" s="104"/>
      <c r="E98" s="104"/>
      <c r="F98" s="263"/>
      <c r="G98" s="263" t="s">
        <v>282</v>
      </c>
      <c r="H98" s="90"/>
      <c r="I98" s="69"/>
      <c r="J98" s="69"/>
      <c r="K98" s="104"/>
      <c r="L98" s="30" t="s">
        <v>508</v>
      </c>
      <c r="M98" s="75"/>
      <c r="N98" s="59"/>
      <c r="O98" s="77"/>
      <c r="P98" s="59"/>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6"/>
      <c r="CR98" s="66"/>
      <c r="CS98" s="66"/>
      <c r="CT98" s="66"/>
      <c r="CU98" s="66"/>
      <c r="CV98" s="64"/>
      <c r="CW98" s="64"/>
      <c r="CX98" s="64"/>
      <c r="CY98" s="64"/>
      <c r="CZ98" s="64"/>
      <c r="DA98" s="64"/>
      <c r="DB98" s="64"/>
      <c r="DC98" s="64"/>
      <c r="DD98" s="64"/>
      <c r="DE98" s="64"/>
      <c r="DF98" s="64"/>
      <c r="DG98" s="64"/>
      <c r="DH98" s="64"/>
      <c r="DI98" s="64"/>
      <c r="DJ98" s="64"/>
      <c r="DK98" s="64"/>
      <c r="DL98" s="64"/>
      <c r="DM98" s="64"/>
      <c r="DN98" s="64"/>
      <c r="DO98" s="64"/>
      <c r="DP98" s="64"/>
      <c r="DQ98" s="64"/>
      <c r="DR98" s="64"/>
      <c r="DS98" s="64"/>
      <c r="DT98" s="64"/>
      <c r="DU98" s="64"/>
      <c r="DV98" s="64"/>
      <c r="DW98" s="64"/>
      <c r="DX98" s="64"/>
      <c r="DY98" s="64"/>
      <c r="DZ98" s="64"/>
      <c r="EA98" s="64"/>
      <c r="EB98" s="66"/>
      <c r="EC98" s="66"/>
      <c r="ED98" s="66"/>
      <c r="EE98" s="66"/>
      <c r="EF98" s="66"/>
      <c r="EG98" s="66"/>
      <c r="EH98" s="64"/>
      <c r="EI98" s="64"/>
      <c r="EJ98" s="66"/>
      <c r="EK98" s="66"/>
      <c r="EL98" s="66"/>
      <c r="EM98" s="66"/>
      <c r="EN98" s="66"/>
      <c r="EO98" s="66"/>
      <c r="EP98" s="66"/>
      <c r="EQ98" s="66"/>
      <c r="ER98" s="66"/>
      <c r="ES98" s="66"/>
      <c r="ET98" s="66"/>
      <c r="EU98" s="66"/>
      <c r="EV98" s="66"/>
      <c r="EW98" s="66"/>
      <c r="EX98" s="66"/>
      <c r="EY98" s="66"/>
      <c r="EZ98" s="66"/>
      <c r="FA98" s="66"/>
      <c r="FB98" s="66"/>
      <c r="FC98" s="66"/>
      <c r="FD98" s="66"/>
      <c r="FE98" s="66"/>
      <c r="FF98" s="66"/>
      <c r="FG98" s="66"/>
      <c r="FH98" s="66"/>
      <c r="FI98" s="66"/>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c r="JA98" s="11"/>
      <c r="JB98" s="11"/>
      <c r="JC98" s="11"/>
      <c r="JD98" s="11"/>
      <c r="JE98" s="11"/>
      <c r="JF98" s="11"/>
      <c r="JG98" s="11"/>
      <c r="JH98" s="11"/>
      <c r="JI98" s="11"/>
      <c r="JJ98" s="11"/>
      <c r="JK98" s="11"/>
      <c r="JL98" s="11"/>
      <c r="JM98" s="11"/>
      <c r="JN98" s="11"/>
      <c r="JO98" s="11"/>
      <c r="JP98" s="11"/>
      <c r="JQ98" s="11"/>
      <c r="JR98" s="11"/>
      <c r="JS98" s="11"/>
      <c r="JT98" s="11"/>
      <c r="JU98" s="11"/>
      <c r="JV98" s="11"/>
      <c r="JW98" s="11"/>
      <c r="JX98" s="11"/>
      <c r="JY98" s="11"/>
      <c r="JZ98" s="11"/>
      <c r="KA98" s="11"/>
      <c r="KB98" s="11"/>
      <c r="KC98" s="11"/>
      <c r="KD98" s="11"/>
      <c r="KE98" s="11"/>
      <c r="KF98" s="11"/>
      <c r="KG98" s="11"/>
      <c r="KH98" s="11"/>
      <c r="KI98" s="11"/>
      <c r="KJ98" s="11"/>
      <c r="KK98" s="11"/>
      <c r="KL98" s="11"/>
      <c r="KM98" s="11"/>
      <c r="KN98" s="11"/>
      <c r="KO98" s="13"/>
      <c r="KP98" s="13"/>
      <c r="KQ98" s="13"/>
      <c r="KR98" s="13"/>
      <c r="KS98" s="13"/>
      <c r="KT98" s="13"/>
      <c r="KU98" s="13"/>
    </row>
    <row r="99" spans="1:307" ht="15.75" hidden="1" customHeight="1" x14ac:dyDescent="0.3">
      <c r="A99" s="61" t="s">
        <v>282</v>
      </c>
      <c r="B99" s="61" t="s">
        <v>187</v>
      </c>
      <c r="C99" s="61"/>
      <c r="D99" s="61"/>
      <c r="E99" s="61"/>
      <c r="F99" s="60"/>
      <c r="G99" s="60"/>
      <c r="H99" s="60"/>
      <c r="I99" s="61"/>
      <c r="J99" s="61"/>
      <c r="K99" s="61"/>
      <c r="L99" s="62" t="s">
        <v>339</v>
      </c>
      <c r="M99" s="75"/>
      <c r="N99" s="59"/>
      <c r="O99" s="77"/>
      <c r="P99" s="59"/>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6"/>
      <c r="CR99" s="66"/>
      <c r="CS99" s="66"/>
      <c r="CT99" s="66"/>
      <c r="CU99" s="66"/>
      <c r="CV99" s="64"/>
      <c r="CW99" s="64"/>
      <c r="CX99" s="64"/>
      <c r="CY99" s="64"/>
      <c r="CZ99" s="64"/>
      <c r="DA99" s="64"/>
      <c r="DB99" s="64"/>
      <c r="DC99" s="64"/>
      <c r="DD99" s="64"/>
      <c r="DE99" s="64"/>
      <c r="DF99" s="64"/>
      <c r="DG99" s="64"/>
      <c r="DH99" s="64"/>
      <c r="DI99" s="64"/>
      <c r="DJ99" s="64"/>
      <c r="DK99" s="64"/>
      <c r="DL99" s="64"/>
      <c r="DM99" s="64"/>
      <c r="DN99" s="64"/>
      <c r="DO99" s="64"/>
      <c r="DP99" s="64"/>
      <c r="DQ99" s="64"/>
      <c r="DR99" s="64"/>
      <c r="DS99" s="64"/>
      <c r="DT99" s="64"/>
      <c r="DU99" s="64"/>
      <c r="DV99" s="64"/>
      <c r="DW99" s="64"/>
      <c r="DX99" s="64"/>
      <c r="DY99" s="64"/>
      <c r="DZ99" s="64"/>
      <c r="EA99" s="64"/>
      <c r="EB99" s="66"/>
      <c r="EC99" s="66"/>
      <c r="ED99" s="66"/>
      <c r="EE99" s="66"/>
      <c r="EF99" s="66"/>
      <c r="EG99" s="66"/>
      <c r="EH99" s="64"/>
      <c r="EI99" s="64"/>
      <c r="EJ99" s="66"/>
      <c r="EK99" s="66"/>
      <c r="EL99" s="66"/>
      <c r="EM99" s="66"/>
      <c r="EN99" s="66"/>
      <c r="EO99" s="66"/>
      <c r="EP99" s="66"/>
      <c r="EQ99" s="66"/>
      <c r="ER99" s="66"/>
      <c r="ES99" s="66"/>
      <c r="ET99" s="66"/>
      <c r="EU99" s="66"/>
      <c r="EV99" s="66"/>
      <c r="EW99" s="66"/>
      <c r="EX99" s="66"/>
      <c r="EY99" s="66"/>
      <c r="EZ99" s="66"/>
      <c r="FA99" s="66"/>
      <c r="FB99" s="66"/>
      <c r="FC99" s="66"/>
      <c r="FD99" s="66"/>
      <c r="FE99" s="66"/>
      <c r="FF99" s="66"/>
      <c r="FG99" s="66"/>
      <c r="FH99" s="66"/>
      <c r="FI99" s="66"/>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11"/>
      <c r="JF99" s="11"/>
      <c r="JG99" s="11"/>
      <c r="JH99" s="11"/>
      <c r="JI99" s="11"/>
      <c r="JJ99" s="11"/>
      <c r="JK99" s="11"/>
      <c r="JL99" s="11"/>
      <c r="JM99" s="11"/>
      <c r="JN99" s="11"/>
      <c r="JO99" s="11"/>
      <c r="JP99" s="11"/>
      <c r="JQ99" s="11"/>
      <c r="JR99" s="11"/>
      <c r="JS99" s="11"/>
      <c r="JT99" s="11"/>
      <c r="JU99" s="11"/>
      <c r="JV99" s="11"/>
      <c r="JW99" s="11"/>
      <c r="JX99" s="11"/>
      <c r="JY99" s="11"/>
      <c r="JZ99" s="11"/>
      <c r="KA99" s="11"/>
      <c r="KB99" s="11"/>
      <c r="KC99" s="11"/>
      <c r="KD99" s="11"/>
      <c r="KE99" s="11"/>
      <c r="KF99" s="11"/>
      <c r="KG99" s="11"/>
      <c r="KH99" s="11"/>
      <c r="KI99" s="11"/>
      <c r="KJ99" s="11"/>
      <c r="KK99" s="11"/>
      <c r="KL99" s="11"/>
      <c r="KM99" s="11"/>
      <c r="KN99" s="11"/>
      <c r="KO99" s="13"/>
      <c r="KP99" s="13"/>
      <c r="KQ99" s="13"/>
      <c r="KR99" s="13"/>
      <c r="KS99" s="13"/>
      <c r="KT99" s="13"/>
      <c r="KU99" s="13"/>
    </row>
    <row r="100" spans="1:307" ht="15.75" hidden="1" customHeight="1" x14ac:dyDescent="0.3">
      <c r="A100" s="79" t="s">
        <v>282</v>
      </c>
      <c r="B100" s="79" t="s">
        <v>187</v>
      </c>
      <c r="C100" s="79" t="s">
        <v>189</v>
      </c>
      <c r="D100" s="79"/>
      <c r="E100" s="79"/>
      <c r="F100" s="79"/>
      <c r="G100" s="79"/>
      <c r="H100" s="79"/>
      <c r="I100" s="79"/>
      <c r="J100" s="79"/>
      <c r="K100" s="79"/>
      <c r="L100" s="244" t="s">
        <v>340</v>
      </c>
      <c r="M100" s="75"/>
      <c r="N100" s="59"/>
      <c r="O100" s="77"/>
      <c r="P100" s="59"/>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6"/>
      <c r="CR100" s="66"/>
      <c r="CS100" s="66"/>
      <c r="CT100" s="66"/>
      <c r="CU100" s="66"/>
      <c r="CV100" s="64"/>
      <c r="CW100" s="64"/>
      <c r="CX100" s="64"/>
      <c r="CY100" s="64"/>
      <c r="CZ100" s="64"/>
      <c r="DA100" s="64"/>
      <c r="DB100" s="64"/>
      <c r="DC100" s="64"/>
      <c r="DD100" s="64"/>
      <c r="DE100" s="64"/>
      <c r="DF100" s="64"/>
      <c r="DG100" s="64"/>
      <c r="DH100" s="64"/>
      <c r="DI100" s="64"/>
      <c r="DJ100" s="64"/>
      <c r="DK100" s="64"/>
      <c r="DL100" s="64"/>
      <c r="DM100" s="64"/>
      <c r="DN100" s="64"/>
      <c r="DO100" s="64"/>
      <c r="DP100" s="64"/>
      <c r="DQ100" s="64"/>
      <c r="DR100" s="64"/>
      <c r="DS100" s="64"/>
      <c r="DT100" s="64"/>
      <c r="DU100" s="64"/>
      <c r="DV100" s="64"/>
      <c r="DW100" s="64"/>
      <c r="DX100" s="64"/>
      <c r="DY100" s="64"/>
      <c r="DZ100" s="64"/>
      <c r="EA100" s="64"/>
      <c r="EB100" s="66"/>
      <c r="EC100" s="66"/>
      <c r="ED100" s="66"/>
      <c r="EE100" s="66"/>
      <c r="EF100" s="66"/>
      <c r="EG100" s="66"/>
      <c r="EH100" s="64"/>
      <c r="EI100" s="64"/>
      <c r="EJ100" s="66"/>
      <c r="EK100" s="66"/>
      <c r="EL100" s="66"/>
      <c r="EM100" s="66"/>
      <c r="EN100" s="66"/>
      <c r="EO100" s="66"/>
      <c r="EP100" s="66"/>
      <c r="EQ100" s="66"/>
      <c r="ER100" s="66"/>
      <c r="ES100" s="66"/>
      <c r="ET100" s="66"/>
      <c r="EU100" s="66"/>
      <c r="EV100" s="66"/>
      <c r="EW100" s="66"/>
      <c r="EX100" s="66"/>
      <c r="EY100" s="66"/>
      <c r="EZ100" s="66"/>
      <c r="FA100" s="66"/>
      <c r="FB100" s="66"/>
      <c r="FC100" s="66"/>
      <c r="FD100" s="66"/>
      <c r="FE100" s="66"/>
      <c r="FF100" s="66"/>
      <c r="FG100" s="66"/>
      <c r="FH100" s="66"/>
      <c r="FI100" s="66"/>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c r="JA100" s="11"/>
      <c r="JB100" s="11"/>
      <c r="JC100" s="11"/>
      <c r="JD100" s="11"/>
      <c r="JE100" s="11"/>
      <c r="JF100" s="11"/>
      <c r="JG100" s="11"/>
      <c r="JH100" s="11"/>
      <c r="JI100" s="11"/>
      <c r="JJ100" s="11"/>
      <c r="JK100" s="11"/>
      <c r="JL100" s="11"/>
      <c r="JM100" s="11"/>
      <c r="JN100" s="11"/>
      <c r="JO100" s="11"/>
      <c r="JP100" s="11"/>
      <c r="JQ100" s="11"/>
      <c r="JR100" s="11"/>
      <c r="JS100" s="11"/>
      <c r="JT100" s="11"/>
      <c r="JU100" s="11"/>
      <c r="JV100" s="11"/>
      <c r="JW100" s="11"/>
      <c r="JX100" s="11"/>
      <c r="JY100" s="11"/>
      <c r="JZ100" s="11"/>
      <c r="KA100" s="11"/>
      <c r="KB100" s="11"/>
      <c r="KC100" s="11"/>
      <c r="KD100" s="11"/>
      <c r="KE100" s="11"/>
      <c r="KF100" s="11"/>
      <c r="KG100" s="11"/>
      <c r="KH100" s="11"/>
      <c r="KI100" s="11"/>
      <c r="KJ100" s="11"/>
      <c r="KK100" s="11"/>
      <c r="KL100" s="11"/>
      <c r="KM100" s="11"/>
      <c r="KN100" s="11"/>
      <c r="KO100" s="13"/>
      <c r="KP100" s="13"/>
      <c r="KQ100" s="13"/>
      <c r="KR100" s="13"/>
      <c r="KS100" s="13"/>
      <c r="KT100" s="13"/>
      <c r="KU100" s="13"/>
    </row>
    <row r="101" spans="1:307" ht="15.75" hidden="1" customHeight="1" x14ac:dyDescent="0.3">
      <c r="A101" s="76" t="s">
        <v>282</v>
      </c>
      <c r="B101" s="76" t="s">
        <v>187</v>
      </c>
      <c r="C101" s="76" t="s">
        <v>189</v>
      </c>
      <c r="D101" s="76" t="s">
        <v>509</v>
      </c>
      <c r="E101" s="76"/>
      <c r="F101" s="74"/>
      <c r="G101" s="74"/>
      <c r="H101" s="74"/>
      <c r="I101" s="76"/>
      <c r="J101" s="76"/>
      <c r="K101" s="76"/>
      <c r="L101" s="78" t="s">
        <v>510</v>
      </c>
      <c r="M101" s="75"/>
      <c r="N101" s="59"/>
      <c r="O101" s="77"/>
      <c r="P101" s="59"/>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6"/>
      <c r="CA101" s="66"/>
      <c r="CB101" s="66"/>
      <c r="CC101" s="66"/>
      <c r="CD101" s="66"/>
      <c r="CE101" s="66"/>
      <c r="CF101" s="66"/>
      <c r="CG101" s="66"/>
      <c r="CH101" s="66"/>
      <c r="CI101" s="66"/>
      <c r="CJ101" s="66"/>
      <c r="CK101" s="66"/>
      <c r="CL101" s="66"/>
      <c r="CM101" s="66"/>
      <c r="CN101" s="66"/>
      <c r="CO101" s="66"/>
      <c r="CP101" s="66"/>
      <c r="CQ101" s="66"/>
      <c r="CR101" s="66"/>
      <c r="CS101" s="66"/>
      <c r="CT101" s="66"/>
      <c r="CU101" s="66"/>
      <c r="CV101" s="66"/>
      <c r="CW101" s="66"/>
      <c r="CX101" s="66"/>
      <c r="CY101" s="66"/>
      <c r="CZ101" s="66"/>
      <c r="DA101" s="66"/>
      <c r="DB101" s="66"/>
      <c r="DC101" s="66"/>
      <c r="DD101" s="66"/>
      <c r="DE101" s="66"/>
      <c r="DF101" s="66"/>
      <c r="DG101" s="66"/>
      <c r="DH101" s="66"/>
      <c r="DI101" s="66"/>
      <c r="DJ101" s="66"/>
      <c r="DK101" s="66"/>
      <c r="DL101" s="66"/>
      <c r="DM101" s="66"/>
      <c r="DN101" s="66"/>
      <c r="DO101" s="66"/>
      <c r="DP101" s="66"/>
      <c r="DQ101" s="66"/>
      <c r="DR101" s="66"/>
      <c r="DS101" s="66"/>
      <c r="DT101" s="66"/>
      <c r="DU101" s="66"/>
      <c r="DV101" s="66"/>
      <c r="DW101" s="66"/>
      <c r="DX101" s="66"/>
      <c r="DY101" s="66"/>
      <c r="DZ101" s="66"/>
      <c r="EA101" s="66"/>
      <c r="EB101" s="66"/>
      <c r="EC101" s="66"/>
      <c r="ED101" s="66"/>
      <c r="EE101" s="66"/>
      <c r="EF101" s="66"/>
      <c r="EG101" s="66"/>
      <c r="EH101" s="64"/>
      <c r="EI101" s="64"/>
      <c r="EJ101" s="66"/>
      <c r="EK101" s="66"/>
      <c r="EL101" s="66"/>
      <c r="EM101" s="66"/>
      <c r="EN101" s="66"/>
      <c r="EO101" s="66"/>
      <c r="EP101" s="66"/>
      <c r="EQ101" s="66"/>
      <c r="ER101" s="66"/>
      <c r="ES101" s="66"/>
      <c r="ET101" s="66"/>
      <c r="EU101" s="66"/>
      <c r="EV101" s="66"/>
      <c r="EW101" s="66"/>
      <c r="EX101" s="66"/>
      <c r="EY101" s="66"/>
      <c r="EZ101" s="66"/>
      <c r="FA101" s="66"/>
      <c r="FB101" s="66"/>
      <c r="FC101" s="66"/>
      <c r="FD101" s="66"/>
      <c r="FE101" s="66"/>
      <c r="FF101" s="66"/>
      <c r="FG101" s="66"/>
      <c r="FH101" s="66"/>
      <c r="FI101" s="66"/>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c r="JA101" s="11"/>
      <c r="JB101" s="11"/>
      <c r="JC101" s="11"/>
      <c r="JD101" s="11"/>
      <c r="JE101" s="11"/>
      <c r="JF101" s="11"/>
      <c r="JG101" s="11"/>
      <c r="JH101" s="11"/>
      <c r="JI101" s="11"/>
      <c r="JJ101" s="11"/>
      <c r="JK101" s="11"/>
      <c r="JL101" s="11"/>
      <c r="JM101" s="11"/>
      <c r="JN101" s="11"/>
      <c r="JO101" s="11"/>
      <c r="JP101" s="11"/>
      <c r="JQ101" s="11"/>
      <c r="JR101" s="11"/>
      <c r="JS101" s="11"/>
      <c r="JT101" s="11"/>
      <c r="JU101" s="11"/>
      <c r="JV101" s="11"/>
      <c r="JW101" s="11"/>
      <c r="JX101" s="11"/>
      <c r="JY101" s="11"/>
      <c r="JZ101" s="11"/>
      <c r="KA101" s="11"/>
      <c r="KB101" s="11"/>
      <c r="KC101" s="11"/>
      <c r="KD101" s="11"/>
      <c r="KE101" s="11"/>
      <c r="KF101" s="11"/>
      <c r="KG101" s="11"/>
      <c r="KH101" s="11"/>
      <c r="KI101" s="11"/>
      <c r="KJ101" s="11"/>
      <c r="KK101" s="11"/>
      <c r="KL101" s="11"/>
      <c r="KM101" s="11"/>
      <c r="KN101" s="11"/>
      <c r="KO101" s="13"/>
      <c r="KP101" s="13"/>
      <c r="KQ101" s="13"/>
      <c r="KR101" s="13"/>
      <c r="KS101" s="13"/>
      <c r="KT101" s="13"/>
      <c r="KU101" s="13"/>
    </row>
    <row r="102" spans="1:307" ht="15.75" hidden="1" customHeight="1" x14ac:dyDescent="0.3">
      <c r="A102" s="81" t="s">
        <v>282</v>
      </c>
      <c r="B102" s="81" t="s">
        <v>187</v>
      </c>
      <c r="C102" s="81" t="s">
        <v>189</v>
      </c>
      <c r="D102" s="81" t="s">
        <v>509</v>
      </c>
      <c r="E102" s="81" t="s">
        <v>516</v>
      </c>
      <c r="F102" s="81"/>
      <c r="G102" s="81"/>
      <c r="H102" s="82"/>
      <c r="I102" s="81"/>
      <c r="J102" s="81"/>
      <c r="K102" s="81"/>
      <c r="L102" s="89" t="s">
        <v>517</v>
      </c>
      <c r="M102" s="75"/>
      <c r="N102" s="59"/>
      <c r="O102" s="77"/>
      <c r="P102" s="59"/>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6"/>
      <c r="CA102" s="66"/>
      <c r="CB102" s="66"/>
      <c r="CC102" s="66"/>
      <c r="CD102" s="66"/>
      <c r="CE102" s="66"/>
      <c r="CF102" s="66"/>
      <c r="CG102" s="66"/>
      <c r="CH102" s="66"/>
      <c r="CI102" s="66"/>
      <c r="CJ102" s="66"/>
      <c r="CK102" s="66"/>
      <c r="CL102" s="66"/>
      <c r="CM102" s="66"/>
      <c r="CN102" s="66"/>
      <c r="CO102" s="66"/>
      <c r="CP102" s="66"/>
      <c r="CQ102" s="66"/>
      <c r="CR102" s="66"/>
      <c r="CS102" s="66"/>
      <c r="CT102" s="66"/>
      <c r="CU102" s="66"/>
      <c r="CV102" s="66"/>
      <c r="CW102" s="66"/>
      <c r="CX102" s="66"/>
      <c r="CY102" s="66"/>
      <c r="CZ102" s="66"/>
      <c r="DA102" s="66"/>
      <c r="DB102" s="66"/>
      <c r="DC102" s="66"/>
      <c r="DD102" s="66"/>
      <c r="DE102" s="66"/>
      <c r="DF102" s="66"/>
      <c r="DG102" s="66"/>
      <c r="DH102" s="66"/>
      <c r="DI102" s="66"/>
      <c r="DJ102" s="66"/>
      <c r="DK102" s="66"/>
      <c r="DL102" s="66"/>
      <c r="DM102" s="66"/>
      <c r="DN102" s="66"/>
      <c r="DO102" s="66"/>
      <c r="DP102" s="66"/>
      <c r="DQ102" s="66"/>
      <c r="DR102" s="66"/>
      <c r="DS102" s="66"/>
      <c r="DT102" s="66"/>
      <c r="DU102" s="66"/>
      <c r="DV102" s="66"/>
      <c r="DW102" s="66"/>
      <c r="DX102" s="66"/>
      <c r="DY102" s="66"/>
      <c r="DZ102" s="66"/>
      <c r="EA102" s="66"/>
      <c r="EB102" s="66"/>
      <c r="EC102" s="66"/>
      <c r="ED102" s="66"/>
      <c r="EE102" s="66"/>
      <c r="EF102" s="66"/>
      <c r="EG102" s="66"/>
      <c r="EH102" s="64"/>
      <c r="EI102" s="64"/>
      <c r="EJ102" s="66"/>
      <c r="EK102" s="66"/>
      <c r="EL102" s="66"/>
      <c r="EM102" s="66"/>
      <c r="EN102" s="66"/>
      <c r="EO102" s="66"/>
      <c r="EP102" s="66"/>
      <c r="EQ102" s="66"/>
      <c r="ER102" s="66"/>
      <c r="ES102" s="66"/>
      <c r="ET102" s="66"/>
      <c r="EU102" s="66"/>
      <c r="EV102" s="66"/>
      <c r="EW102" s="66"/>
      <c r="EX102" s="66"/>
      <c r="EY102" s="66"/>
      <c r="EZ102" s="66"/>
      <c r="FA102" s="66"/>
      <c r="FB102" s="66"/>
      <c r="FC102" s="66"/>
      <c r="FD102" s="66"/>
      <c r="FE102" s="66"/>
      <c r="FF102" s="66"/>
      <c r="FG102" s="66"/>
      <c r="FH102" s="66"/>
      <c r="FI102" s="66"/>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c r="JA102" s="11"/>
      <c r="JB102" s="11"/>
      <c r="JC102" s="11"/>
      <c r="JD102" s="11"/>
      <c r="JE102" s="11"/>
      <c r="JF102" s="11"/>
      <c r="JG102" s="11"/>
      <c r="JH102" s="11"/>
      <c r="JI102" s="11"/>
      <c r="JJ102" s="11"/>
      <c r="JK102" s="11"/>
      <c r="JL102" s="11"/>
      <c r="JM102" s="11"/>
      <c r="JN102" s="11"/>
      <c r="JO102" s="11"/>
      <c r="JP102" s="11"/>
      <c r="JQ102" s="11"/>
      <c r="JR102" s="11"/>
      <c r="JS102" s="11"/>
      <c r="JT102" s="11"/>
      <c r="JU102" s="11"/>
      <c r="JV102" s="11"/>
      <c r="JW102" s="11"/>
      <c r="JX102" s="11"/>
      <c r="JY102" s="11"/>
      <c r="JZ102" s="11"/>
      <c r="KA102" s="11"/>
      <c r="KB102" s="11"/>
      <c r="KC102" s="11"/>
      <c r="KD102" s="11"/>
      <c r="KE102" s="11"/>
      <c r="KF102" s="11"/>
      <c r="KG102" s="11"/>
      <c r="KH102" s="11"/>
      <c r="KI102" s="11"/>
      <c r="KJ102" s="11"/>
      <c r="KK102" s="11"/>
      <c r="KL102" s="11"/>
      <c r="KM102" s="11"/>
      <c r="KN102" s="11"/>
      <c r="KO102" s="13"/>
      <c r="KP102" s="13"/>
      <c r="KQ102" s="13"/>
      <c r="KR102" s="13"/>
      <c r="KS102" s="13"/>
      <c r="KT102" s="13"/>
      <c r="KU102" s="13"/>
    </row>
    <row r="103" spans="1:307" ht="15.75" customHeight="1" x14ac:dyDescent="0.3">
      <c r="A103" s="90" t="s">
        <v>282</v>
      </c>
      <c r="B103" s="90" t="s">
        <v>187</v>
      </c>
      <c r="C103" s="90" t="s">
        <v>189</v>
      </c>
      <c r="D103" s="90" t="s">
        <v>509</v>
      </c>
      <c r="E103" s="90" t="s">
        <v>516</v>
      </c>
      <c r="F103" s="86" t="s">
        <v>520</v>
      </c>
      <c r="G103" s="90" t="s">
        <v>206</v>
      </c>
      <c r="H103" s="90" t="s">
        <v>522</v>
      </c>
      <c r="I103" s="87" t="s">
        <v>229</v>
      </c>
      <c r="J103" s="87" t="s">
        <v>523</v>
      </c>
      <c r="K103" s="87"/>
      <c r="L103" s="91" t="s">
        <v>524</v>
      </c>
      <c r="M103" s="75">
        <f>N103</f>
        <v>560000000</v>
      </c>
      <c r="N103" s="59">
        <f>P103</f>
        <v>560000000</v>
      </c>
      <c r="O103" s="77">
        <v>12</v>
      </c>
      <c r="P103" s="59">
        <f>SUM(Q103:FI103)</f>
        <v>560000000</v>
      </c>
      <c r="Q103" s="59">
        <v>560000000</v>
      </c>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59"/>
      <c r="EI103" s="59"/>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84"/>
      <c r="FK103" s="84"/>
      <c r="FL103" s="84"/>
      <c r="FM103" s="84"/>
      <c r="FN103" s="84"/>
      <c r="FO103" s="84"/>
      <c r="FP103" s="84"/>
      <c r="FQ103" s="84"/>
      <c r="FR103" s="84"/>
      <c r="FS103" s="84"/>
      <c r="FT103" s="84"/>
      <c r="FU103" s="84"/>
      <c r="FV103" s="84"/>
      <c r="FW103" s="84"/>
      <c r="FX103" s="84"/>
      <c r="FY103" s="84"/>
      <c r="FZ103" s="84"/>
      <c r="GA103" s="84"/>
      <c r="GB103" s="84"/>
      <c r="GC103" s="84"/>
      <c r="GD103" s="84"/>
      <c r="GE103" s="84"/>
      <c r="GF103" s="84"/>
      <c r="GG103" s="84"/>
      <c r="GH103" s="84"/>
      <c r="GI103" s="84"/>
      <c r="GJ103" s="84"/>
      <c r="GK103" s="84"/>
      <c r="GL103" s="84"/>
      <c r="GM103" s="84"/>
      <c r="GN103" s="84"/>
      <c r="GO103" s="84"/>
      <c r="GP103" s="84"/>
      <c r="GQ103" s="84"/>
      <c r="GR103" s="84"/>
      <c r="GS103" s="84"/>
      <c r="GT103" s="84"/>
      <c r="GU103" s="84"/>
      <c r="GV103" s="84"/>
      <c r="GW103" s="84"/>
      <c r="GX103" s="84"/>
      <c r="GY103" s="84"/>
      <c r="GZ103" s="84"/>
      <c r="HA103" s="84"/>
      <c r="HB103" s="84"/>
      <c r="HC103" s="84"/>
      <c r="HD103" s="84"/>
      <c r="HE103" s="84"/>
      <c r="HF103" s="84"/>
      <c r="HG103" s="84"/>
      <c r="HH103" s="84"/>
      <c r="HI103" s="84"/>
      <c r="HJ103" s="84"/>
      <c r="HK103" s="84"/>
      <c r="HL103" s="84"/>
      <c r="HM103" s="84"/>
      <c r="HN103" s="84"/>
      <c r="HO103" s="84"/>
      <c r="HP103" s="84"/>
      <c r="HQ103" s="84"/>
      <c r="HR103" s="84"/>
      <c r="HS103" s="84"/>
      <c r="HT103" s="84"/>
      <c r="HU103" s="84"/>
      <c r="HV103" s="84"/>
      <c r="HW103" s="84"/>
      <c r="HX103" s="84"/>
      <c r="HY103" s="84"/>
      <c r="HZ103" s="84"/>
      <c r="IA103" s="84"/>
      <c r="IB103" s="84"/>
      <c r="IC103" s="84"/>
      <c r="ID103" s="84"/>
      <c r="IE103" s="84"/>
      <c r="IF103" s="84"/>
      <c r="IG103" s="84"/>
      <c r="IH103" s="84"/>
      <c r="II103" s="84"/>
      <c r="IJ103" s="84"/>
      <c r="IK103" s="84"/>
      <c r="IL103" s="84"/>
      <c r="IM103" s="84"/>
      <c r="IN103" s="84"/>
      <c r="IO103" s="84"/>
      <c r="IP103" s="84"/>
      <c r="IQ103" s="84"/>
      <c r="IR103" s="84"/>
      <c r="IS103" s="84"/>
      <c r="IT103" s="84"/>
      <c r="IU103" s="84"/>
      <c r="IV103" s="84"/>
      <c r="IW103" s="84"/>
      <c r="IX103" s="84"/>
      <c r="IY103" s="84"/>
      <c r="IZ103" s="84"/>
      <c r="JA103" s="84"/>
      <c r="JB103" s="84"/>
      <c r="JC103" s="84"/>
      <c r="JD103" s="84"/>
      <c r="JE103" s="84"/>
      <c r="JF103" s="84"/>
      <c r="JG103" s="84"/>
      <c r="JH103" s="84"/>
      <c r="JI103" s="84"/>
      <c r="JJ103" s="84"/>
      <c r="JK103" s="84"/>
      <c r="JL103" s="84"/>
      <c r="JM103" s="84"/>
      <c r="JN103" s="84"/>
      <c r="JO103" s="84"/>
      <c r="JP103" s="84"/>
      <c r="JQ103" s="84"/>
      <c r="JR103" s="84"/>
      <c r="JS103" s="84"/>
      <c r="JT103" s="84"/>
      <c r="JU103" s="84"/>
      <c r="JV103" s="84"/>
      <c r="JW103" s="84"/>
      <c r="JX103" s="84"/>
      <c r="JY103" s="84"/>
      <c r="JZ103" s="84"/>
      <c r="KA103" s="84"/>
      <c r="KB103" s="84"/>
      <c r="KC103" s="84"/>
      <c r="KD103" s="84"/>
      <c r="KE103" s="84"/>
      <c r="KF103" s="84"/>
      <c r="KG103" s="84"/>
      <c r="KH103" s="84"/>
      <c r="KI103" s="84"/>
      <c r="KJ103" s="84"/>
      <c r="KK103" s="84"/>
      <c r="KL103" s="84"/>
      <c r="KM103" s="84"/>
      <c r="KN103" s="84"/>
      <c r="KO103" s="13"/>
      <c r="KP103" s="13"/>
      <c r="KQ103" s="13"/>
      <c r="KR103" s="13"/>
      <c r="KS103" s="13"/>
      <c r="KT103" s="13"/>
      <c r="KU103" s="13"/>
    </row>
    <row r="104" spans="1:307" ht="15.75" customHeight="1" x14ac:dyDescent="0.3">
      <c r="A104" s="90" t="s">
        <v>282</v>
      </c>
      <c r="B104" s="90" t="s">
        <v>187</v>
      </c>
      <c r="C104" s="90" t="s">
        <v>189</v>
      </c>
      <c r="D104" s="90" t="s">
        <v>509</v>
      </c>
      <c r="E104" s="90" t="s">
        <v>516</v>
      </c>
      <c r="F104" s="270" t="s">
        <v>525</v>
      </c>
      <c r="G104" s="90" t="s">
        <v>206</v>
      </c>
      <c r="H104" s="252" t="s">
        <v>526</v>
      </c>
      <c r="I104" s="87" t="s">
        <v>208</v>
      </c>
      <c r="J104" s="87" t="s">
        <v>523</v>
      </c>
      <c r="K104" s="87"/>
      <c r="L104" s="253" t="s">
        <v>527</v>
      </c>
      <c r="M104" s="75">
        <f>N104</f>
        <v>250000000</v>
      </c>
      <c r="N104" s="59">
        <f>P104</f>
        <v>250000000</v>
      </c>
      <c r="O104" s="77">
        <v>6</v>
      </c>
      <c r="P104" s="59">
        <f>SUM(Q104:FI104)</f>
        <v>250000000</v>
      </c>
      <c r="Q104" s="59">
        <v>250000000</v>
      </c>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152"/>
      <c r="CA104" s="152"/>
      <c r="CB104" s="152"/>
      <c r="CC104" s="59"/>
      <c r="CD104" s="152"/>
      <c r="CE104" s="59"/>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268"/>
      <c r="ED104" s="268"/>
      <c r="EE104" s="268"/>
      <c r="EF104" s="268"/>
      <c r="EG104" s="152"/>
      <c r="EH104" s="59"/>
      <c r="EI104" s="59"/>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84"/>
      <c r="FK104" s="84"/>
      <c r="FL104" s="84"/>
      <c r="FM104" s="84"/>
      <c r="FN104" s="84"/>
      <c r="FO104" s="84"/>
      <c r="FP104" s="84"/>
      <c r="FQ104" s="84"/>
      <c r="FR104" s="84"/>
      <c r="FS104" s="84"/>
      <c r="FT104" s="84"/>
      <c r="FU104" s="84"/>
      <c r="FV104" s="84"/>
      <c r="FW104" s="84"/>
      <c r="FX104" s="84"/>
      <c r="FY104" s="84"/>
      <c r="FZ104" s="84"/>
      <c r="GA104" s="84"/>
      <c r="GB104" s="84"/>
      <c r="GC104" s="84"/>
      <c r="GD104" s="84"/>
      <c r="GE104" s="84"/>
      <c r="GF104" s="84"/>
      <c r="GG104" s="84"/>
      <c r="GH104" s="84"/>
      <c r="GI104" s="84"/>
      <c r="GJ104" s="84"/>
      <c r="GK104" s="84"/>
      <c r="GL104" s="84"/>
      <c r="GM104" s="84"/>
      <c r="GN104" s="84"/>
      <c r="GO104" s="84"/>
      <c r="GP104" s="84"/>
      <c r="GQ104" s="84"/>
      <c r="GR104" s="84"/>
      <c r="GS104" s="84"/>
      <c r="GT104" s="84"/>
      <c r="GU104" s="84"/>
      <c r="GV104" s="84"/>
      <c r="GW104" s="84"/>
      <c r="GX104" s="84"/>
      <c r="GY104" s="84"/>
      <c r="GZ104" s="84"/>
      <c r="HA104" s="84"/>
      <c r="HB104" s="84"/>
      <c r="HC104" s="84"/>
      <c r="HD104" s="84"/>
      <c r="HE104" s="84"/>
      <c r="HF104" s="84"/>
      <c r="HG104" s="84"/>
      <c r="HH104" s="84"/>
      <c r="HI104" s="84"/>
      <c r="HJ104" s="84"/>
      <c r="HK104" s="84"/>
      <c r="HL104" s="84"/>
      <c r="HM104" s="84"/>
      <c r="HN104" s="84"/>
      <c r="HO104" s="84"/>
      <c r="HP104" s="84"/>
      <c r="HQ104" s="84"/>
      <c r="HR104" s="84"/>
      <c r="HS104" s="84"/>
      <c r="HT104" s="84"/>
      <c r="HU104" s="84"/>
      <c r="HV104" s="84"/>
      <c r="HW104" s="84"/>
      <c r="HX104" s="84"/>
      <c r="HY104" s="84"/>
      <c r="HZ104" s="84"/>
      <c r="IA104" s="84"/>
      <c r="IB104" s="84"/>
      <c r="IC104" s="84"/>
      <c r="ID104" s="84"/>
      <c r="IE104" s="84"/>
      <c r="IF104" s="84"/>
      <c r="IG104" s="84"/>
      <c r="IH104" s="84"/>
      <c r="II104" s="84"/>
      <c r="IJ104" s="84"/>
      <c r="IK104" s="84"/>
      <c r="IL104" s="84"/>
      <c r="IM104" s="84"/>
      <c r="IN104" s="84"/>
      <c r="IO104" s="84"/>
      <c r="IP104" s="84"/>
      <c r="IQ104" s="84"/>
      <c r="IR104" s="84"/>
      <c r="IS104" s="84"/>
      <c r="IT104" s="84"/>
      <c r="IU104" s="84"/>
      <c r="IV104" s="84"/>
      <c r="IW104" s="84"/>
      <c r="IX104" s="84"/>
      <c r="IY104" s="84"/>
      <c r="IZ104" s="84"/>
      <c r="JA104" s="84"/>
      <c r="JB104" s="84"/>
      <c r="JC104" s="84"/>
      <c r="JD104" s="84"/>
      <c r="JE104" s="84"/>
      <c r="JF104" s="84"/>
      <c r="JG104" s="84"/>
      <c r="JH104" s="84"/>
      <c r="JI104" s="84"/>
      <c r="JJ104" s="84"/>
      <c r="JK104" s="84"/>
      <c r="JL104" s="84"/>
      <c r="JM104" s="84"/>
      <c r="JN104" s="84"/>
      <c r="JO104" s="84"/>
      <c r="JP104" s="84"/>
      <c r="JQ104" s="84"/>
      <c r="JR104" s="84"/>
      <c r="JS104" s="84"/>
      <c r="JT104" s="84"/>
      <c r="JU104" s="84"/>
      <c r="JV104" s="84"/>
      <c r="JW104" s="84"/>
      <c r="JX104" s="84"/>
      <c r="JY104" s="84"/>
      <c r="JZ104" s="84"/>
      <c r="KA104" s="84"/>
      <c r="KB104" s="84"/>
      <c r="KC104" s="84"/>
      <c r="KD104" s="84"/>
      <c r="KE104" s="84"/>
      <c r="KF104" s="84"/>
      <c r="KG104" s="84"/>
      <c r="KH104" s="84"/>
      <c r="KI104" s="84"/>
      <c r="KJ104" s="84"/>
      <c r="KK104" s="84"/>
      <c r="KL104" s="84"/>
      <c r="KM104" s="84"/>
      <c r="KN104" s="84"/>
      <c r="KO104" s="13"/>
      <c r="KP104" s="13"/>
      <c r="KQ104" s="13"/>
      <c r="KR104" s="13"/>
      <c r="KS104" s="13"/>
      <c r="KT104" s="13"/>
      <c r="KU104" s="13"/>
    </row>
    <row r="105" spans="1:307" ht="15.75" customHeight="1" x14ac:dyDescent="0.3">
      <c r="A105" s="90" t="s">
        <v>282</v>
      </c>
      <c r="B105" s="90" t="s">
        <v>187</v>
      </c>
      <c r="C105" s="90" t="s">
        <v>189</v>
      </c>
      <c r="D105" s="90" t="s">
        <v>509</v>
      </c>
      <c r="E105" s="90" t="s">
        <v>516</v>
      </c>
      <c r="F105" s="270" t="s">
        <v>530</v>
      </c>
      <c r="G105" s="90" t="s">
        <v>246</v>
      </c>
      <c r="H105" s="252" t="s">
        <v>531</v>
      </c>
      <c r="I105" s="87" t="s">
        <v>208</v>
      </c>
      <c r="J105" s="87" t="s">
        <v>523</v>
      </c>
      <c r="K105" s="87"/>
      <c r="L105" s="253" t="s">
        <v>532</v>
      </c>
      <c r="M105" s="75">
        <f>N105</f>
        <v>3400000000</v>
      </c>
      <c r="N105" s="59">
        <f>P105</f>
        <v>3400000000</v>
      </c>
      <c r="O105" s="77">
        <v>12</v>
      </c>
      <c r="P105" s="59">
        <f>SUM(Q105:FI105)</f>
        <v>3400000000</v>
      </c>
      <c r="Q105" s="59">
        <v>3400000000</v>
      </c>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152"/>
      <c r="CA105" s="152"/>
      <c r="CB105" s="152"/>
      <c r="CC105" s="59"/>
      <c r="CD105" s="152"/>
      <c r="CE105" s="59"/>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152"/>
      <c r="DL105" s="152"/>
      <c r="DM105" s="152"/>
      <c r="DN105" s="152"/>
      <c r="DO105" s="152"/>
      <c r="DP105" s="152"/>
      <c r="DQ105" s="152"/>
      <c r="DR105" s="152"/>
      <c r="DS105" s="152"/>
      <c r="DT105" s="152"/>
      <c r="DU105" s="152"/>
      <c r="DV105" s="152"/>
      <c r="DW105" s="152"/>
      <c r="DX105" s="152"/>
      <c r="DY105" s="152"/>
      <c r="DZ105" s="152"/>
      <c r="EA105" s="152"/>
      <c r="EB105" s="152"/>
      <c r="EC105" s="268"/>
      <c r="ED105" s="268"/>
      <c r="EE105" s="268"/>
      <c r="EF105" s="268"/>
      <c r="EG105" s="152"/>
      <c r="EH105" s="59"/>
      <c r="EI105" s="59"/>
      <c r="EJ105" s="152"/>
      <c r="EK105" s="152"/>
      <c r="EL105" s="152"/>
      <c r="EM105" s="152"/>
      <c r="EN105" s="152"/>
      <c r="EO105" s="152"/>
      <c r="EP105" s="152"/>
      <c r="EQ105" s="152"/>
      <c r="ER105" s="152"/>
      <c r="ES105" s="152"/>
      <c r="ET105" s="152"/>
      <c r="EU105" s="152"/>
      <c r="EV105" s="152"/>
      <c r="EW105" s="152"/>
      <c r="EX105" s="152"/>
      <c r="EY105" s="152"/>
      <c r="EZ105" s="152"/>
      <c r="FA105" s="152"/>
      <c r="FB105" s="152"/>
      <c r="FC105" s="152"/>
      <c r="FD105" s="152"/>
      <c r="FE105" s="152"/>
      <c r="FF105" s="152"/>
      <c r="FG105" s="152"/>
      <c r="FH105" s="152"/>
      <c r="FI105" s="152"/>
      <c r="FJ105" s="84"/>
      <c r="FK105" s="84"/>
      <c r="FL105" s="84"/>
      <c r="FM105" s="84"/>
      <c r="FN105" s="84"/>
      <c r="FO105" s="84"/>
      <c r="FP105" s="84"/>
      <c r="FQ105" s="84"/>
      <c r="FR105" s="84"/>
      <c r="FS105" s="84"/>
      <c r="FT105" s="84"/>
      <c r="FU105" s="84"/>
      <c r="FV105" s="84"/>
      <c r="FW105" s="84"/>
      <c r="FX105" s="84"/>
      <c r="FY105" s="84"/>
      <c r="FZ105" s="84"/>
      <c r="GA105" s="84"/>
      <c r="GB105" s="84"/>
      <c r="GC105" s="84"/>
      <c r="GD105" s="84"/>
      <c r="GE105" s="84"/>
      <c r="GF105" s="84"/>
      <c r="GG105" s="84"/>
      <c r="GH105" s="84"/>
      <c r="GI105" s="84"/>
      <c r="GJ105" s="84"/>
      <c r="GK105" s="84"/>
      <c r="GL105" s="84"/>
      <c r="GM105" s="84"/>
      <c r="GN105" s="84"/>
      <c r="GO105" s="84"/>
      <c r="GP105" s="84"/>
      <c r="GQ105" s="84"/>
      <c r="GR105" s="84"/>
      <c r="GS105" s="84"/>
      <c r="GT105" s="84"/>
      <c r="GU105" s="84"/>
      <c r="GV105" s="84"/>
      <c r="GW105" s="84"/>
      <c r="GX105" s="84"/>
      <c r="GY105" s="84"/>
      <c r="GZ105" s="84"/>
      <c r="HA105" s="84"/>
      <c r="HB105" s="84"/>
      <c r="HC105" s="84"/>
      <c r="HD105" s="84"/>
      <c r="HE105" s="84"/>
      <c r="HF105" s="84"/>
      <c r="HG105" s="84"/>
      <c r="HH105" s="84"/>
      <c r="HI105" s="84"/>
      <c r="HJ105" s="84"/>
      <c r="HK105" s="84"/>
      <c r="HL105" s="84"/>
      <c r="HM105" s="84"/>
      <c r="HN105" s="84"/>
      <c r="HO105" s="84"/>
      <c r="HP105" s="84"/>
      <c r="HQ105" s="84"/>
      <c r="HR105" s="84"/>
      <c r="HS105" s="84"/>
      <c r="HT105" s="84"/>
      <c r="HU105" s="84"/>
      <c r="HV105" s="84"/>
      <c r="HW105" s="84"/>
      <c r="HX105" s="84"/>
      <c r="HY105" s="84"/>
      <c r="HZ105" s="84"/>
      <c r="IA105" s="84"/>
      <c r="IB105" s="84"/>
      <c r="IC105" s="84"/>
      <c r="ID105" s="84"/>
      <c r="IE105" s="84"/>
      <c r="IF105" s="84"/>
      <c r="IG105" s="84"/>
      <c r="IH105" s="84"/>
      <c r="II105" s="84"/>
      <c r="IJ105" s="84"/>
      <c r="IK105" s="84"/>
      <c r="IL105" s="84"/>
      <c r="IM105" s="84"/>
      <c r="IN105" s="84"/>
      <c r="IO105" s="84"/>
      <c r="IP105" s="84"/>
      <c r="IQ105" s="84"/>
      <c r="IR105" s="84"/>
      <c r="IS105" s="84"/>
      <c r="IT105" s="84"/>
      <c r="IU105" s="84"/>
      <c r="IV105" s="84"/>
      <c r="IW105" s="84"/>
      <c r="IX105" s="84"/>
      <c r="IY105" s="84"/>
      <c r="IZ105" s="84"/>
      <c r="JA105" s="84"/>
      <c r="JB105" s="84"/>
      <c r="JC105" s="84"/>
      <c r="JD105" s="84"/>
      <c r="JE105" s="84"/>
      <c r="JF105" s="84"/>
      <c r="JG105" s="84"/>
      <c r="JH105" s="84"/>
      <c r="JI105" s="84"/>
      <c r="JJ105" s="84"/>
      <c r="JK105" s="84"/>
      <c r="JL105" s="84"/>
      <c r="JM105" s="84"/>
      <c r="JN105" s="84"/>
      <c r="JO105" s="84"/>
      <c r="JP105" s="84"/>
      <c r="JQ105" s="84"/>
      <c r="JR105" s="84"/>
      <c r="JS105" s="84"/>
      <c r="JT105" s="84"/>
      <c r="JU105" s="84"/>
      <c r="JV105" s="84"/>
      <c r="JW105" s="84"/>
      <c r="JX105" s="84"/>
      <c r="JY105" s="84"/>
      <c r="JZ105" s="84"/>
      <c r="KA105" s="84"/>
      <c r="KB105" s="84"/>
      <c r="KC105" s="84"/>
      <c r="KD105" s="84"/>
      <c r="KE105" s="84"/>
      <c r="KF105" s="84"/>
      <c r="KG105" s="84"/>
      <c r="KH105" s="84"/>
      <c r="KI105" s="84"/>
      <c r="KJ105" s="84"/>
      <c r="KK105" s="84"/>
      <c r="KL105" s="84"/>
      <c r="KM105" s="84"/>
      <c r="KN105" s="84"/>
      <c r="KO105" s="13"/>
      <c r="KP105" s="13"/>
      <c r="KQ105" s="13"/>
      <c r="KR105" s="13"/>
      <c r="KS105" s="13"/>
      <c r="KT105" s="13"/>
      <c r="KU105" s="13"/>
    </row>
    <row r="106" spans="1:307" ht="15.75" hidden="1" customHeight="1" x14ac:dyDescent="0.3">
      <c r="A106" s="76" t="s">
        <v>282</v>
      </c>
      <c r="B106" s="76" t="s">
        <v>187</v>
      </c>
      <c r="C106" s="76" t="s">
        <v>189</v>
      </c>
      <c r="D106" s="76" t="s">
        <v>534</v>
      </c>
      <c r="E106" s="76"/>
      <c r="F106" s="74"/>
      <c r="G106" s="74"/>
      <c r="H106" s="74"/>
      <c r="I106" s="76"/>
      <c r="J106" s="76"/>
      <c r="K106" s="76"/>
      <c r="L106" s="78" t="s">
        <v>535</v>
      </c>
      <c r="M106" s="75"/>
      <c r="N106" s="59"/>
      <c r="O106" s="77"/>
      <c r="P106" s="59"/>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6"/>
      <c r="CR106" s="66"/>
      <c r="CS106" s="66"/>
      <c r="CT106" s="66"/>
      <c r="CU106" s="66"/>
      <c r="CV106" s="64"/>
      <c r="CW106" s="64"/>
      <c r="CX106" s="64"/>
      <c r="CY106" s="64"/>
      <c r="CZ106" s="64"/>
      <c r="DA106" s="64"/>
      <c r="DB106" s="64"/>
      <c r="DC106" s="64"/>
      <c r="DD106" s="64"/>
      <c r="DE106" s="64"/>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6"/>
      <c r="EC106" s="66"/>
      <c r="ED106" s="66"/>
      <c r="EE106" s="66"/>
      <c r="EF106" s="66"/>
      <c r="EG106" s="66"/>
      <c r="EH106" s="64"/>
      <c r="EI106" s="64"/>
      <c r="EJ106" s="66"/>
      <c r="EK106" s="66"/>
      <c r="EL106" s="66"/>
      <c r="EM106" s="66"/>
      <c r="EN106" s="66"/>
      <c r="EO106" s="66"/>
      <c r="EP106" s="66"/>
      <c r="EQ106" s="66"/>
      <c r="ER106" s="66"/>
      <c r="ES106" s="66"/>
      <c r="ET106" s="66"/>
      <c r="EU106" s="66"/>
      <c r="EV106" s="66"/>
      <c r="EW106" s="66"/>
      <c r="EX106" s="66"/>
      <c r="EY106" s="66"/>
      <c r="EZ106" s="66"/>
      <c r="FA106" s="66"/>
      <c r="FB106" s="66"/>
      <c r="FC106" s="66"/>
      <c r="FD106" s="66"/>
      <c r="FE106" s="66"/>
      <c r="FF106" s="66"/>
      <c r="FG106" s="66"/>
      <c r="FH106" s="66"/>
      <c r="FI106" s="66"/>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3"/>
      <c r="KP106" s="13"/>
      <c r="KQ106" s="13"/>
      <c r="KR106" s="13"/>
      <c r="KS106" s="13"/>
      <c r="KT106" s="13"/>
      <c r="KU106" s="13"/>
    </row>
    <row r="107" spans="1:307" ht="15.75" hidden="1" customHeight="1" x14ac:dyDescent="0.3">
      <c r="A107" s="81" t="s">
        <v>282</v>
      </c>
      <c r="B107" s="81" t="s">
        <v>187</v>
      </c>
      <c r="C107" s="81" t="s">
        <v>189</v>
      </c>
      <c r="D107" s="81" t="s">
        <v>534</v>
      </c>
      <c r="E107" s="81" t="s">
        <v>537</v>
      </c>
      <c r="F107" s="81"/>
      <c r="G107" s="81"/>
      <c r="H107" s="82"/>
      <c r="I107" s="81"/>
      <c r="J107" s="81"/>
      <c r="K107" s="81"/>
      <c r="L107" s="89" t="s">
        <v>538</v>
      </c>
      <c r="M107" s="75"/>
      <c r="N107" s="59"/>
      <c r="O107" s="77"/>
      <c r="P107" s="59"/>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6"/>
      <c r="CR107" s="66"/>
      <c r="CS107" s="66"/>
      <c r="CT107" s="66"/>
      <c r="CU107" s="66"/>
      <c r="CV107" s="64"/>
      <c r="CW107" s="64"/>
      <c r="CX107" s="64"/>
      <c r="CY107" s="64"/>
      <c r="CZ107" s="64"/>
      <c r="DA107" s="64"/>
      <c r="DB107" s="64"/>
      <c r="DC107" s="64"/>
      <c r="DD107" s="64"/>
      <c r="DE107" s="64"/>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6"/>
      <c r="EC107" s="66"/>
      <c r="ED107" s="66"/>
      <c r="EE107" s="66"/>
      <c r="EF107" s="66"/>
      <c r="EG107" s="66"/>
      <c r="EH107" s="64"/>
      <c r="EI107" s="64"/>
      <c r="EJ107" s="66"/>
      <c r="EK107" s="66"/>
      <c r="EL107" s="66"/>
      <c r="EM107" s="66"/>
      <c r="EN107" s="66"/>
      <c r="EO107" s="66"/>
      <c r="EP107" s="66"/>
      <c r="EQ107" s="66"/>
      <c r="ER107" s="66"/>
      <c r="ES107" s="66"/>
      <c r="ET107" s="66"/>
      <c r="EU107" s="66"/>
      <c r="EV107" s="66"/>
      <c r="EW107" s="66"/>
      <c r="EX107" s="66"/>
      <c r="EY107" s="66"/>
      <c r="EZ107" s="66"/>
      <c r="FA107" s="66"/>
      <c r="FB107" s="66"/>
      <c r="FC107" s="66"/>
      <c r="FD107" s="66"/>
      <c r="FE107" s="66"/>
      <c r="FF107" s="66"/>
      <c r="FG107" s="66"/>
      <c r="FH107" s="66"/>
      <c r="FI107" s="66"/>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3"/>
      <c r="KP107" s="13"/>
      <c r="KQ107" s="13"/>
      <c r="KR107" s="13"/>
      <c r="KS107" s="13"/>
      <c r="KT107" s="13"/>
      <c r="KU107" s="13"/>
    </row>
    <row r="108" spans="1:307" ht="15.75" customHeight="1" x14ac:dyDescent="0.3">
      <c r="A108" s="86" t="s">
        <v>282</v>
      </c>
      <c r="B108" s="86" t="s">
        <v>187</v>
      </c>
      <c r="C108" s="86" t="s">
        <v>189</v>
      </c>
      <c r="D108" s="86" t="s">
        <v>534</v>
      </c>
      <c r="E108" s="86" t="s">
        <v>537</v>
      </c>
      <c r="F108" s="86" t="s">
        <v>542</v>
      </c>
      <c r="G108" s="90" t="s">
        <v>206</v>
      </c>
      <c r="H108" s="287" t="s">
        <v>543</v>
      </c>
      <c r="I108" s="87" t="s">
        <v>208</v>
      </c>
      <c r="J108" s="87" t="s">
        <v>544</v>
      </c>
      <c r="K108" s="87"/>
      <c r="L108" s="253" t="s">
        <v>545</v>
      </c>
      <c r="M108" s="75">
        <f>N108</f>
        <v>590000000</v>
      </c>
      <c r="N108" s="59">
        <f>P108</f>
        <v>590000000</v>
      </c>
      <c r="O108" s="77">
        <v>8</v>
      </c>
      <c r="P108" s="59">
        <f>SUM(Q108:FI108)</f>
        <v>590000000</v>
      </c>
      <c r="Q108" s="64">
        <v>590000000</v>
      </c>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6"/>
      <c r="CA108" s="66"/>
      <c r="CB108" s="66"/>
      <c r="CC108" s="66"/>
      <c r="CD108" s="66"/>
      <c r="CE108" s="66"/>
      <c r="CF108" s="66"/>
      <c r="CG108" s="66"/>
      <c r="CH108" s="66"/>
      <c r="CI108" s="66"/>
      <c r="CJ108" s="66"/>
      <c r="CK108" s="66"/>
      <c r="CL108" s="66"/>
      <c r="CM108" s="66"/>
      <c r="CN108" s="66"/>
      <c r="CO108" s="66"/>
      <c r="CP108" s="66"/>
      <c r="CQ108" s="66"/>
      <c r="CR108" s="66"/>
      <c r="CS108" s="66"/>
      <c r="CT108" s="66"/>
      <c r="CU108" s="66"/>
      <c r="CV108" s="66"/>
      <c r="CW108" s="66"/>
      <c r="CX108" s="66"/>
      <c r="CY108" s="66"/>
      <c r="CZ108" s="66"/>
      <c r="DA108" s="66"/>
      <c r="DB108" s="66"/>
      <c r="DC108" s="66"/>
      <c r="DD108" s="66"/>
      <c r="DE108" s="66"/>
      <c r="DF108" s="66"/>
      <c r="DG108" s="66"/>
      <c r="DH108" s="66"/>
      <c r="DI108" s="66"/>
      <c r="DJ108" s="66"/>
      <c r="DK108" s="66"/>
      <c r="DL108" s="66"/>
      <c r="DM108" s="66"/>
      <c r="DN108" s="66"/>
      <c r="DO108" s="66"/>
      <c r="DP108" s="66"/>
      <c r="DQ108" s="66"/>
      <c r="DR108" s="66"/>
      <c r="DS108" s="66"/>
      <c r="DT108" s="66"/>
      <c r="DU108" s="66"/>
      <c r="DV108" s="66"/>
      <c r="DW108" s="66"/>
      <c r="DX108" s="66"/>
      <c r="DY108" s="66"/>
      <c r="DZ108" s="66"/>
      <c r="EA108" s="66"/>
      <c r="EB108" s="66"/>
      <c r="EC108" s="66"/>
      <c r="ED108" s="66"/>
      <c r="EE108" s="66"/>
      <c r="EF108" s="66"/>
      <c r="EG108" s="66"/>
      <c r="EH108" s="64"/>
      <c r="EI108" s="64"/>
      <c r="EJ108" s="66"/>
      <c r="EK108" s="66"/>
      <c r="EL108" s="66"/>
      <c r="EM108" s="66"/>
      <c r="EN108" s="66"/>
      <c r="EO108" s="66"/>
      <c r="EP108" s="66"/>
      <c r="EQ108" s="66"/>
      <c r="ER108" s="66"/>
      <c r="ES108" s="66"/>
      <c r="ET108" s="66"/>
      <c r="EU108" s="66"/>
      <c r="EV108" s="66"/>
      <c r="EW108" s="66"/>
      <c r="EX108" s="66"/>
      <c r="EY108" s="66"/>
      <c r="EZ108" s="66"/>
      <c r="FA108" s="66"/>
      <c r="FB108" s="66"/>
      <c r="FC108" s="66"/>
      <c r="FD108" s="66"/>
      <c r="FE108" s="66"/>
      <c r="FF108" s="66"/>
      <c r="FG108" s="66"/>
      <c r="FH108" s="66"/>
      <c r="FI108" s="66"/>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c r="JA108" s="11"/>
      <c r="JB108" s="11"/>
      <c r="JC108" s="11"/>
      <c r="JD108" s="11"/>
      <c r="JE108" s="11"/>
      <c r="JF108" s="11"/>
      <c r="JG108" s="11"/>
      <c r="JH108" s="11"/>
      <c r="JI108" s="11"/>
      <c r="JJ108" s="11"/>
      <c r="JK108" s="11"/>
      <c r="JL108" s="11"/>
      <c r="JM108" s="11"/>
      <c r="JN108" s="11"/>
      <c r="JO108" s="11"/>
      <c r="JP108" s="11"/>
      <c r="JQ108" s="11"/>
      <c r="JR108" s="11"/>
      <c r="JS108" s="11"/>
      <c r="JT108" s="11"/>
      <c r="JU108" s="11"/>
      <c r="JV108" s="11"/>
      <c r="JW108" s="11"/>
      <c r="JX108" s="11"/>
      <c r="JY108" s="11"/>
      <c r="JZ108" s="11"/>
      <c r="KA108" s="11"/>
      <c r="KB108" s="11"/>
      <c r="KC108" s="11"/>
      <c r="KD108" s="11"/>
      <c r="KE108" s="11"/>
      <c r="KF108" s="11"/>
      <c r="KG108" s="11"/>
      <c r="KH108" s="11"/>
      <c r="KI108" s="11"/>
      <c r="KJ108" s="11"/>
      <c r="KK108" s="11"/>
      <c r="KL108" s="11"/>
      <c r="KM108" s="11"/>
      <c r="KN108" s="11"/>
      <c r="KO108" s="13"/>
      <c r="KP108" s="13"/>
      <c r="KQ108" s="13"/>
      <c r="KR108" s="13"/>
      <c r="KS108" s="13"/>
      <c r="KT108" s="13"/>
      <c r="KU108" s="13"/>
    </row>
    <row r="109" spans="1:307" ht="15.75" customHeight="1" x14ac:dyDescent="0.3">
      <c r="A109" s="86" t="s">
        <v>282</v>
      </c>
      <c r="B109" s="86" t="s">
        <v>187</v>
      </c>
      <c r="C109" s="86" t="s">
        <v>189</v>
      </c>
      <c r="D109" s="86" t="s">
        <v>534</v>
      </c>
      <c r="E109" s="86" t="s">
        <v>537</v>
      </c>
      <c r="F109" s="86" t="s">
        <v>550</v>
      </c>
      <c r="G109" s="90" t="s">
        <v>206</v>
      </c>
      <c r="H109" s="287" t="s">
        <v>551</v>
      </c>
      <c r="I109" s="87" t="s">
        <v>208</v>
      </c>
      <c r="J109" s="87" t="s">
        <v>544</v>
      </c>
      <c r="K109" s="87"/>
      <c r="L109" s="253" t="s">
        <v>552</v>
      </c>
      <c r="M109" s="75">
        <f>N109</f>
        <v>300000000</v>
      </c>
      <c r="N109" s="59">
        <f>P109</f>
        <v>300000000</v>
      </c>
      <c r="O109" s="77">
        <v>6</v>
      </c>
      <c r="P109" s="59">
        <f>SUM(Q109:FI109)</f>
        <v>300000000</v>
      </c>
      <c r="Q109" s="64">
        <v>300000000</v>
      </c>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4"/>
      <c r="EI109" s="64"/>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c r="JA109" s="11"/>
      <c r="JB109" s="11"/>
      <c r="JC109" s="11"/>
      <c r="JD109" s="11"/>
      <c r="JE109" s="11"/>
      <c r="JF109" s="11"/>
      <c r="JG109" s="11"/>
      <c r="JH109" s="11"/>
      <c r="JI109" s="11"/>
      <c r="JJ109" s="11"/>
      <c r="JK109" s="11"/>
      <c r="JL109" s="11"/>
      <c r="JM109" s="11"/>
      <c r="JN109" s="11"/>
      <c r="JO109" s="11"/>
      <c r="JP109" s="11"/>
      <c r="JQ109" s="11"/>
      <c r="JR109" s="11"/>
      <c r="JS109" s="11"/>
      <c r="JT109" s="11"/>
      <c r="JU109" s="11"/>
      <c r="JV109" s="11"/>
      <c r="JW109" s="11"/>
      <c r="JX109" s="11"/>
      <c r="JY109" s="11"/>
      <c r="JZ109" s="11"/>
      <c r="KA109" s="11"/>
      <c r="KB109" s="11"/>
      <c r="KC109" s="11"/>
      <c r="KD109" s="11"/>
      <c r="KE109" s="11"/>
      <c r="KF109" s="11"/>
      <c r="KG109" s="11"/>
      <c r="KH109" s="11"/>
      <c r="KI109" s="11"/>
      <c r="KJ109" s="11"/>
      <c r="KK109" s="11"/>
      <c r="KL109" s="11"/>
      <c r="KM109" s="11"/>
      <c r="KN109" s="11"/>
      <c r="KO109" s="13"/>
      <c r="KP109" s="13"/>
      <c r="KQ109" s="13"/>
      <c r="KR109" s="13"/>
      <c r="KS109" s="13"/>
      <c r="KT109" s="13"/>
      <c r="KU109" s="13"/>
    </row>
    <row r="110" spans="1:307" ht="15.75" hidden="1" customHeight="1" x14ac:dyDescent="0.3">
      <c r="A110" s="86" t="s">
        <v>282</v>
      </c>
      <c r="B110" s="86" t="s">
        <v>187</v>
      </c>
      <c r="C110" s="86" t="s">
        <v>189</v>
      </c>
      <c r="D110" s="86" t="s">
        <v>534</v>
      </c>
      <c r="E110" s="86" t="s">
        <v>537</v>
      </c>
      <c r="F110" s="245" t="s">
        <v>1052</v>
      </c>
      <c r="G110" s="90"/>
      <c r="H110" s="246" t="s">
        <v>1018</v>
      </c>
      <c r="I110" s="87"/>
      <c r="J110" s="87"/>
      <c r="K110" s="87" t="s">
        <v>746</v>
      </c>
      <c r="L110" s="274" t="s">
        <v>1124</v>
      </c>
      <c r="M110" s="75">
        <v>100000000</v>
      </c>
      <c r="N110" s="59">
        <f>P110</f>
        <v>100000000</v>
      </c>
      <c r="O110" s="103"/>
      <c r="P110" s="59">
        <f>SUM(Q110:FI110)</f>
        <v>100000000</v>
      </c>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6"/>
      <c r="CA110" s="66"/>
      <c r="CB110" s="66"/>
      <c r="CC110" s="66"/>
      <c r="CD110" s="66"/>
      <c r="CE110" s="66"/>
      <c r="CF110" s="66"/>
      <c r="CG110" s="66"/>
      <c r="CH110" s="66"/>
      <c r="CI110" s="66"/>
      <c r="CJ110" s="66"/>
      <c r="CK110" s="66">
        <v>100000000</v>
      </c>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4"/>
      <c r="EI110" s="64"/>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c r="JA110" s="11"/>
      <c r="JB110" s="11"/>
      <c r="JC110" s="11"/>
      <c r="JD110" s="11"/>
      <c r="JE110" s="11"/>
      <c r="JF110" s="11"/>
      <c r="JG110" s="11"/>
      <c r="JH110" s="11"/>
      <c r="JI110" s="11"/>
      <c r="JJ110" s="11"/>
      <c r="JK110" s="11"/>
      <c r="JL110" s="11"/>
      <c r="JM110" s="11"/>
      <c r="JN110" s="11"/>
      <c r="JO110" s="11"/>
      <c r="JP110" s="11"/>
      <c r="JQ110" s="11"/>
      <c r="JR110" s="11"/>
      <c r="JS110" s="11"/>
      <c r="JT110" s="11"/>
      <c r="JU110" s="11"/>
      <c r="JV110" s="11"/>
      <c r="JW110" s="11"/>
      <c r="JX110" s="11"/>
      <c r="JY110" s="11"/>
      <c r="JZ110" s="11"/>
      <c r="KA110" s="11"/>
      <c r="KB110" s="11"/>
      <c r="KC110" s="11"/>
      <c r="KD110" s="11"/>
      <c r="KE110" s="11"/>
      <c r="KF110" s="11"/>
      <c r="KG110" s="11"/>
      <c r="KH110" s="11"/>
      <c r="KI110" s="11"/>
      <c r="KJ110" s="11"/>
      <c r="KK110" s="11"/>
      <c r="KL110" s="11"/>
      <c r="KM110" s="11"/>
      <c r="KN110" s="11"/>
      <c r="KO110" s="13"/>
      <c r="KP110" s="13"/>
      <c r="KQ110" s="13"/>
      <c r="KR110" s="13"/>
      <c r="KS110" s="13"/>
      <c r="KT110" s="13"/>
      <c r="KU110" s="13"/>
    </row>
    <row r="111" spans="1:307" ht="15.75" hidden="1" customHeight="1" x14ac:dyDescent="0.3">
      <c r="A111" s="86" t="s">
        <v>282</v>
      </c>
      <c r="B111" s="86" t="s">
        <v>187</v>
      </c>
      <c r="C111" s="86" t="s">
        <v>189</v>
      </c>
      <c r="D111" s="86" t="s">
        <v>534</v>
      </c>
      <c r="E111" s="86" t="s">
        <v>537</v>
      </c>
      <c r="F111" s="245" t="s">
        <v>793</v>
      </c>
      <c r="G111" s="90"/>
      <c r="H111" s="246" t="s">
        <v>1018</v>
      </c>
      <c r="I111" s="87"/>
      <c r="J111" s="87"/>
      <c r="K111" s="87"/>
      <c r="L111" s="274" t="s">
        <v>1125</v>
      </c>
      <c r="M111" s="75">
        <v>353000000</v>
      </c>
      <c r="N111" s="64"/>
      <c r="O111" s="103"/>
      <c r="P111" s="64" t="s">
        <v>1126</v>
      </c>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6"/>
      <c r="CA111" s="66"/>
      <c r="CB111" s="66"/>
      <c r="CC111" s="66"/>
      <c r="CD111" s="66"/>
      <c r="CE111" s="66"/>
      <c r="CF111" s="66"/>
      <c r="CG111" s="66"/>
      <c r="CH111" s="66"/>
      <c r="CI111" s="66"/>
      <c r="CJ111" s="66"/>
      <c r="CK111" s="66"/>
      <c r="CL111" s="66"/>
      <c r="CM111" s="66"/>
      <c r="CN111" s="66"/>
      <c r="CO111" s="66"/>
      <c r="CP111" s="66"/>
      <c r="CQ111" s="66"/>
      <c r="CR111" s="66"/>
      <c r="CS111" s="66"/>
      <c r="CT111" s="66"/>
      <c r="CU111" s="66"/>
      <c r="CV111" s="66"/>
      <c r="CW111" s="66"/>
      <c r="CX111" s="66"/>
      <c r="CY111" s="66"/>
      <c r="CZ111" s="66"/>
      <c r="DA111" s="66"/>
      <c r="DB111" s="66"/>
      <c r="DC111" s="66"/>
      <c r="DD111" s="66"/>
      <c r="DE111" s="66"/>
      <c r="DF111" s="66"/>
      <c r="DG111" s="66"/>
      <c r="DH111" s="66"/>
      <c r="DI111" s="66"/>
      <c r="DJ111" s="66"/>
      <c r="DK111" s="66"/>
      <c r="DL111" s="66"/>
      <c r="DM111" s="66"/>
      <c r="DN111" s="66"/>
      <c r="DO111" s="66"/>
      <c r="DP111" s="66"/>
      <c r="DQ111" s="66"/>
      <c r="DR111" s="66"/>
      <c r="DS111" s="66"/>
      <c r="DT111" s="66"/>
      <c r="DU111" s="66"/>
      <c r="DV111" s="66"/>
      <c r="DW111" s="66"/>
      <c r="DX111" s="66"/>
      <c r="DY111" s="66"/>
      <c r="DZ111" s="66"/>
      <c r="EA111" s="66"/>
      <c r="EB111" s="66"/>
      <c r="EC111" s="66"/>
      <c r="ED111" s="66"/>
      <c r="EE111" s="66"/>
      <c r="EF111" s="66"/>
      <c r="EG111" s="66"/>
      <c r="EH111" s="64"/>
      <c r="EI111" s="64"/>
      <c r="EJ111" s="66"/>
      <c r="EK111" s="66"/>
      <c r="EL111" s="66"/>
      <c r="EM111" s="66"/>
      <c r="EN111" s="66"/>
      <c r="EO111" s="66"/>
      <c r="EP111" s="66"/>
      <c r="EQ111" s="66"/>
      <c r="ER111" s="66"/>
      <c r="ES111" s="66"/>
      <c r="ET111" s="66"/>
      <c r="EU111" s="66"/>
      <c r="EV111" s="66"/>
      <c r="EW111" s="66"/>
      <c r="EX111" s="66"/>
      <c r="EY111" s="66"/>
      <c r="EZ111" s="66"/>
      <c r="FA111" s="66"/>
      <c r="FB111" s="66"/>
      <c r="FC111" s="66"/>
      <c r="FD111" s="66"/>
      <c r="FE111" s="66"/>
      <c r="FF111" s="66"/>
      <c r="FG111" s="66"/>
      <c r="FH111" s="66"/>
      <c r="FI111" s="66"/>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c r="JA111" s="11"/>
      <c r="JB111" s="11"/>
      <c r="JC111" s="11"/>
      <c r="JD111" s="11"/>
      <c r="JE111" s="11"/>
      <c r="JF111" s="11"/>
      <c r="JG111" s="11"/>
      <c r="JH111" s="11"/>
      <c r="JI111" s="11"/>
      <c r="JJ111" s="11"/>
      <c r="JK111" s="11"/>
      <c r="JL111" s="11"/>
      <c r="JM111" s="11"/>
      <c r="JN111" s="11"/>
      <c r="JO111" s="11"/>
      <c r="JP111" s="11"/>
      <c r="JQ111" s="11"/>
      <c r="JR111" s="11"/>
      <c r="JS111" s="11"/>
      <c r="JT111" s="11"/>
      <c r="JU111" s="11"/>
      <c r="JV111" s="11"/>
      <c r="JW111" s="11"/>
      <c r="JX111" s="11"/>
      <c r="JY111" s="11"/>
      <c r="JZ111" s="11"/>
      <c r="KA111" s="11"/>
      <c r="KB111" s="11"/>
      <c r="KC111" s="11"/>
      <c r="KD111" s="11"/>
      <c r="KE111" s="11"/>
      <c r="KF111" s="11"/>
      <c r="KG111" s="11"/>
      <c r="KH111" s="11"/>
      <c r="KI111" s="11"/>
      <c r="KJ111" s="11"/>
      <c r="KK111" s="11"/>
      <c r="KL111" s="11"/>
      <c r="KM111" s="11"/>
      <c r="KN111" s="11"/>
      <c r="KO111" s="13"/>
      <c r="KP111" s="13"/>
      <c r="KQ111" s="13"/>
      <c r="KR111" s="13"/>
      <c r="KS111" s="13"/>
      <c r="KT111" s="13"/>
      <c r="KU111" s="13"/>
    </row>
    <row r="112" spans="1:307" ht="15.75" hidden="1" customHeight="1" x14ac:dyDescent="0.3">
      <c r="A112" s="87"/>
      <c r="B112" s="87"/>
      <c r="C112" s="87"/>
      <c r="D112" s="87"/>
      <c r="E112" s="87"/>
      <c r="F112" s="87"/>
      <c r="G112" s="87"/>
      <c r="H112" s="87"/>
      <c r="I112" s="87"/>
      <c r="J112" s="87"/>
      <c r="K112" s="87"/>
      <c r="L112" s="285" t="s">
        <v>1118</v>
      </c>
      <c r="M112" s="250">
        <f>SUBTOTAL(9,M103:M109)</f>
        <v>5100000000</v>
      </c>
      <c r="N112" s="288"/>
      <c r="O112" s="103"/>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c r="AK112" s="288"/>
      <c r="AL112" s="288"/>
      <c r="AM112" s="288"/>
      <c r="AN112" s="288"/>
      <c r="AO112" s="288"/>
      <c r="AP112" s="288"/>
      <c r="AQ112" s="288"/>
      <c r="AR112" s="288"/>
      <c r="AS112" s="288"/>
      <c r="AT112" s="288"/>
      <c r="AU112" s="288"/>
      <c r="AV112" s="288"/>
      <c r="AW112" s="288"/>
      <c r="AX112" s="288"/>
      <c r="AY112" s="288"/>
      <c r="AZ112" s="288"/>
      <c r="BA112" s="288"/>
      <c r="BB112" s="288"/>
      <c r="BC112" s="288"/>
      <c r="BD112" s="288"/>
      <c r="BE112" s="288"/>
      <c r="BF112" s="288"/>
      <c r="BG112" s="288"/>
      <c r="BH112" s="288"/>
      <c r="BI112" s="288"/>
      <c r="BJ112" s="288"/>
      <c r="BK112" s="288"/>
      <c r="BL112" s="288"/>
      <c r="BM112" s="288"/>
      <c r="BN112" s="288"/>
      <c r="BO112" s="288"/>
      <c r="BP112" s="288"/>
      <c r="BQ112" s="288"/>
      <c r="BR112" s="288"/>
      <c r="BS112" s="288"/>
      <c r="BT112" s="288"/>
      <c r="BU112" s="288"/>
      <c r="BV112" s="288"/>
      <c r="BW112" s="288"/>
      <c r="BX112" s="288"/>
      <c r="BY112" s="288"/>
      <c r="BZ112" s="285"/>
      <c r="CA112" s="285"/>
      <c r="CB112" s="285"/>
      <c r="CC112" s="285"/>
      <c r="CD112" s="285"/>
      <c r="CE112" s="285"/>
      <c r="CF112" s="285"/>
      <c r="CG112" s="285"/>
      <c r="CH112" s="285"/>
      <c r="CI112" s="285"/>
      <c r="CJ112" s="285"/>
      <c r="CK112" s="285"/>
      <c r="CL112" s="285"/>
      <c r="CM112" s="285"/>
      <c r="CN112" s="285"/>
      <c r="CO112" s="285"/>
      <c r="CP112" s="285"/>
      <c r="CQ112" s="285"/>
      <c r="CR112" s="285"/>
      <c r="CS112" s="285"/>
      <c r="CT112" s="285"/>
      <c r="CU112" s="285"/>
      <c r="CV112" s="285"/>
      <c r="CW112" s="285"/>
      <c r="CX112" s="285"/>
      <c r="CY112" s="285"/>
      <c r="CZ112" s="285"/>
      <c r="DA112" s="285"/>
      <c r="DB112" s="285"/>
      <c r="DC112" s="285"/>
      <c r="DD112" s="285"/>
      <c r="DE112" s="285"/>
      <c r="DF112" s="285"/>
      <c r="DG112" s="285"/>
      <c r="DH112" s="285"/>
      <c r="DI112" s="285"/>
      <c r="DJ112" s="285"/>
      <c r="DK112" s="285"/>
      <c r="DL112" s="285"/>
      <c r="DM112" s="285"/>
      <c r="DN112" s="285"/>
      <c r="DO112" s="285"/>
      <c r="DP112" s="285"/>
      <c r="DQ112" s="285"/>
      <c r="DR112" s="285"/>
      <c r="DS112" s="285"/>
      <c r="DT112" s="285"/>
      <c r="DU112" s="285"/>
      <c r="DV112" s="285"/>
      <c r="DW112" s="285"/>
      <c r="DX112" s="285"/>
      <c r="DY112" s="285"/>
      <c r="DZ112" s="285"/>
      <c r="EA112" s="285"/>
      <c r="EB112" s="285"/>
      <c r="EC112" s="285"/>
      <c r="ED112" s="285"/>
      <c r="EE112" s="285"/>
      <c r="EF112" s="285"/>
      <c r="EG112" s="285"/>
      <c r="EH112" s="288"/>
      <c r="EI112" s="288"/>
      <c r="EJ112" s="285"/>
      <c r="EK112" s="285"/>
      <c r="EL112" s="285"/>
      <c r="EM112" s="285"/>
      <c r="EN112" s="285"/>
      <c r="EO112" s="285"/>
      <c r="EP112" s="285"/>
      <c r="EQ112" s="285"/>
      <c r="ER112" s="285"/>
      <c r="ES112" s="285"/>
      <c r="ET112" s="285"/>
      <c r="EU112" s="285"/>
      <c r="EV112" s="285"/>
      <c r="EW112" s="285"/>
      <c r="EX112" s="285"/>
      <c r="EY112" s="285"/>
      <c r="EZ112" s="285"/>
      <c r="FA112" s="285"/>
      <c r="FB112" s="285"/>
      <c r="FC112" s="285"/>
      <c r="FD112" s="285"/>
      <c r="FE112" s="285"/>
      <c r="FF112" s="285"/>
      <c r="FG112" s="285"/>
      <c r="FH112" s="285"/>
      <c r="FI112" s="285"/>
      <c r="FJ112" s="289"/>
      <c r="FK112" s="289"/>
      <c r="FL112" s="289"/>
      <c r="FM112" s="289"/>
      <c r="FN112" s="289"/>
      <c r="FO112" s="289"/>
      <c r="FP112" s="289"/>
      <c r="FQ112" s="289"/>
      <c r="FR112" s="289"/>
      <c r="FS112" s="289"/>
      <c r="FT112" s="289"/>
      <c r="FU112" s="289"/>
      <c r="FV112" s="289"/>
      <c r="FW112" s="289"/>
      <c r="FX112" s="289"/>
      <c r="FY112" s="289"/>
      <c r="FZ112" s="289"/>
      <c r="GA112" s="289"/>
      <c r="GB112" s="289"/>
      <c r="GC112" s="289"/>
      <c r="GD112" s="289"/>
      <c r="GE112" s="289"/>
      <c r="GF112" s="289"/>
      <c r="GG112" s="289"/>
      <c r="GH112" s="289"/>
      <c r="GI112" s="289"/>
      <c r="GJ112" s="289"/>
      <c r="GK112" s="289"/>
      <c r="GL112" s="289"/>
      <c r="GM112" s="289"/>
      <c r="GN112" s="289"/>
      <c r="GO112" s="289"/>
      <c r="GP112" s="289"/>
      <c r="GQ112" s="289"/>
      <c r="GR112" s="289"/>
      <c r="GS112" s="289"/>
      <c r="GT112" s="289"/>
      <c r="GU112" s="289"/>
      <c r="GV112" s="289"/>
      <c r="GW112" s="289"/>
      <c r="GX112" s="289"/>
      <c r="GY112" s="289"/>
      <c r="GZ112" s="289"/>
      <c r="HA112" s="289"/>
      <c r="HB112" s="289"/>
      <c r="HC112" s="289"/>
      <c r="HD112" s="289"/>
      <c r="HE112" s="289"/>
      <c r="HF112" s="289"/>
      <c r="HG112" s="289"/>
      <c r="HH112" s="289"/>
      <c r="HI112" s="289"/>
      <c r="HJ112" s="289"/>
      <c r="HK112" s="289"/>
      <c r="HL112" s="289"/>
      <c r="HM112" s="289"/>
      <c r="HN112" s="289"/>
      <c r="HO112" s="289"/>
      <c r="HP112" s="289"/>
      <c r="HQ112" s="289"/>
      <c r="HR112" s="289"/>
      <c r="HS112" s="289"/>
      <c r="HT112" s="289"/>
      <c r="HU112" s="289"/>
      <c r="HV112" s="289"/>
      <c r="HW112" s="289"/>
      <c r="HX112" s="289"/>
      <c r="HY112" s="289"/>
      <c r="HZ112" s="289"/>
      <c r="IA112" s="289"/>
      <c r="IB112" s="289"/>
      <c r="IC112" s="289"/>
      <c r="ID112" s="289"/>
      <c r="IE112" s="289"/>
      <c r="IF112" s="289"/>
      <c r="IG112" s="289"/>
      <c r="IH112" s="289"/>
      <c r="II112" s="289"/>
      <c r="IJ112" s="289"/>
      <c r="IK112" s="289"/>
      <c r="IL112" s="289"/>
      <c r="IM112" s="289"/>
      <c r="IN112" s="289"/>
      <c r="IO112" s="289"/>
      <c r="IP112" s="289"/>
      <c r="IQ112" s="289"/>
      <c r="IR112" s="289"/>
      <c r="IS112" s="289"/>
      <c r="IT112" s="289"/>
      <c r="IU112" s="289"/>
      <c r="IV112" s="289"/>
      <c r="IW112" s="289"/>
      <c r="IX112" s="289"/>
      <c r="IY112" s="289"/>
      <c r="IZ112" s="289"/>
      <c r="JA112" s="289"/>
      <c r="JB112" s="289"/>
      <c r="JC112" s="289"/>
      <c r="JD112" s="289"/>
      <c r="JE112" s="289"/>
      <c r="JF112" s="289"/>
      <c r="JG112" s="289"/>
      <c r="JH112" s="289"/>
      <c r="JI112" s="289"/>
      <c r="JJ112" s="289"/>
      <c r="JK112" s="289"/>
      <c r="JL112" s="289"/>
      <c r="JM112" s="289"/>
      <c r="JN112" s="289"/>
      <c r="JO112" s="289"/>
      <c r="JP112" s="289"/>
      <c r="JQ112" s="289"/>
      <c r="JR112" s="289"/>
      <c r="JS112" s="289"/>
      <c r="JT112" s="289"/>
      <c r="JU112" s="289"/>
      <c r="JV112" s="289"/>
      <c r="JW112" s="289"/>
      <c r="JX112" s="289"/>
      <c r="JY112" s="289"/>
      <c r="JZ112" s="289"/>
      <c r="KA112" s="289"/>
      <c r="KB112" s="289"/>
      <c r="KC112" s="289"/>
      <c r="KD112" s="289"/>
      <c r="KE112" s="289"/>
      <c r="KF112" s="289"/>
      <c r="KG112" s="289"/>
      <c r="KH112" s="289"/>
      <c r="KI112" s="289"/>
      <c r="KJ112" s="289"/>
      <c r="KK112" s="289"/>
      <c r="KL112" s="289"/>
      <c r="KM112" s="289"/>
      <c r="KN112" s="289"/>
      <c r="KO112" s="290"/>
      <c r="KP112" s="290"/>
      <c r="KQ112" s="290"/>
      <c r="KR112" s="290"/>
      <c r="KS112" s="290"/>
      <c r="KT112" s="290"/>
      <c r="KU112" s="290"/>
    </row>
    <row r="113" spans="1:307" ht="15.75" customHeight="1" x14ac:dyDescent="0.3">
      <c r="A113" s="104" t="s">
        <v>488</v>
      </c>
      <c r="B113" s="104"/>
      <c r="C113" s="104"/>
      <c r="D113" s="104"/>
      <c r="E113" s="104"/>
      <c r="F113" s="90"/>
      <c r="G113" s="90" t="s">
        <v>488</v>
      </c>
      <c r="H113" s="90"/>
      <c r="I113" s="69"/>
      <c r="J113" s="69"/>
      <c r="K113" s="104"/>
      <c r="L113" s="30" t="s">
        <v>566</v>
      </c>
      <c r="M113" s="75"/>
      <c r="N113" s="59"/>
      <c r="O113" s="77"/>
      <c r="P113" s="59"/>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6"/>
      <c r="CR113" s="66"/>
      <c r="CS113" s="66"/>
      <c r="CT113" s="66"/>
      <c r="CU113" s="66"/>
      <c r="CV113" s="64"/>
      <c r="CW113" s="64"/>
      <c r="CX113" s="64"/>
      <c r="CY113" s="64"/>
      <c r="CZ113" s="64"/>
      <c r="DA113" s="64"/>
      <c r="DB113" s="64"/>
      <c r="DC113" s="64"/>
      <c r="DD113" s="64"/>
      <c r="DE113" s="64"/>
      <c r="DF113" s="64"/>
      <c r="DG113" s="64"/>
      <c r="DH113" s="64"/>
      <c r="DI113" s="64"/>
      <c r="DJ113" s="64"/>
      <c r="DK113" s="64"/>
      <c r="DL113" s="64"/>
      <c r="DM113" s="64"/>
      <c r="DN113" s="64"/>
      <c r="DO113" s="64"/>
      <c r="DP113" s="64"/>
      <c r="DQ113" s="64"/>
      <c r="DR113" s="64"/>
      <c r="DS113" s="64"/>
      <c r="DT113" s="64"/>
      <c r="DU113" s="64"/>
      <c r="DV113" s="64"/>
      <c r="DW113" s="64"/>
      <c r="DX113" s="64"/>
      <c r="DY113" s="64"/>
      <c r="DZ113" s="64"/>
      <c r="EA113" s="64"/>
      <c r="EB113" s="66"/>
      <c r="EC113" s="66"/>
      <c r="ED113" s="66"/>
      <c r="EE113" s="66"/>
      <c r="EF113" s="66"/>
      <c r="EG113" s="66"/>
      <c r="EH113" s="64"/>
      <c r="EI113" s="64"/>
      <c r="EJ113" s="66"/>
      <c r="EK113" s="66"/>
      <c r="EL113" s="66"/>
      <c r="EM113" s="66"/>
      <c r="EN113" s="66"/>
      <c r="EO113" s="66"/>
      <c r="EP113" s="66"/>
      <c r="EQ113" s="66"/>
      <c r="ER113" s="66"/>
      <c r="ES113" s="66"/>
      <c r="ET113" s="66"/>
      <c r="EU113" s="66"/>
      <c r="EV113" s="66"/>
      <c r="EW113" s="66"/>
      <c r="EX113" s="66"/>
      <c r="EY113" s="66"/>
      <c r="EZ113" s="66"/>
      <c r="FA113" s="66"/>
      <c r="FB113" s="66"/>
      <c r="FC113" s="66"/>
      <c r="FD113" s="66"/>
      <c r="FE113" s="66"/>
      <c r="FF113" s="66"/>
      <c r="FG113" s="66"/>
      <c r="FH113" s="66"/>
      <c r="FI113" s="66"/>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c r="JA113" s="11"/>
      <c r="JB113" s="11"/>
      <c r="JC113" s="11"/>
      <c r="JD113" s="11"/>
      <c r="JE113" s="11"/>
      <c r="JF113" s="11"/>
      <c r="JG113" s="11"/>
      <c r="JH113" s="11"/>
      <c r="JI113" s="11"/>
      <c r="JJ113" s="11"/>
      <c r="JK113" s="11"/>
      <c r="JL113" s="11"/>
      <c r="JM113" s="11"/>
      <c r="JN113" s="11"/>
      <c r="JO113" s="11"/>
      <c r="JP113" s="11"/>
      <c r="JQ113" s="11"/>
      <c r="JR113" s="11"/>
      <c r="JS113" s="11"/>
      <c r="JT113" s="11"/>
      <c r="JU113" s="11"/>
      <c r="JV113" s="11"/>
      <c r="JW113" s="11"/>
      <c r="JX113" s="11"/>
      <c r="JY113" s="11"/>
      <c r="JZ113" s="11"/>
      <c r="KA113" s="11"/>
      <c r="KB113" s="11"/>
      <c r="KC113" s="11"/>
      <c r="KD113" s="11"/>
      <c r="KE113" s="11"/>
      <c r="KF113" s="11"/>
      <c r="KG113" s="11"/>
      <c r="KH113" s="11"/>
      <c r="KI113" s="11"/>
      <c r="KJ113" s="11"/>
      <c r="KK113" s="11"/>
      <c r="KL113" s="11"/>
      <c r="KM113" s="11"/>
      <c r="KN113" s="11"/>
      <c r="KO113" s="13"/>
      <c r="KP113" s="13"/>
      <c r="KQ113" s="13"/>
      <c r="KR113" s="13"/>
      <c r="KS113" s="13"/>
      <c r="KT113" s="13"/>
      <c r="KU113" s="13"/>
    </row>
    <row r="114" spans="1:307" ht="15.75" hidden="1" customHeight="1" x14ac:dyDescent="0.3">
      <c r="A114" s="61" t="s">
        <v>488</v>
      </c>
      <c r="B114" s="61" t="s">
        <v>266</v>
      </c>
      <c r="C114" s="61"/>
      <c r="D114" s="61"/>
      <c r="E114" s="61"/>
      <c r="F114" s="149"/>
      <c r="G114" s="149"/>
      <c r="H114" s="60"/>
      <c r="I114" s="61"/>
      <c r="J114" s="61"/>
      <c r="K114" s="61"/>
      <c r="L114" s="164" t="s">
        <v>267</v>
      </c>
      <c r="M114" s="75"/>
      <c r="N114" s="59"/>
      <c r="O114" s="77"/>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152"/>
      <c r="CR114" s="152"/>
      <c r="CS114" s="152"/>
      <c r="CT114" s="152"/>
      <c r="CU114" s="152"/>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152"/>
      <c r="EC114" s="152"/>
      <c r="ED114" s="152"/>
      <c r="EE114" s="152"/>
      <c r="EF114" s="152"/>
      <c r="EG114" s="152"/>
      <c r="EH114" s="59"/>
      <c r="EI114" s="59"/>
      <c r="EJ114" s="152"/>
      <c r="EK114" s="152"/>
      <c r="EL114" s="152"/>
      <c r="EM114" s="152"/>
      <c r="EN114" s="152"/>
      <c r="EO114" s="152"/>
      <c r="EP114" s="152"/>
      <c r="EQ114" s="152"/>
      <c r="ER114" s="152"/>
      <c r="ES114" s="152"/>
      <c r="ET114" s="152"/>
      <c r="EU114" s="152"/>
      <c r="EV114" s="152"/>
      <c r="EW114" s="152"/>
      <c r="EX114" s="152"/>
      <c r="EY114" s="152"/>
      <c r="EZ114" s="152"/>
      <c r="FA114" s="152"/>
      <c r="FB114" s="152"/>
      <c r="FC114" s="152"/>
      <c r="FD114" s="152"/>
      <c r="FE114" s="152"/>
      <c r="FF114" s="152"/>
      <c r="FG114" s="152"/>
      <c r="FH114" s="152"/>
      <c r="FI114" s="152"/>
      <c r="FJ114" s="84"/>
      <c r="FK114" s="84"/>
      <c r="FL114" s="84"/>
      <c r="FM114" s="84"/>
      <c r="FN114" s="84"/>
      <c r="FO114" s="84"/>
      <c r="FP114" s="84"/>
      <c r="FQ114" s="84"/>
      <c r="FR114" s="84"/>
      <c r="FS114" s="84"/>
      <c r="FT114" s="84"/>
      <c r="FU114" s="84"/>
      <c r="FV114" s="84"/>
      <c r="FW114" s="84"/>
      <c r="FX114" s="84"/>
      <c r="FY114" s="84"/>
      <c r="FZ114" s="84"/>
      <c r="GA114" s="84"/>
      <c r="GB114" s="84"/>
      <c r="GC114" s="84"/>
      <c r="GD114" s="84"/>
      <c r="GE114" s="84"/>
      <c r="GF114" s="84"/>
      <c r="GG114" s="84"/>
      <c r="GH114" s="84"/>
      <c r="GI114" s="84"/>
      <c r="GJ114" s="84"/>
      <c r="GK114" s="84"/>
      <c r="GL114" s="84"/>
      <c r="GM114" s="84"/>
      <c r="GN114" s="84"/>
      <c r="GO114" s="84"/>
      <c r="GP114" s="84"/>
      <c r="GQ114" s="84"/>
      <c r="GR114" s="84"/>
      <c r="GS114" s="84"/>
      <c r="GT114" s="84"/>
      <c r="GU114" s="84"/>
      <c r="GV114" s="84"/>
      <c r="GW114" s="84"/>
      <c r="GX114" s="84"/>
      <c r="GY114" s="84"/>
      <c r="GZ114" s="84"/>
      <c r="HA114" s="84"/>
      <c r="HB114" s="84"/>
      <c r="HC114" s="84"/>
      <c r="HD114" s="84"/>
      <c r="HE114" s="84"/>
      <c r="HF114" s="84"/>
      <c r="HG114" s="84"/>
      <c r="HH114" s="84"/>
      <c r="HI114" s="84"/>
      <c r="HJ114" s="84"/>
      <c r="HK114" s="84"/>
      <c r="HL114" s="84"/>
      <c r="HM114" s="84"/>
      <c r="HN114" s="84"/>
      <c r="HO114" s="84"/>
      <c r="HP114" s="84"/>
      <c r="HQ114" s="84"/>
      <c r="HR114" s="84"/>
      <c r="HS114" s="84"/>
      <c r="HT114" s="84"/>
      <c r="HU114" s="84"/>
      <c r="HV114" s="84"/>
      <c r="HW114" s="84"/>
      <c r="HX114" s="84"/>
      <c r="HY114" s="84"/>
      <c r="HZ114" s="84"/>
      <c r="IA114" s="84"/>
      <c r="IB114" s="84"/>
      <c r="IC114" s="84"/>
      <c r="ID114" s="84"/>
      <c r="IE114" s="84"/>
      <c r="IF114" s="84"/>
      <c r="IG114" s="84"/>
      <c r="IH114" s="84"/>
      <c r="II114" s="84"/>
      <c r="IJ114" s="84"/>
      <c r="IK114" s="84"/>
      <c r="IL114" s="84"/>
      <c r="IM114" s="84"/>
      <c r="IN114" s="84"/>
      <c r="IO114" s="84"/>
      <c r="IP114" s="84"/>
      <c r="IQ114" s="84"/>
      <c r="IR114" s="84"/>
      <c r="IS114" s="84"/>
      <c r="IT114" s="84"/>
      <c r="IU114" s="84"/>
      <c r="IV114" s="84"/>
      <c r="IW114" s="84"/>
      <c r="IX114" s="84"/>
      <c r="IY114" s="84"/>
      <c r="IZ114" s="84"/>
      <c r="JA114" s="84"/>
      <c r="JB114" s="84"/>
      <c r="JC114" s="84"/>
      <c r="JD114" s="84"/>
      <c r="JE114" s="84"/>
      <c r="JF114" s="84"/>
      <c r="JG114" s="84"/>
      <c r="JH114" s="84"/>
      <c r="JI114" s="84"/>
      <c r="JJ114" s="84"/>
      <c r="JK114" s="84"/>
      <c r="JL114" s="84"/>
      <c r="JM114" s="84"/>
      <c r="JN114" s="84"/>
      <c r="JO114" s="84"/>
      <c r="JP114" s="84"/>
      <c r="JQ114" s="84"/>
      <c r="JR114" s="84"/>
      <c r="JS114" s="84"/>
      <c r="JT114" s="84"/>
      <c r="JU114" s="84"/>
      <c r="JV114" s="84"/>
      <c r="JW114" s="84"/>
      <c r="JX114" s="84"/>
      <c r="JY114" s="84"/>
      <c r="JZ114" s="84"/>
      <c r="KA114" s="84"/>
      <c r="KB114" s="84"/>
      <c r="KC114" s="84"/>
      <c r="KD114" s="84"/>
      <c r="KE114" s="84"/>
      <c r="KF114" s="84"/>
      <c r="KG114" s="84"/>
      <c r="KH114" s="84"/>
      <c r="KI114" s="84"/>
      <c r="KJ114" s="84"/>
      <c r="KK114" s="84"/>
      <c r="KL114" s="84"/>
      <c r="KM114" s="84"/>
      <c r="KN114" s="84"/>
      <c r="KO114" s="13"/>
      <c r="KP114" s="13"/>
      <c r="KQ114" s="13"/>
      <c r="KR114" s="13"/>
      <c r="KS114" s="13"/>
      <c r="KT114" s="13"/>
      <c r="KU114" s="13"/>
    </row>
    <row r="115" spans="1:307" ht="15.75" hidden="1" customHeight="1" x14ac:dyDescent="0.3">
      <c r="A115" s="79" t="s">
        <v>488</v>
      </c>
      <c r="B115" s="79" t="s">
        <v>266</v>
      </c>
      <c r="C115" s="79" t="s">
        <v>266</v>
      </c>
      <c r="D115" s="79"/>
      <c r="E115" s="79"/>
      <c r="F115" s="79"/>
      <c r="G115" s="79"/>
      <c r="H115" s="79"/>
      <c r="I115" s="79"/>
      <c r="J115" s="79"/>
      <c r="K115" s="79"/>
      <c r="L115" s="244" t="s">
        <v>318</v>
      </c>
      <c r="M115" s="75"/>
      <c r="N115" s="59"/>
      <c r="O115" s="77"/>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152"/>
      <c r="CR115" s="152"/>
      <c r="CS115" s="152"/>
      <c r="CT115" s="152"/>
      <c r="CU115" s="152"/>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152"/>
      <c r="EC115" s="152"/>
      <c r="ED115" s="152"/>
      <c r="EE115" s="152"/>
      <c r="EF115" s="152"/>
      <c r="EG115" s="152"/>
      <c r="EH115" s="59"/>
      <c r="EI115" s="59"/>
      <c r="EJ115" s="152"/>
      <c r="EK115" s="152"/>
      <c r="EL115" s="152"/>
      <c r="EM115" s="152"/>
      <c r="EN115" s="152"/>
      <c r="EO115" s="152"/>
      <c r="EP115" s="152"/>
      <c r="EQ115" s="152"/>
      <c r="ER115" s="152"/>
      <c r="ES115" s="152"/>
      <c r="ET115" s="152"/>
      <c r="EU115" s="152"/>
      <c r="EV115" s="152"/>
      <c r="EW115" s="152"/>
      <c r="EX115" s="152"/>
      <c r="EY115" s="152"/>
      <c r="EZ115" s="152"/>
      <c r="FA115" s="152"/>
      <c r="FB115" s="152"/>
      <c r="FC115" s="152"/>
      <c r="FD115" s="152"/>
      <c r="FE115" s="152"/>
      <c r="FF115" s="152"/>
      <c r="FG115" s="152"/>
      <c r="FH115" s="152"/>
      <c r="FI115" s="152"/>
      <c r="FJ115" s="84"/>
      <c r="FK115" s="84"/>
      <c r="FL115" s="84"/>
      <c r="FM115" s="84"/>
      <c r="FN115" s="84"/>
      <c r="FO115" s="84"/>
      <c r="FP115" s="84"/>
      <c r="FQ115" s="84"/>
      <c r="FR115" s="84"/>
      <c r="FS115" s="84"/>
      <c r="FT115" s="84"/>
      <c r="FU115" s="84"/>
      <c r="FV115" s="84"/>
      <c r="FW115" s="84"/>
      <c r="FX115" s="84"/>
      <c r="FY115" s="84"/>
      <c r="FZ115" s="84"/>
      <c r="GA115" s="84"/>
      <c r="GB115" s="84"/>
      <c r="GC115" s="84"/>
      <c r="GD115" s="84"/>
      <c r="GE115" s="84"/>
      <c r="GF115" s="84"/>
      <c r="GG115" s="84"/>
      <c r="GH115" s="84"/>
      <c r="GI115" s="84"/>
      <c r="GJ115" s="84"/>
      <c r="GK115" s="84"/>
      <c r="GL115" s="84"/>
      <c r="GM115" s="84"/>
      <c r="GN115" s="84"/>
      <c r="GO115" s="84"/>
      <c r="GP115" s="84"/>
      <c r="GQ115" s="84"/>
      <c r="GR115" s="84"/>
      <c r="GS115" s="84"/>
      <c r="GT115" s="84"/>
      <c r="GU115" s="84"/>
      <c r="GV115" s="84"/>
      <c r="GW115" s="84"/>
      <c r="GX115" s="84"/>
      <c r="GY115" s="84"/>
      <c r="GZ115" s="84"/>
      <c r="HA115" s="84"/>
      <c r="HB115" s="84"/>
      <c r="HC115" s="84"/>
      <c r="HD115" s="84"/>
      <c r="HE115" s="84"/>
      <c r="HF115" s="84"/>
      <c r="HG115" s="84"/>
      <c r="HH115" s="84"/>
      <c r="HI115" s="84"/>
      <c r="HJ115" s="84"/>
      <c r="HK115" s="84"/>
      <c r="HL115" s="84"/>
      <c r="HM115" s="84"/>
      <c r="HN115" s="84"/>
      <c r="HO115" s="84"/>
      <c r="HP115" s="84"/>
      <c r="HQ115" s="84"/>
      <c r="HR115" s="84"/>
      <c r="HS115" s="84"/>
      <c r="HT115" s="84"/>
      <c r="HU115" s="84"/>
      <c r="HV115" s="84"/>
      <c r="HW115" s="84"/>
      <c r="HX115" s="84"/>
      <c r="HY115" s="84"/>
      <c r="HZ115" s="84"/>
      <c r="IA115" s="84"/>
      <c r="IB115" s="84"/>
      <c r="IC115" s="84"/>
      <c r="ID115" s="84"/>
      <c r="IE115" s="84"/>
      <c r="IF115" s="84"/>
      <c r="IG115" s="84"/>
      <c r="IH115" s="84"/>
      <c r="II115" s="84"/>
      <c r="IJ115" s="84"/>
      <c r="IK115" s="84"/>
      <c r="IL115" s="84"/>
      <c r="IM115" s="84"/>
      <c r="IN115" s="84"/>
      <c r="IO115" s="84"/>
      <c r="IP115" s="84"/>
      <c r="IQ115" s="84"/>
      <c r="IR115" s="84"/>
      <c r="IS115" s="84"/>
      <c r="IT115" s="84"/>
      <c r="IU115" s="84"/>
      <c r="IV115" s="84"/>
      <c r="IW115" s="84"/>
      <c r="IX115" s="84"/>
      <c r="IY115" s="84"/>
      <c r="IZ115" s="84"/>
      <c r="JA115" s="84"/>
      <c r="JB115" s="84"/>
      <c r="JC115" s="84"/>
      <c r="JD115" s="84"/>
      <c r="JE115" s="84"/>
      <c r="JF115" s="84"/>
      <c r="JG115" s="84"/>
      <c r="JH115" s="84"/>
      <c r="JI115" s="84"/>
      <c r="JJ115" s="84"/>
      <c r="JK115" s="84"/>
      <c r="JL115" s="84"/>
      <c r="JM115" s="84"/>
      <c r="JN115" s="84"/>
      <c r="JO115" s="84"/>
      <c r="JP115" s="84"/>
      <c r="JQ115" s="84"/>
      <c r="JR115" s="84"/>
      <c r="JS115" s="84"/>
      <c r="JT115" s="84"/>
      <c r="JU115" s="84"/>
      <c r="JV115" s="84"/>
      <c r="JW115" s="84"/>
      <c r="JX115" s="84"/>
      <c r="JY115" s="84"/>
      <c r="JZ115" s="84"/>
      <c r="KA115" s="84"/>
      <c r="KB115" s="84"/>
      <c r="KC115" s="84"/>
      <c r="KD115" s="84"/>
      <c r="KE115" s="84"/>
      <c r="KF115" s="84"/>
      <c r="KG115" s="84"/>
      <c r="KH115" s="84"/>
      <c r="KI115" s="84"/>
      <c r="KJ115" s="84"/>
      <c r="KK115" s="84"/>
      <c r="KL115" s="84"/>
      <c r="KM115" s="84"/>
      <c r="KN115" s="84"/>
      <c r="KO115" s="13"/>
      <c r="KP115" s="13"/>
      <c r="KQ115" s="13"/>
      <c r="KR115" s="13"/>
      <c r="KS115" s="13"/>
      <c r="KT115" s="13"/>
      <c r="KU115" s="13"/>
    </row>
    <row r="116" spans="1:307" ht="15.75" hidden="1" customHeight="1" x14ac:dyDescent="0.3">
      <c r="A116" s="76" t="s">
        <v>488</v>
      </c>
      <c r="B116" s="76" t="s">
        <v>266</v>
      </c>
      <c r="C116" s="76" t="s">
        <v>266</v>
      </c>
      <c r="D116" s="76" t="s">
        <v>189</v>
      </c>
      <c r="E116" s="76"/>
      <c r="F116" s="110"/>
      <c r="G116" s="110"/>
      <c r="H116" s="74"/>
      <c r="I116" s="76"/>
      <c r="J116" s="76"/>
      <c r="K116" s="76"/>
      <c r="L116" s="167" t="s">
        <v>590</v>
      </c>
      <c r="M116" s="75"/>
      <c r="N116" s="59"/>
      <c r="O116" s="77"/>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152"/>
      <c r="CR116" s="152"/>
      <c r="CS116" s="152"/>
      <c r="CT116" s="152"/>
      <c r="CU116" s="152"/>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152"/>
      <c r="EC116" s="152"/>
      <c r="ED116" s="152"/>
      <c r="EE116" s="152"/>
      <c r="EF116" s="152"/>
      <c r="EG116" s="152"/>
      <c r="EH116" s="59"/>
      <c r="EI116" s="59"/>
      <c r="EJ116" s="152"/>
      <c r="EK116" s="152"/>
      <c r="EL116" s="152"/>
      <c r="EM116" s="152"/>
      <c r="EN116" s="152"/>
      <c r="EO116" s="152"/>
      <c r="EP116" s="152"/>
      <c r="EQ116" s="152"/>
      <c r="ER116" s="152"/>
      <c r="ES116" s="152"/>
      <c r="ET116" s="152"/>
      <c r="EU116" s="152"/>
      <c r="EV116" s="152"/>
      <c r="EW116" s="152"/>
      <c r="EX116" s="152"/>
      <c r="EY116" s="152"/>
      <c r="EZ116" s="152"/>
      <c r="FA116" s="152"/>
      <c r="FB116" s="152"/>
      <c r="FC116" s="152"/>
      <c r="FD116" s="152"/>
      <c r="FE116" s="152"/>
      <c r="FF116" s="152"/>
      <c r="FG116" s="152"/>
      <c r="FH116" s="152"/>
      <c r="FI116" s="152"/>
      <c r="FJ116" s="84"/>
      <c r="FK116" s="84"/>
      <c r="FL116" s="84"/>
      <c r="FM116" s="84"/>
      <c r="FN116" s="84"/>
      <c r="FO116" s="84"/>
      <c r="FP116" s="84"/>
      <c r="FQ116" s="84"/>
      <c r="FR116" s="84"/>
      <c r="FS116" s="84"/>
      <c r="FT116" s="84"/>
      <c r="FU116" s="84"/>
      <c r="FV116" s="84"/>
      <c r="FW116" s="84"/>
      <c r="FX116" s="84"/>
      <c r="FY116" s="84"/>
      <c r="FZ116" s="84"/>
      <c r="GA116" s="84"/>
      <c r="GB116" s="84"/>
      <c r="GC116" s="84"/>
      <c r="GD116" s="84"/>
      <c r="GE116" s="84"/>
      <c r="GF116" s="84"/>
      <c r="GG116" s="84"/>
      <c r="GH116" s="84"/>
      <c r="GI116" s="84"/>
      <c r="GJ116" s="84"/>
      <c r="GK116" s="84"/>
      <c r="GL116" s="84"/>
      <c r="GM116" s="84"/>
      <c r="GN116" s="84"/>
      <c r="GO116" s="84"/>
      <c r="GP116" s="84"/>
      <c r="GQ116" s="84"/>
      <c r="GR116" s="84"/>
      <c r="GS116" s="84"/>
      <c r="GT116" s="84"/>
      <c r="GU116" s="84"/>
      <c r="GV116" s="84"/>
      <c r="GW116" s="84"/>
      <c r="GX116" s="84"/>
      <c r="GY116" s="84"/>
      <c r="GZ116" s="84"/>
      <c r="HA116" s="84"/>
      <c r="HB116" s="84"/>
      <c r="HC116" s="84"/>
      <c r="HD116" s="84"/>
      <c r="HE116" s="84"/>
      <c r="HF116" s="84"/>
      <c r="HG116" s="84"/>
      <c r="HH116" s="84"/>
      <c r="HI116" s="84"/>
      <c r="HJ116" s="84"/>
      <c r="HK116" s="84"/>
      <c r="HL116" s="84"/>
      <c r="HM116" s="84"/>
      <c r="HN116" s="84"/>
      <c r="HO116" s="84"/>
      <c r="HP116" s="84"/>
      <c r="HQ116" s="84"/>
      <c r="HR116" s="84"/>
      <c r="HS116" s="84"/>
      <c r="HT116" s="84"/>
      <c r="HU116" s="84"/>
      <c r="HV116" s="84"/>
      <c r="HW116" s="84"/>
      <c r="HX116" s="84"/>
      <c r="HY116" s="84"/>
      <c r="HZ116" s="84"/>
      <c r="IA116" s="84"/>
      <c r="IB116" s="84"/>
      <c r="IC116" s="84"/>
      <c r="ID116" s="84"/>
      <c r="IE116" s="84"/>
      <c r="IF116" s="84"/>
      <c r="IG116" s="84"/>
      <c r="IH116" s="84"/>
      <c r="II116" s="84"/>
      <c r="IJ116" s="84"/>
      <c r="IK116" s="84"/>
      <c r="IL116" s="84"/>
      <c r="IM116" s="84"/>
      <c r="IN116" s="84"/>
      <c r="IO116" s="84"/>
      <c r="IP116" s="84"/>
      <c r="IQ116" s="84"/>
      <c r="IR116" s="84"/>
      <c r="IS116" s="84"/>
      <c r="IT116" s="84"/>
      <c r="IU116" s="84"/>
      <c r="IV116" s="84"/>
      <c r="IW116" s="84"/>
      <c r="IX116" s="84"/>
      <c r="IY116" s="84"/>
      <c r="IZ116" s="84"/>
      <c r="JA116" s="84"/>
      <c r="JB116" s="84"/>
      <c r="JC116" s="84"/>
      <c r="JD116" s="84"/>
      <c r="JE116" s="84"/>
      <c r="JF116" s="84"/>
      <c r="JG116" s="84"/>
      <c r="JH116" s="84"/>
      <c r="JI116" s="84"/>
      <c r="JJ116" s="84"/>
      <c r="JK116" s="84"/>
      <c r="JL116" s="84"/>
      <c r="JM116" s="84"/>
      <c r="JN116" s="84"/>
      <c r="JO116" s="84"/>
      <c r="JP116" s="84"/>
      <c r="JQ116" s="84"/>
      <c r="JR116" s="84"/>
      <c r="JS116" s="84"/>
      <c r="JT116" s="84"/>
      <c r="JU116" s="84"/>
      <c r="JV116" s="84"/>
      <c r="JW116" s="84"/>
      <c r="JX116" s="84"/>
      <c r="JY116" s="84"/>
      <c r="JZ116" s="84"/>
      <c r="KA116" s="84"/>
      <c r="KB116" s="84"/>
      <c r="KC116" s="84"/>
      <c r="KD116" s="84"/>
      <c r="KE116" s="84"/>
      <c r="KF116" s="84"/>
      <c r="KG116" s="84"/>
      <c r="KH116" s="84"/>
      <c r="KI116" s="84"/>
      <c r="KJ116" s="84"/>
      <c r="KK116" s="84"/>
      <c r="KL116" s="84"/>
      <c r="KM116" s="84"/>
      <c r="KN116" s="84"/>
      <c r="KO116" s="13"/>
      <c r="KP116" s="13"/>
      <c r="KQ116" s="13"/>
      <c r="KR116" s="13"/>
      <c r="KS116" s="13"/>
      <c r="KT116" s="13"/>
      <c r="KU116" s="13"/>
    </row>
    <row r="117" spans="1:307" ht="15.75" hidden="1" customHeight="1" x14ac:dyDescent="0.3">
      <c r="A117" s="81" t="s">
        <v>488</v>
      </c>
      <c r="B117" s="81" t="s">
        <v>266</v>
      </c>
      <c r="C117" s="81" t="s">
        <v>266</v>
      </c>
      <c r="D117" s="81" t="s">
        <v>189</v>
      </c>
      <c r="E117" s="81" t="s">
        <v>594</v>
      </c>
      <c r="F117" s="81"/>
      <c r="G117" s="81"/>
      <c r="H117" s="82"/>
      <c r="I117" s="81"/>
      <c r="J117" s="81"/>
      <c r="K117" s="81"/>
      <c r="L117" s="89" t="s">
        <v>595</v>
      </c>
      <c r="M117" s="75"/>
      <c r="N117" s="59"/>
      <c r="O117" s="77"/>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152"/>
      <c r="CR117" s="152"/>
      <c r="CS117" s="152"/>
      <c r="CT117" s="152"/>
      <c r="CU117" s="152"/>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152"/>
      <c r="EC117" s="152"/>
      <c r="ED117" s="152"/>
      <c r="EE117" s="152"/>
      <c r="EF117" s="152"/>
      <c r="EG117" s="152"/>
      <c r="EH117" s="59"/>
      <c r="EI117" s="59"/>
      <c r="EJ117" s="152"/>
      <c r="EK117" s="152"/>
      <c r="EL117" s="152"/>
      <c r="EM117" s="152"/>
      <c r="EN117" s="152"/>
      <c r="EO117" s="152"/>
      <c r="EP117" s="152"/>
      <c r="EQ117" s="152"/>
      <c r="ER117" s="152"/>
      <c r="ES117" s="152"/>
      <c r="ET117" s="152"/>
      <c r="EU117" s="152"/>
      <c r="EV117" s="152"/>
      <c r="EW117" s="152"/>
      <c r="EX117" s="152"/>
      <c r="EY117" s="152"/>
      <c r="EZ117" s="152"/>
      <c r="FA117" s="152"/>
      <c r="FB117" s="152"/>
      <c r="FC117" s="152"/>
      <c r="FD117" s="152"/>
      <c r="FE117" s="152"/>
      <c r="FF117" s="152"/>
      <c r="FG117" s="152"/>
      <c r="FH117" s="152"/>
      <c r="FI117" s="152"/>
      <c r="FJ117" s="84"/>
      <c r="FK117" s="84"/>
      <c r="FL117" s="84"/>
      <c r="FM117" s="84"/>
      <c r="FN117" s="84"/>
      <c r="FO117" s="84"/>
      <c r="FP117" s="84"/>
      <c r="FQ117" s="84"/>
      <c r="FR117" s="84"/>
      <c r="FS117" s="84"/>
      <c r="FT117" s="84"/>
      <c r="FU117" s="84"/>
      <c r="FV117" s="84"/>
      <c r="FW117" s="84"/>
      <c r="FX117" s="84"/>
      <c r="FY117" s="84"/>
      <c r="FZ117" s="84"/>
      <c r="GA117" s="84"/>
      <c r="GB117" s="84"/>
      <c r="GC117" s="84"/>
      <c r="GD117" s="84"/>
      <c r="GE117" s="84"/>
      <c r="GF117" s="84"/>
      <c r="GG117" s="84"/>
      <c r="GH117" s="84"/>
      <c r="GI117" s="84"/>
      <c r="GJ117" s="84"/>
      <c r="GK117" s="84"/>
      <c r="GL117" s="84"/>
      <c r="GM117" s="84"/>
      <c r="GN117" s="84"/>
      <c r="GO117" s="84"/>
      <c r="GP117" s="84"/>
      <c r="GQ117" s="84"/>
      <c r="GR117" s="84"/>
      <c r="GS117" s="84"/>
      <c r="GT117" s="84"/>
      <c r="GU117" s="84"/>
      <c r="GV117" s="84"/>
      <c r="GW117" s="84"/>
      <c r="GX117" s="84"/>
      <c r="GY117" s="84"/>
      <c r="GZ117" s="84"/>
      <c r="HA117" s="84"/>
      <c r="HB117" s="84"/>
      <c r="HC117" s="84"/>
      <c r="HD117" s="84"/>
      <c r="HE117" s="84"/>
      <c r="HF117" s="84"/>
      <c r="HG117" s="84"/>
      <c r="HH117" s="84"/>
      <c r="HI117" s="84"/>
      <c r="HJ117" s="84"/>
      <c r="HK117" s="84"/>
      <c r="HL117" s="84"/>
      <c r="HM117" s="84"/>
      <c r="HN117" s="84"/>
      <c r="HO117" s="84"/>
      <c r="HP117" s="84"/>
      <c r="HQ117" s="84"/>
      <c r="HR117" s="84"/>
      <c r="HS117" s="84"/>
      <c r="HT117" s="84"/>
      <c r="HU117" s="84"/>
      <c r="HV117" s="84"/>
      <c r="HW117" s="84"/>
      <c r="HX117" s="84"/>
      <c r="HY117" s="84"/>
      <c r="HZ117" s="84"/>
      <c r="IA117" s="84"/>
      <c r="IB117" s="84"/>
      <c r="IC117" s="84"/>
      <c r="ID117" s="84"/>
      <c r="IE117" s="84"/>
      <c r="IF117" s="84"/>
      <c r="IG117" s="84"/>
      <c r="IH117" s="84"/>
      <c r="II117" s="84"/>
      <c r="IJ117" s="84"/>
      <c r="IK117" s="84"/>
      <c r="IL117" s="84"/>
      <c r="IM117" s="84"/>
      <c r="IN117" s="84"/>
      <c r="IO117" s="84"/>
      <c r="IP117" s="84"/>
      <c r="IQ117" s="84"/>
      <c r="IR117" s="84"/>
      <c r="IS117" s="84"/>
      <c r="IT117" s="84"/>
      <c r="IU117" s="84"/>
      <c r="IV117" s="84"/>
      <c r="IW117" s="84"/>
      <c r="IX117" s="84"/>
      <c r="IY117" s="84"/>
      <c r="IZ117" s="84"/>
      <c r="JA117" s="84"/>
      <c r="JB117" s="84"/>
      <c r="JC117" s="84"/>
      <c r="JD117" s="84"/>
      <c r="JE117" s="84"/>
      <c r="JF117" s="84"/>
      <c r="JG117" s="84"/>
      <c r="JH117" s="84"/>
      <c r="JI117" s="84"/>
      <c r="JJ117" s="84"/>
      <c r="JK117" s="84"/>
      <c r="JL117" s="84"/>
      <c r="JM117" s="84"/>
      <c r="JN117" s="84"/>
      <c r="JO117" s="84"/>
      <c r="JP117" s="84"/>
      <c r="JQ117" s="84"/>
      <c r="JR117" s="84"/>
      <c r="JS117" s="84"/>
      <c r="JT117" s="84"/>
      <c r="JU117" s="84"/>
      <c r="JV117" s="84"/>
      <c r="JW117" s="84"/>
      <c r="JX117" s="84"/>
      <c r="JY117" s="84"/>
      <c r="JZ117" s="84"/>
      <c r="KA117" s="84"/>
      <c r="KB117" s="84"/>
      <c r="KC117" s="84"/>
      <c r="KD117" s="84"/>
      <c r="KE117" s="84"/>
      <c r="KF117" s="84"/>
      <c r="KG117" s="84"/>
      <c r="KH117" s="84"/>
      <c r="KI117" s="84"/>
      <c r="KJ117" s="84"/>
      <c r="KK117" s="84"/>
      <c r="KL117" s="84"/>
      <c r="KM117" s="84"/>
      <c r="KN117" s="84"/>
      <c r="KO117" s="13"/>
      <c r="KP117" s="13"/>
      <c r="KQ117" s="13"/>
      <c r="KR117" s="13"/>
      <c r="KS117" s="13"/>
      <c r="KT117" s="13"/>
      <c r="KU117" s="13"/>
    </row>
    <row r="118" spans="1:307" ht="15.75" customHeight="1" x14ac:dyDescent="0.3">
      <c r="A118" s="90" t="s">
        <v>488</v>
      </c>
      <c r="B118" s="90" t="s">
        <v>266</v>
      </c>
      <c r="C118" s="90" t="s">
        <v>266</v>
      </c>
      <c r="D118" s="90" t="s">
        <v>189</v>
      </c>
      <c r="E118" s="90" t="s">
        <v>594</v>
      </c>
      <c r="F118" s="86" t="s">
        <v>601</v>
      </c>
      <c r="G118" s="90" t="s">
        <v>246</v>
      </c>
      <c r="H118" s="90" t="s">
        <v>603</v>
      </c>
      <c r="I118" s="104" t="s">
        <v>208</v>
      </c>
      <c r="J118" s="104" t="s">
        <v>605</v>
      </c>
      <c r="K118" s="104"/>
      <c r="L118" s="91" t="s">
        <v>606</v>
      </c>
      <c r="M118" s="75">
        <f>N118</f>
        <v>329456449.79000002</v>
      </c>
      <c r="N118" s="64">
        <f>P118</f>
        <v>329456449.79000002</v>
      </c>
      <c r="O118" s="103">
        <v>10</v>
      </c>
      <c r="P118" s="64">
        <f>SUM(Q118:FI118)</f>
        <v>329456449.79000002</v>
      </c>
      <c r="Q118" s="64">
        <v>329456449.79000002</v>
      </c>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6"/>
      <c r="CR118" s="66"/>
      <c r="CS118" s="66"/>
      <c r="CT118" s="66"/>
      <c r="CU118" s="66"/>
      <c r="CV118" s="64"/>
      <c r="CW118" s="64"/>
      <c r="CX118" s="64"/>
      <c r="CY118" s="64"/>
      <c r="CZ118" s="64"/>
      <c r="DA118" s="64"/>
      <c r="DB118" s="64"/>
      <c r="DC118" s="64"/>
      <c r="DD118" s="64"/>
      <c r="DE118" s="64"/>
      <c r="DF118" s="64"/>
      <c r="DG118" s="64"/>
      <c r="DH118" s="64"/>
      <c r="DI118" s="64"/>
      <c r="DJ118" s="64"/>
      <c r="DK118" s="64"/>
      <c r="DL118" s="64"/>
      <c r="DM118" s="64"/>
      <c r="DN118" s="64"/>
      <c r="DO118" s="64"/>
      <c r="DP118" s="64"/>
      <c r="DQ118" s="64"/>
      <c r="DR118" s="64"/>
      <c r="DS118" s="64"/>
      <c r="DT118" s="64"/>
      <c r="DU118" s="64"/>
      <c r="DV118" s="64"/>
      <c r="DW118" s="64"/>
      <c r="DX118" s="64"/>
      <c r="DY118" s="64"/>
      <c r="DZ118" s="64"/>
      <c r="EA118" s="64"/>
      <c r="EB118" s="66"/>
      <c r="EC118" s="66"/>
      <c r="ED118" s="66"/>
      <c r="EE118" s="66"/>
      <c r="EF118" s="66"/>
      <c r="EG118" s="66"/>
      <c r="EH118" s="64"/>
      <c r="EI118" s="64"/>
      <c r="EJ118" s="66"/>
      <c r="EK118" s="66"/>
      <c r="EL118" s="66"/>
      <c r="EM118" s="66"/>
      <c r="EN118" s="66"/>
      <c r="EO118" s="66"/>
      <c r="EP118" s="66"/>
      <c r="EQ118" s="66"/>
      <c r="ER118" s="66"/>
      <c r="ES118" s="66"/>
      <c r="ET118" s="66"/>
      <c r="EU118" s="66"/>
      <c r="EV118" s="66"/>
      <c r="EW118" s="66"/>
      <c r="EX118" s="66"/>
      <c r="EY118" s="66"/>
      <c r="EZ118" s="66"/>
      <c r="FA118" s="66"/>
      <c r="FB118" s="66"/>
      <c r="FC118" s="66"/>
      <c r="FD118" s="66"/>
      <c r="FE118" s="66"/>
      <c r="FF118" s="66"/>
      <c r="FG118" s="66"/>
      <c r="FH118" s="66"/>
      <c r="FI118" s="116"/>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c r="JA118" s="11"/>
      <c r="JB118" s="11"/>
      <c r="JC118" s="11"/>
      <c r="JD118" s="11"/>
      <c r="JE118" s="11"/>
      <c r="JF118" s="11"/>
      <c r="JG118" s="11"/>
      <c r="JH118" s="11"/>
      <c r="JI118" s="11"/>
      <c r="JJ118" s="11"/>
      <c r="JK118" s="11"/>
      <c r="JL118" s="11"/>
      <c r="JM118" s="11"/>
      <c r="JN118" s="11"/>
      <c r="JO118" s="11"/>
      <c r="JP118" s="11"/>
      <c r="JQ118" s="11"/>
      <c r="JR118" s="11"/>
      <c r="JS118" s="11"/>
      <c r="JT118" s="11"/>
      <c r="JU118" s="11"/>
      <c r="JV118" s="11"/>
      <c r="JW118" s="11"/>
      <c r="JX118" s="11"/>
      <c r="JY118" s="11"/>
      <c r="JZ118" s="11"/>
      <c r="KA118" s="11"/>
      <c r="KB118" s="11"/>
      <c r="KC118" s="11"/>
      <c r="KD118" s="11"/>
      <c r="KE118" s="11"/>
      <c r="KF118" s="11"/>
      <c r="KG118" s="11"/>
      <c r="KH118" s="11"/>
      <c r="KI118" s="11"/>
      <c r="KJ118" s="11"/>
      <c r="KK118" s="11"/>
      <c r="KL118" s="11"/>
      <c r="KM118" s="11"/>
      <c r="KN118" s="11"/>
      <c r="KO118" s="13"/>
      <c r="KP118" s="13"/>
      <c r="KQ118" s="13"/>
      <c r="KR118" s="13"/>
      <c r="KS118" s="13"/>
      <c r="KT118" s="13"/>
      <c r="KU118" s="13"/>
    </row>
    <row r="119" spans="1:307" ht="15.75" hidden="1" customHeight="1" x14ac:dyDescent="0.3">
      <c r="A119" s="90" t="s">
        <v>488</v>
      </c>
      <c r="B119" s="90" t="s">
        <v>266</v>
      </c>
      <c r="C119" s="90" t="s">
        <v>266</v>
      </c>
      <c r="D119" s="90" t="s">
        <v>189</v>
      </c>
      <c r="E119" s="90" t="s">
        <v>594</v>
      </c>
      <c r="F119" s="245"/>
      <c r="G119" s="104"/>
      <c r="H119" s="246" t="s">
        <v>1018</v>
      </c>
      <c r="I119" s="104" t="s">
        <v>208</v>
      </c>
      <c r="J119" s="104"/>
      <c r="K119" s="104"/>
      <c r="L119" s="91" t="s">
        <v>1127</v>
      </c>
      <c r="M119" s="75">
        <v>894463278</v>
      </c>
      <c r="N119" s="64">
        <f>P119</f>
        <v>894463278</v>
      </c>
      <c r="O119" s="103"/>
      <c r="P119" s="64">
        <f>SUM(Q119:FI119)</f>
        <v>894463278</v>
      </c>
      <c r="Q119" s="64">
        <v>894463278</v>
      </c>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6"/>
      <c r="CR119" s="66"/>
      <c r="CS119" s="66"/>
      <c r="CT119" s="66"/>
      <c r="CU119" s="66"/>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6"/>
      <c r="EC119" s="66"/>
      <c r="ED119" s="66"/>
      <c r="EE119" s="66"/>
      <c r="EF119" s="66"/>
      <c r="EG119" s="66"/>
      <c r="EH119" s="64"/>
      <c r="EI119" s="64"/>
      <c r="EJ119" s="66"/>
      <c r="EK119" s="66"/>
      <c r="EL119" s="66"/>
      <c r="EM119" s="66"/>
      <c r="EN119" s="66"/>
      <c r="EO119" s="66"/>
      <c r="EP119" s="66"/>
      <c r="EQ119" s="66"/>
      <c r="ER119" s="66"/>
      <c r="ES119" s="66"/>
      <c r="ET119" s="66"/>
      <c r="EU119" s="66"/>
      <c r="EV119" s="66"/>
      <c r="EW119" s="66"/>
      <c r="EX119" s="66"/>
      <c r="EY119" s="66"/>
      <c r="EZ119" s="66"/>
      <c r="FA119" s="66"/>
      <c r="FB119" s="66"/>
      <c r="FC119" s="66"/>
      <c r="FD119" s="66"/>
      <c r="FE119" s="66"/>
      <c r="FF119" s="66"/>
      <c r="FG119" s="66"/>
      <c r="FH119" s="66"/>
      <c r="FI119" s="116"/>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c r="JA119" s="11"/>
      <c r="JB119" s="11"/>
      <c r="JC119" s="11"/>
      <c r="JD119" s="11"/>
      <c r="JE119" s="11"/>
      <c r="JF119" s="11"/>
      <c r="JG119" s="11"/>
      <c r="JH119" s="11"/>
      <c r="JI119" s="11"/>
      <c r="JJ119" s="11"/>
      <c r="JK119" s="11"/>
      <c r="JL119" s="11"/>
      <c r="JM119" s="11"/>
      <c r="JN119" s="11"/>
      <c r="JO119" s="11"/>
      <c r="JP119" s="11"/>
      <c r="JQ119" s="11"/>
      <c r="JR119" s="11"/>
      <c r="JS119" s="11"/>
      <c r="JT119" s="11"/>
      <c r="JU119" s="11"/>
      <c r="JV119" s="11"/>
      <c r="JW119" s="11"/>
      <c r="JX119" s="11"/>
      <c r="JY119" s="11"/>
      <c r="JZ119" s="11"/>
      <c r="KA119" s="11"/>
      <c r="KB119" s="11"/>
      <c r="KC119" s="11"/>
      <c r="KD119" s="11"/>
      <c r="KE119" s="11"/>
      <c r="KF119" s="11"/>
      <c r="KG119" s="11"/>
      <c r="KH119" s="11"/>
      <c r="KI119" s="11"/>
      <c r="KJ119" s="11"/>
      <c r="KK119" s="11"/>
      <c r="KL119" s="11"/>
      <c r="KM119" s="11"/>
      <c r="KN119" s="11"/>
      <c r="KO119" s="13"/>
      <c r="KP119" s="13"/>
      <c r="KQ119" s="13"/>
      <c r="KR119" s="13"/>
      <c r="KS119" s="13"/>
      <c r="KT119" s="13"/>
      <c r="KU119" s="13"/>
    </row>
    <row r="120" spans="1:307" ht="15.75" hidden="1" customHeight="1" x14ac:dyDescent="0.3">
      <c r="A120" s="90" t="s">
        <v>488</v>
      </c>
      <c r="B120" s="90" t="s">
        <v>266</v>
      </c>
      <c r="C120" s="90" t="s">
        <v>266</v>
      </c>
      <c r="D120" s="90" t="s">
        <v>189</v>
      </c>
      <c r="E120" s="90" t="s">
        <v>594</v>
      </c>
      <c r="F120" s="245"/>
      <c r="G120" s="104"/>
      <c r="H120" s="246" t="s">
        <v>1018</v>
      </c>
      <c r="I120" s="104" t="s">
        <v>208</v>
      </c>
      <c r="J120" s="104"/>
      <c r="K120" s="104"/>
      <c r="L120" s="91" t="s">
        <v>1128</v>
      </c>
      <c r="M120" s="75">
        <v>300000000</v>
      </c>
      <c r="N120" s="64">
        <f>P120</f>
        <v>300000000</v>
      </c>
      <c r="O120" s="103"/>
      <c r="P120" s="64">
        <f>SUM(Q120:FI120)</f>
        <v>300000000</v>
      </c>
      <c r="Q120" s="64">
        <v>300000000</v>
      </c>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6"/>
      <c r="CR120" s="66"/>
      <c r="CS120" s="66"/>
      <c r="CT120" s="66"/>
      <c r="CU120" s="66"/>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c r="DU120" s="64"/>
      <c r="DV120" s="64"/>
      <c r="DW120" s="64"/>
      <c r="DX120" s="64"/>
      <c r="DY120" s="64"/>
      <c r="DZ120" s="64"/>
      <c r="EA120" s="64"/>
      <c r="EB120" s="66"/>
      <c r="EC120" s="66"/>
      <c r="ED120" s="66"/>
      <c r="EE120" s="66"/>
      <c r="EF120" s="66"/>
      <c r="EG120" s="66"/>
      <c r="EH120" s="64"/>
      <c r="EI120" s="64"/>
      <c r="EJ120" s="66"/>
      <c r="EK120" s="66"/>
      <c r="EL120" s="66"/>
      <c r="EM120" s="66"/>
      <c r="EN120" s="66"/>
      <c r="EO120" s="66"/>
      <c r="EP120" s="66"/>
      <c r="EQ120" s="66"/>
      <c r="ER120" s="66"/>
      <c r="ES120" s="66"/>
      <c r="ET120" s="66"/>
      <c r="EU120" s="66"/>
      <c r="EV120" s="66"/>
      <c r="EW120" s="66"/>
      <c r="EX120" s="66"/>
      <c r="EY120" s="66"/>
      <c r="EZ120" s="66"/>
      <c r="FA120" s="66"/>
      <c r="FB120" s="66"/>
      <c r="FC120" s="66"/>
      <c r="FD120" s="66"/>
      <c r="FE120" s="66"/>
      <c r="FF120" s="66"/>
      <c r="FG120" s="66"/>
      <c r="FH120" s="66"/>
      <c r="FI120" s="116"/>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c r="JA120" s="11"/>
      <c r="JB120" s="11"/>
      <c r="JC120" s="11"/>
      <c r="JD120" s="11"/>
      <c r="JE120" s="11"/>
      <c r="JF120" s="11"/>
      <c r="JG120" s="11"/>
      <c r="JH120" s="11"/>
      <c r="JI120" s="11"/>
      <c r="JJ120" s="11"/>
      <c r="JK120" s="11"/>
      <c r="JL120" s="11"/>
      <c r="JM120" s="11"/>
      <c r="JN120" s="11"/>
      <c r="JO120" s="11"/>
      <c r="JP120" s="11"/>
      <c r="JQ120" s="11"/>
      <c r="JR120" s="11"/>
      <c r="JS120" s="11"/>
      <c r="JT120" s="11"/>
      <c r="JU120" s="11"/>
      <c r="JV120" s="11"/>
      <c r="JW120" s="11"/>
      <c r="JX120" s="11"/>
      <c r="JY120" s="11"/>
      <c r="JZ120" s="11"/>
      <c r="KA120" s="11"/>
      <c r="KB120" s="11"/>
      <c r="KC120" s="11"/>
      <c r="KD120" s="11"/>
      <c r="KE120" s="11"/>
      <c r="KF120" s="11"/>
      <c r="KG120" s="11"/>
      <c r="KH120" s="11"/>
      <c r="KI120" s="11"/>
      <c r="KJ120" s="11"/>
      <c r="KK120" s="11"/>
      <c r="KL120" s="11"/>
      <c r="KM120" s="11"/>
      <c r="KN120" s="11"/>
      <c r="KO120" s="13"/>
      <c r="KP120" s="13"/>
      <c r="KQ120" s="13"/>
      <c r="KR120" s="13"/>
      <c r="KS120" s="13"/>
      <c r="KT120" s="13"/>
      <c r="KU120" s="13"/>
    </row>
    <row r="121" spans="1:307" ht="15.75" hidden="1" customHeight="1" x14ac:dyDescent="0.3">
      <c r="A121" s="90" t="s">
        <v>488</v>
      </c>
      <c r="B121" s="90" t="s">
        <v>266</v>
      </c>
      <c r="C121" s="90" t="s">
        <v>266</v>
      </c>
      <c r="D121" s="90" t="s">
        <v>189</v>
      </c>
      <c r="E121" s="90" t="s">
        <v>594</v>
      </c>
      <c r="F121" s="245" t="s">
        <v>1130</v>
      </c>
      <c r="G121" s="104"/>
      <c r="H121" s="246" t="s">
        <v>1018</v>
      </c>
      <c r="I121" s="104" t="s">
        <v>208</v>
      </c>
      <c r="J121" s="104"/>
      <c r="K121" s="104" t="s">
        <v>746</v>
      </c>
      <c r="L121" s="91" t="s">
        <v>1131</v>
      </c>
      <c r="M121" s="75">
        <v>2200000000</v>
      </c>
      <c r="N121" s="64">
        <f>P121</f>
        <v>2200000000</v>
      </c>
      <c r="O121" s="103"/>
      <c r="P121" s="64">
        <f>SUM(Q121:FI121)</f>
        <v>2200000000</v>
      </c>
      <c r="Q121" s="64">
        <v>2200000000</v>
      </c>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6"/>
      <c r="CR121" s="66"/>
      <c r="CS121" s="66"/>
      <c r="CT121" s="66"/>
      <c r="CU121" s="66"/>
      <c r="CV121" s="64"/>
      <c r="CW121" s="64"/>
      <c r="CX121" s="64"/>
      <c r="CY121" s="64"/>
      <c r="CZ121" s="64"/>
      <c r="DA121" s="64"/>
      <c r="DB121" s="64"/>
      <c r="DC121" s="64"/>
      <c r="DD121" s="64"/>
      <c r="DE121" s="64"/>
      <c r="DF121" s="64"/>
      <c r="DG121" s="64"/>
      <c r="DH121" s="64"/>
      <c r="DI121" s="64"/>
      <c r="DJ121" s="64"/>
      <c r="DK121" s="64"/>
      <c r="DL121" s="64"/>
      <c r="DM121" s="64"/>
      <c r="DN121" s="64"/>
      <c r="DO121" s="64"/>
      <c r="DP121" s="64"/>
      <c r="DQ121" s="64"/>
      <c r="DR121" s="64"/>
      <c r="DS121" s="64"/>
      <c r="DT121" s="64"/>
      <c r="DU121" s="64"/>
      <c r="DV121" s="64"/>
      <c r="DW121" s="64"/>
      <c r="DX121" s="64"/>
      <c r="DY121" s="64"/>
      <c r="DZ121" s="64"/>
      <c r="EA121" s="64"/>
      <c r="EB121" s="66"/>
      <c r="EC121" s="66"/>
      <c r="ED121" s="66"/>
      <c r="EE121" s="66"/>
      <c r="EF121" s="66"/>
      <c r="EG121" s="66"/>
      <c r="EH121" s="64"/>
      <c r="EI121" s="64"/>
      <c r="EJ121" s="66"/>
      <c r="EK121" s="66"/>
      <c r="EL121" s="66"/>
      <c r="EM121" s="66"/>
      <c r="EN121" s="66"/>
      <c r="EO121" s="66"/>
      <c r="EP121" s="66"/>
      <c r="EQ121" s="66"/>
      <c r="ER121" s="66"/>
      <c r="ES121" s="66"/>
      <c r="ET121" s="66"/>
      <c r="EU121" s="66"/>
      <c r="EV121" s="66"/>
      <c r="EW121" s="66"/>
      <c r="EX121" s="66"/>
      <c r="EY121" s="66"/>
      <c r="EZ121" s="66"/>
      <c r="FA121" s="66"/>
      <c r="FB121" s="66"/>
      <c r="FC121" s="66"/>
      <c r="FD121" s="66"/>
      <c r="FE121" s="66"/>
      <c r="FF121" s="66"/>
      <c r="FG121" s="66"/>
      <c r="FH121" s="66"/>
      <c r="FI121" s="116"/>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c r="JA121" s="11"/>
      <c r="JB121" s="11"/>
      <c r="JC121" s="11"/>
      <c r="JD121" s="11"/>
      <c r="JE121" s="11"/>
      <c r="JF121" s="11"/>
      <c r="JG121" s="11"/>
      <c r="JH121" s="11"/>
      <c r="JI121" s="11"/>
      <c r="JJ121" s="11"/>
      <c r="JK121" s="11"/>
      <c r="JL121" s="11"/>
      <c r="JM121" s="11"/>
      <c r="JN121" s="11"/>
      <c r="JO121" s="11"/>
      <c r="JP121" s="11"/>
      <c r="JQ121" s="11"/>
      <c r="JR121" s="11"/>
      <c r="JS121" s="11"/>
      <c r="JT121" s="11"/>
      <c r="JU121" s="11"/>
      <c r="JV121" s="11"/>
      <c r="JW121" s="11"/>
      <c r="JX121" s="11"/>
      <c r="JY121" s="11"/>
      <c r="JZ121" s="11"/>
      <c r="KA121" s="11"/>
      <c r="KB121" s="11"/>
      <c r="KC121" s="11"/>
      <c r="KD121" s="11"/>
      <c r="KE121" s="11"/>
      <c r="KF121" s="11"/>
      <c r="KG121" s="11"/>
      <c r="KH121" s="11"/>
      <c r="KI121" s="11"/>
      <c r="KJ121" s="11"/>
      <c r="KK121" s="11"/>
      <c r="KL121" s="11"/>
      <c r="KM121" s="11"/>
      <c r="KN121" s="11"/>
      <c r="KO121" s="13"/>
      <c r="KP121" s="13"/>
      <c r="KQ121" s="13"/>
      <c r="KR121" s="13"/>
      <c r="KS121" s="13"/>
      <c r="KT121" s="13"/>
      <c r="KU121" s="13"/>
    </row>
    <row r="122" spans="1:307" ht="15.75" hidden="1" customHeight="1" x14ac:dyDescent="0.3">
      <c r="A122" s="81" t="s">
        <v>488</v>
      </c>
      <c r="B122" s="81" t="s">
        <v>266</v>
      </c>
      <c r="C122" s="81" t="s">
        <v>266</v>
      </c>
      <c r="D122" s="81" t="s">
        <v>189</v>
      </c>
      <c r="E122" s="81" t="s">
        <v>457</v>
      </c>
      <c r="F122" s="81"/>
      <c r="G122" s="81"/>
      <c r="H122" s="82"/>
      <c r="I122" s="81"/>
      <c r="J122" s="81"/>
      <c r="K122" s="81"/>
      <c r="L122" s="89" t="s">
        <v>610</v>
      </c>
      <c r="M122" s="75"/>
      <c r="N122" s="59"/>
      <c r="O122" s="77"/>
      <c r="P122" s="59"/>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6"/>
      <c r="CA122" s="66"/>
      <c r="CB122" s="66"/>
      <c r="CC122" s="66"/>
      <c r="CD122" s="66"/>
      <c r="CE122" s="66"/>
      <c r="CF122" s="66"/>
      <c r="CG122" s="66"/>
      <c r="CH122" s="66"/>
      <c r="CI122" s="66"/>
      <c r="CJ122" s="66"/>
      <c r="CK122" s="66"/>
      <c r="CL122" s="66"/>
      <c r="CM122" s="66"/>
      <c r="CN122" s="66"/>
      <c r="CO122" s="66"/>
      <c r="CP122" s="66"/>
      <c r="CQ122" s="66"/>
      <c r="CR122" s="66"/>
      <c r="CS122" s="66"/>
      <c r="CT122" s="66"/>
      <c r="CU122" s="66"/>
      <c r="CV122" s="66"/>
      <c r="CW122" s="66"/>
      <c r="CX122" s="66"/>
      <c r="CY122" s="66"/>
      <c r="CZ122" s="66"/>
      <c r="DA122" s="66"/>
      <c r="DB122" s="66"/>
      <c r="DC122" s="66"/>
      <c r="DD122" s="66"/>
      <c r="DE122" s="66"/>
      <c r="DF122" s="66"/>
      <c r="DG122" s="66"/>
      <c r="DH122" s="66"/>
      <c r="DI122" s="66"/>
      <c r="DJ122" s="66"/>
      <c r="DK122" s="66"/>
      <c r="DL122" s="66"/>
      <c r="DM122" s="66"/>
      <c r="DN122" s="66"/>
      <c r="DO122" s="66"/>
      <c r="DP122" s="66"/>
      <c r="DQ122" s="66"/>
      <c r="DR122" s="66"/>
      <c r="DS122" s="66"/>
      <c r="DT122" s="66"/>
      <c r="DU122" s="66"/>
      <c r="DV122" s="66"/>
      <c r="DW122" s="66"/>
      <c r="DX122" s="66"/>
      <c r="DY122" s="66"/>
      <c r="DZ122" s="66"/>
      <c r="EA122" s="66"/>
      <c r="EB122" s="66"/>
      <c r="EC122" s="66"/>
      <c r="ED122" s="66"/>
      <c r="EE122" s="66"/>
      <c r="EF122" s="66"/>
      <c r="EG122" s="66"/>
      <c r="EH122" s="64"/>
      <c r="EI122" s="64"/>
      <c r="EJ122" s="66"/>
      <c r="EK122" s="66"/>
      <c r="EL122" s="66"/>
      <c r="EM122" s="66"/>
      <c r="EN122" s="66"/>
      <c r="EO122" s="66"/>
      <c r="EP122" s="66"/>
      <c r="EQ122" s="66"/>
      <c r="ER122" s="66"/>
      <c r="ES122" s="66"/>
      <c r="ET122" s="66"/>
      <c r="EU122" s="66"/>
      <c r="EV122" s="66"/>
      <c r="EW122" s="66"/>
      <c r="EX122" s="66"/>
      <c r="EY122" s="66"/>
      <c r="EZ122" s="66"/>
      <c r="FA122" s="66"/>
      <c r="FB122" s="66"/>
      <c r="FC122" s="66"/>
      <c r="FD122" s="66"/>
      <c r="FE122" s="66"/>
      <c r="FF122" s="66"/>
      <c r="FG122" s="66"/>
      <c r="FH122" s="66"/>
      <c r="FI122" s="66"/>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c r="JA122" s="11"/>
      <c r="JB122" s="11"/>
      <c r="JC122" s="11"/>
      <c r="JD122" s="11"/>
      <c r="JE122" s="11"/>
      <c r="JF122" s="11"/>
      <c r="JG122" s="11"/>
      <c r="JH122" s="11"/>
      <c r="JI122" s="11"/>
      <c r="JJ122" s="11"/>
      <c r="JK122" s="11"/>
      <c r="JL122" s="11"/>
      <c r="JM122" s="11"/>
      <c r="JN122" s="11"/>
      <c r="JO122" s="11"/>
      <c r="JP122" s="11"/>
      <c r="JQ122" s="11"/>
      <c r="JR122" s="11"/>
      <c r="JS122" s="11"/>
      <c r="JT122" s="11"/>
      <c r="JU122" s="11"/>
      <c r="JV122" s="11"/>
      <c r="JW122" s="11"/>
      <c r="JX122" s="11"/>
      <c r="JY122" s="11"/>
      <c r="JZ122" s="11"/>
      <c r="KA122" s="11"/>
      <c r="KB122" s="11"/>
      <c r="KC122" s="11"/>
      <c r="KD122" s="11"/>
      <c r="KE122" s="11"/>
      <c r="KF122" s="11"/>
      <c r="KG122" s="11"/>
      <c r="KH122" s="11"/>
      <c r="KI122" s="11"/>
      <c r="KJ122" s="11"/>
      <c r="KK122" s="11"/>
      <c r="KL122" s="11"/>
      <c r="KM122" s="11"/>
      <c r="KN122" s="11"/>
      <c r="KO122" s="13"/>
      <c r="KP122" s="13"/>
      <c r="KQ122" s="13"/>
      <c r="KR122" s="13"/>
      <c r="KS122" s="13"/>
      <c r="KT122" s="13"/>
      <c r="KU122" s="13"/>
    </row>
    <row r="123" spans="1:307" ht="15.75" customHeight="1" x14ac:dyDescent="0.3">
      <c r="A123" s="90" t="s">
        <v>488</v>
      </c>
      <c r="B123" s="90" t="s">
        <v>266</v>
      </c>
      <c r="C123" s="90" t="s">
        <v>266</v>
      </c>
      <c r="D123" s="90" t="s">
        <v>189</v>
      </c>
      <c r="E123" s="90" t="s">
        <v>457</v>
      </c>
      <c r="F123" s="86" t="s">
        <v>614</v>
      </c>
      <c r="G123" s="90" t="s">
        <v>246</v>
      </c>
      <c r="H123" s="86" t="s">
        <v>617</v>
      </c>
      <c r="I123" s="87" t="s">
        <v>208</v>
      </c>
      <c r="J123" s="87" t="s">
        <v>619</v>
      </c>
      <c r="K123" s="87"/>
      <c r="L123" s="91" t="s">
        <v>620</v>
      </c>
      <c r="M123" s="75">
        <f>N123</f>
        <v>200000000</v>
      </c>
      <c r="N123" s="59">
        <f t="shared" ref="N123:N128" si="4">P123</f>
        <v>200000000</v>
      </c>
      <c r="O123" s="77">
        <v>4</v>
      </c>
      <c r="P123" s="59">
        <f t="shared" ref="P123:P128" si="5">SUM(Q123:FI123)</f>
        <v>200000000</v>
      </c>
      <c r="Q123" s="59">
        <v>200000000</v>
      </c>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c r="DW123" s="152"/>
      <c r="DX123" s="152"/>
      <c r="DY123" s="152"/>
      <c r="DZ123" s="152"/>
      <c r="EA123" s="152"/>
      <c r="EB123" s="152"/>
      <c r="EC123" s="152"/>
      <c r="ED123" s="152"/>
      <c r="EE123" s="152"/>
      <c r="EF123" s="152"/>
      <c r="EG123" s="152"/>
      <c r="EH123" s="59"/>
      <c r="EI123" s="59"/>
      <c r="EJ123" s="152"/>
      <c r="EK123" s="152"/>
      <c r="EL123" s="152"/>
      <c r="EM123" s="152"/>
      <c r="EN123" s="152"/>
      <c r="EO123" s="152"/>
      <c r="EP123" s="152"/>
      <c r="EQ123" s="152"/>
      <c r="ER123" s="152"/>
      <c r="ES123" s="152"/>
      <c r="ET123" s="152"/>
      <c r="EU123" s="152"/>
      <c r="EV123" s="152"/>
      <c r="EW123" s="152"/>
      <c r="EX123" s="152"/>
      <c r="EY123" s="152"/>
      <c r="EZ123" s="152"/>
      <c r="FA123" s="152"/>
      <c r="FB123" s="152"/>
      <c r="FC123" s="152"/>
      <c r="FD123" s="152"/>
      <c r="FE123" s="152"/>
      <c r="FF123" s="152"/>
      <c r="FG123" s="152"/>
      <c r="FH123" s="152"/>
      <c r="FI123" s="152"/>
      <c r="FJ123" s="84"/>
      <c r="FK123" s="84"/>
      <c r="FL123" s="84"/>
      <c r="FM123" s="84"/>
      <c r="FN123" s="84"/>
      <c r="FO123" s="84"/>
      <c r="FP123" s="84"/>
      <c r="FQ123" s="84"/>
      <c r="FR123" s="84"/>
      <c r="FS123" s="84"/>
      <c r="FT123" s="84"/>
      <c r="FU123" s="84"/>
      <c r="FV123" s="84"/>
      <c r="FW123" s="84"/>
      <c r="FX123" s="84"/>
      <c r="FY123" s="84"/>
      <c r="FZ123" s="84"/>
      <c r="GA123" s="84"/>
      <c r="GB123" s="84"/>
      <c r="GC123" s="84"/>
      <c r="GD123" s="84"/>
      <c r="GE123" s="84"/>
      <c r="GF123" s="84"/>
      <c r="GG123" s="84"/>
      <c r="GH123" s="84"/>
      <c r="GI123" s="84"/>
      <c r="GJ123" s="84"/>
      <c r="GK123" s="84"/>
      <c r="GL123" s="84"/>
      <c r="GM123" s="84"/>
      <c r="GN123" s="84"/>
      <c r="GO123" s="84"/>
      <c r="GP123" s="84"/>
      <c r="GQ123" s="84"/>
      <c r="GR123" s="84"/>
      <c r="GS123" s="84"/>
      <c r="GT123" s="84"/>
      <c r="GU123" s="84"/>
      <c r="GV123" s="84"/>
      <c r="GW123" s="84"/>
      <c r="GX123" s="84"/>
      <c r="GY123" s="84"/>
      <c r="GZ123" s="84"/>
      <c r="HA123" s="84"/>
      <c r="HB123" s="84"/>
      <c r="HC123" s="84"/>
      <c r="HD123" s="84"/>
      <c r="HE123" s="84"/>
      <c r="HF123" s="84"/>
      <c r="HG123" s="84"/>
      <c r="HH123" s="84"/>
      <c r="HI123" s="84"/>
      <c r="HJ123" s="84"/>
      <c r="HK123" s="84"/>
      <c r="HL123" s="84"/>
      <c r="HM123" s="84"/>
      <c r="HN123" s="84"/>
      <c r="HO123" s="84"/>
      <c r="HP123" s="84"/>
      <c r="HQ123" s="84"/>
      <c r="HR123" s="84"/>
      <c r="HS123" s="84"/>
      <c r="HT123" s="84"/>
      <c r="HU123" s="84"/>
      <c r="HV123" s="84"/>
      <c r="HW123" s="84"/>
      <c r="HX123" s="84"/>
      <c r="HY123" s="84"/>
      <c r="HZ123" s="84"/>
      <c r="IA123" s="84"/>
      <c r="IB123" s="84"/>
      <c r="IC123" s="84"/>
      <c r="ID123" s="84"/>
      <c r="IE123" s="84"/>
      <c r="IF123" s="84"/>
      <c r="IG123" s="84"/>
      <c r="IH123" s="84"/>
      <c r="II123" s="84"/>
      <c r="IJ123" s="84"/>
      <c r="IK123" s="84"/>
      <c r="IL123" s="84"/>
      <c r="IM123" s="84"/>
      <c r="IN123" s="84"/>
      <c r="IO123" s="84"/>
      <c r="IP123" s="84"/>
      <c r="IQ123" s="84"/>
      <c r="IR123" s="84"/>
      <c r="IS123" s="84"/>
      <c r="IT123" s="84"/>
      <c r="IU123" s="84"/>
      <c r="IV123" s="84"/>
      <c r="IW123" s="84"/>
      <c r="IX123" s="84"/>
      <c r="IY123" s="84"/>
      <c r="IZ123" s="84"/>
      <c r="JA123" s="84"/>
      <c r="JB123" s="84"/>
      <c r="JC123" s="84"/>
      <c r="JD123" s="84"/>
      <c r="JE123" s="84"/>
      <c r="JF123" s="84"/>
      <c r="JG123" s="84"/>
      <c r="JH123" s="84"/>
      <c r="JI123" s="84"/>
      <c r="JJ123" s="84"/>
      <c r="JK123" s="84"/>
      <c r="JL123" s="84"/>
      <c r="JM123" s="84"/>
      <c r="JN123" s="84"/>
      <c r="JO123" s="84"/>
      <c r="JP123" s="84"/>
      <c r="JQ123" s="84"/>
      <c r="JR123" s="84"/>
      <c r="JS123" s="84"/>
      <c r="JT123" s="84"/>
      <c r="JU123" s="84"/>
      <c r="JV123" s="84"/>
      <c r="JW123" s="84"/>
      <c r="JX123" s="84"/>
      <c r="JY123" s="84"/>
      <c r="JZ123" s="84"/>
      <c r="KA123" s="84"/>
      <c r="KB123" s="84"/>
      <c r="KC123" s="84"/>
      <c r="KD123" s="84"/>
      <c r="KE123" s="84"/>
      <c r="KF123" s="84"/>
      <c r="KG123" s="84"/>
      <c r="KH123" s="84"/>
      <c r="KI123" s="84"/>
      <c r="KJ123" s="84"/>
      <c r="KK123" s="84"/>
      <c r="KL123" s="84"/>
      <c r="KM123" s="84"/>
      <c r="KN123" s="84"/>
      <c r="KO123" s="13"/>
      <c r="KP123" s="13"/>
      <c r="KQ123" s="13"/>
      <c r="KR123" s="13"/>
      <c r="KS123" s="13"/>
      <c r="KT123" s="13"/>
      <c r="KU123" s="13"/>
    </row>
    <row r="124" spans="1:307" ht="15.75" customHeight="1" x14ac:dyDescent="0.3">
      <c r="A124" s="90" t="s">
        <v>488</v>
      </c>
      <c r="B124" s="90" t="s">
        <v>266</v>
      </c>
      <c r="C124" s="90" t="s">
        <v>266</v>
      </c>
      <c r="D124" s="90" t="s">
        <v>189</v>
      </c>
      <c r="E124" s="90" t="s">
        <v>457</v>
      </c>
      <c r="F124" s="86" t="s">
        <v>622</v>
      </c>
      <c r="G124" s="90" t="s">
        <v>246</v>
      </c>
      <c r="H124" s="90" t="s">
        <v>623</v>
      </c>
      <c r="I124" s="87" t="s">
        <v>208</v>
      </c>
      <c r="J124" s="87" t="s">
        <v>619</v>
      </c>
      <c r="K124" s="87"/>
      <c r="L124" s="91" t="s">
        <v>624</v>
      </c>
      <c r="M124" s="75">
        <f>N124</f>
        <v>1000000000</v>
      </c>
      <c r="N124" s="59">
        <f t="shared" si="4"/>
        <v>1000000000</v>
      </c>
      <c r="O124" s="77">
        <v>4</v>
      </c>
      <c r="P124" s="59">
        <f t="shared" si="5"/>
        <v>1000000000</v>
      </c>
      <c r="Q124" s="64">
        <v>1000000000</v>
      </c>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6"/>
      <c r="CA124" s="66"/>
      <c r="CB124" s="64"/>
      <c r="CC124" s="64"/>
      <c r="CD124" s="64"/>
      <c r="CE124" s="64"/>
      <c r="CF124" s="66"/>
      <c r="CG124" s="66"/>
      <c r="CH124" s="66"/>
      <c r="CI124" s="66"/>
      <c r="CJ124" s="66"/>
      <c r="CK124" s="66"/>
      <c r="CL124" s="66"/>
      <c r="CM124" s="66"/>
      <c r="CN124" s="66"/>
      <c r="CO124" s="66"/>
      <c r="CP124" s="66"/>
      <c r="CQ124" s="66"/>
      <c r="CR124" s="66"/>
      <c r="CS124" s="66"/>
      <c r="CT124" s="66"/>
      <c r="CU124" s="66"/>
      <c r="CV124" s="66"/>
      <c r="CW124" s="66"/>
      <c r="CX124" s="66"/>
      <c r="CY124" s="66"/>
      <c r="CZ124" s="66"/>
      <c r="DA124" s="66"/>
      <c r="DB124" s="66"/>
      <c r="DC124" s="66"/>
      <c r="DD124" s="66"/>
      <c r="DE124" s="66"/>
      <c r="DF124" s="66"/>
      <c r="DG124" s="66"/>
      <c r="DH124" s="66"/>
      <c r="DI124" s="66"/>
      <c r="DJ124" s="66"/>
      <c r="DK124" s="66"/>
      <c r="DL124" s="66"/>
      <c r="DM124" s="66"/>
      <c r="DN124" s="66"/>
      <c r="DO124" s="66"/>
      <c r="DP124" s="66"/>
      <c r="DQ124" s="66"/>
      <c r="DR124" s="66"/>
      <c r="DS124" s="66"/>
      <c r="DT124" s="66"/>
      <c r="DU124" s="66"/>
      <c r="DV124" s="66"/>
      <c r="DW124" s="66"/>
      <c r="DX124" s="66"/>
      <c r="DY124" s="66"/>
      <c r="DZ124" s="66"/>
      <c r="EA124" s="66"/>
      <c r="EB124" s="66"/>
      <c r="EC124" s="66"/>
      <c r="ED124" s="66"/>
      <c r="EE124" s="66"/>
      <c r="EF124" s="66"/>
      <c r="EG124" s="66"/>
      <c r="EH124" s="64"/>
      <c r="EI124" s="64"/>
      <c r="EJ124" s="66"/>
      <c r="EK124" s="66"/>
      <c r="EL124" s="66"/>
      <c r="EM124" s="66"/>
      <c r="EN124" s="66"/>
      <c r="EO124" s="66"/>
      <c r="EP124" s="66"/>
      <c r="EQ124" s="66"/>
      <c r="ER124" s="66"/>
      <c r="ES124" s="66"/>
      <c r="ET124" s="66"/>
      <c r="EU124" s="66"/>
      <c r="EV124" s="66"/>
      <c r="EW124" s="66"/>
      <c r="EX124" s="66"/>
      <c r="EY124" s="66"/>
      <c r="EZ124" s="66"/>
      <c r="FA124" s="66"/>
      <c r="FB124" s="66"/>
      <c r="FC124" s="66"/>
      <c r="FD124" s="66"/>
      <c r="FE124" s="66"/>
      <c r="FF124" s="66"/>
      <c r="FG124" s="66"/>
      <c r="FH124" s="66"/>
      <c r="FI124" s="66"/>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c r="JA124" s="11"/>
      <c r="JB124" s="11"/>
      <c r="JC124" s="11"/>
      <c r="JD124" s="11"/>
      <c r="JE124" s="11"/>
      <c r="JF124" s="11"/>
      <c r="JG124" s="11"/>
      <c r="JH124" s="11"/>
      <c r="JI124" s="11"/>
      <c r="JJ124" s="11"/>
      <c r="JK124" s="11"/>
      <c r="JL124" s="11"/>
      <c r="JM124" s="11"/>
      <c r="JN124" s="11"/>
      <c r="JO124" s="11"/>
      <c r="JP124" s="11"/>
      <c r="JQ124" s="11"/>
      <c r="JR124" s="11"/>
      <c r="JS124" s="11"/>
      <c r="JT124" s="11"/>
      <c r="JU124" s="11"/>
      <c r="JV124" s="11"/>
      <c r="JW124" s="11"/>
      <c r="JX124" s="11"/>
      <c r="JY124" s="11"/>
      <c r="JZ124" s="11"/>
      <c r="KA124" s="11"/>
      <c r="KB124" s="11"/>
      <c r="KC124" s="11"/>
      <c r="KD124" s="11"/>
      <c r="KE124" s="11"/>
      <c r="KF124" s="11"/>
      <c r="KG124" s="11"/>
      <c r="KH124" s="11"/>
      <c r="KI124" s="11"/>
      <c r="KJ124" s="11"/>
      <c r="KK124" s="11"/>
      <c r="KL124" s="11"/>
      <c r="KM124" s="11"/>
      <c r="KN124" s="11"/>
      <c r="KO124" s="13"/>
      <c r="KP124" s="13"/>
      <c r="KQ124" s="13"/>
      <c r="KR124" s="13"/>
      <c r="KS124" s="13"/>
      <c r="KT124" s="13"/>
      <c r="KU124" s="13"/>
    </row>
    <row r="125" spans="1:307" ht="15.75" customHeight="1" x14ac:dyDescent="0.3">
      <c r="A125" s="90" t="s">
        <v>488</v>
      </c>
      <c r="B125" s="90" t="s">
        <v>266</v>
      </c>
      <c r="C125" s="90" t="s">
        <v>266</v>
      </c>
      <c r="D125" s="90" t="s">
        <v>189</v>
      </c>
      <c r="E125" s="90" t="s">
        <v>457</v>
      </c>
      <c r="F125" s="86" t="s">
        <v>627</v>
      </c>
      <c r="G125" s="90" t="s">
        <v>246</v>
      </c>
      <c r="H125" s="287" t="s">
        <v>629</v>
      </c>
      <c r="I125" s="87" t="s">
        <v>208</v>
      </c>
      <c r="J125" s="87" t="s">
        <v>630</v>
      </c>
      <c r="K125" s="87"/>
      <c r="L125" s="91" t="s">
        <v>631</v>
      </c>
      <c r="M125" s="75">
        <f>N125</f>
        <v>789543462.32000005</v>
      </c>
      <c r="N125" s="59">
        <f t="shared" si="4"/>
        <v>789543462.32000005</v>
      </c>
      <c r="O125" s="77">
        <v>10</v>
      </c>
      <c r="P125" s="59">
        <f t="shared" si="5"/>
        <v>789543462.32000005</v>
      </c>
      <c r="Q125" s="59">
        <v>789543462.32000005</v>
      </c>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152"/>
      <c r="CR125" s="152"/>
      <c r="CS125" s="152"/>
      <c r="CT125" s="152"/>
      <c r="CU125" s="152"/>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152"/>
      <c r="EC125" s="152"/>
      <c r="ED125" s="152"/>
      <c r="EE125" s="152"/>
      <c r="EF125" s="152"/>
      <c r="EG125" s="152"/>
      <c r="EH125" s="59"/>
      <c r="EI125" s="59"/>
      <c r="EJ125" s="152"/>
      <c r="EK125" s="152"/>
      <c r="EL125" s="152"/>
      <c r="EM125" s="152"/>
      <c r="EN125" s="152"/>
      <c r="EO125" s="152"/>
      <c r="EP125" s="152"/>
      <c r="EQ125" s="152"/>
      <c r="ER125" s="152"/>
      <c r="ES125" s="152"/>
      <c r="ET125" s="152"/>
      <c r="EU125" s="152"/>
      <c r="EV125" s="152"/>
      <c r="EW125" s="152"/>
      <c r="EX125" s="152"/>
      <c r="EY125" s="152"/>
      <c r="EZ125" s="152"/>
      <c r="FA125" s="152"/>
      <c r="FB125" s="152"/>
      <c r="FC125" s="152"/>
      <c r="FD125" s="152"/>
      <c r="FE125" s="152"/>
      <c r="FF125" s="152"/>
      <c r="FG125" s="152"/>
      <c r="FH125" s="152"/>
      <c r="FI125" s="268"/>
      <c r="FJ125" s="84"/>
      <c r="FK125" s="84"/>
      <c r="FL125" s="84"/>
      <c r="FM125" s="84"/>
      <c r="FN125" s="84"/>
      <c r="FO125" s="84"/>
      <c r="FP125" s="84"/>
      <c r="FQ125" s="84"/>
      <c r="FR125" s="84"/>
      <c r="FS125" s="84"/>
      <c r="FT125" s="84"/>
      <c r="FU125" s="84"/>
      <c r="FV125" s="84"/>
      <c r="FW125" s="84"/>
      <c r="FX125" s="84"/>
      <c r="FY125" s="84"/>
      <c r="FZ125" s="84"/>
      <c r="GA125" s="84"/>
      <c r="GB125" s="84"/>
      <c r="GC125" s="84"/>
      <c r="GD125" s="84"/>
      <c r="GE125" s="84"/>
      <c r="GF125" s="84"/>
      <c r="GG125" s="84"/>
      <c r="GH125" s="84"/>
      <c r="GI125" s="84"/>
      <c r="GJ125" s="84"/>
      <c r="GK125" s="84"/>
      <c r="GL125" s="84"/>
      <c r="GM125" s="84"/>
      <c r="GN125" s="84"/>
      <c r="GO125" s="84"/>
      <c r="GP125" s="84"/>
      <c r="GQ125" s="84"/>
      <c r="GR125" s="84"/>
      <c r="GS125" s="84"/>
      <c r="GT125" s="84"/>
      <c r="GU125" s="84"/>
      <c r="GV125" s="84"/>
      <c r="GW125" s="84"/>
      <c r="GX125" s="84"/>
      <c r="GY125" s="84"/>
      <c r="GZ125" s="84"/>
      <c r="HA125" s="84"/>
      <c r="HB125" s="84"/>
      <c r="HC125" s="84"/>
      <c r="HD125" s="84"/>
      <c r="HE125" s="84"/>
      <c r="HF125" s="84"/>
      <c r="HG125" s="84"/>
      <c r="HH125" s="84"/>
      <c r="HI125" s="84"/>
      <c r="HJ125" s="84"/>
      <c r="HK125" s="84"/>
      <c r="HL125" s="84"/>
      <c r="HM125" s="84"/>
      <c r="HN125" s="84"/>
      <c r="HO125" s="84"/>
      <c r="HP125" s="84"/>
      <c r="HQ125" s="84"/>
      <c r="HR125" s="84"/>
      <c r="HS125" s="84"/>
      <c r="HT125" s="84"/>
      <c r="HU125" s="84"/>
      <c r="HV125" s="84"/>
      <c r="HW125" s="84"/>
      <c r="HX125" s="84"/>
      <c r="HY125" s="84"/>
      <c r="HZ125" s="84"/>
      <c r="IA125" s="84"/>
      <c r="IB125" s="84"/>
      <c r="IC125" s="84"/>
      <c r="ID125" s="84"/>
      <c r="IE125" s="84"/>
      <c r="IF125" s="84"/>
      <c r="IG125" s="84"/>
      <c r="IH125" s="84"/>
      <c r="II125" s="84"/>
      <c r="IJ125" s="84"/>
      <c r="IK125" s="84"/>
      <c r="IL125" s="84"/>
      <c r="IM125" s="84"/>
      <c r="IN125" s="84"/>
      <c r="IO125" s="84"/>
      <c r="IP125" s="84"/>
      <c r="IQ125" s="84"/>
      <c r="IR125" s="84"/>
      <c r="IS125" s="84"/>
      <c r="IT125" s="84"/>
      <c r="IU125" s="84"/>
      <c r="IV125" s="84"/>
      <c r="IW125" s="84"/>
      <c r="IX125" s="84"/>
      <c r="IY125" s="84"/>
      <c r="IZ125" s="84"/>
      <c r="JA125" s="84"/>
      <c r="JB125" s="84"/>
      <c r="JC125" s="84"/>
      <c r="JD125" s="84"/>
      <c r="JE125" s="84"/>
      <c r="JF125" s="84"/>
      <c r="JG125" s="84"/>
      <c r="JH125" s="84"/>
      <c r="JI125" s="84"/>
      <c r="JJ125" s="84"/>
      <c r="JK125" s="84"/>
      <c r="JL125" s="84"/>
      <c r="JM125" s="84"/>
      <c r="JN125" s="84"/>
      <c r="JO125" s="84"/>
      <c r="JP125" s="84"/>
      <c r="JQ125" s="84"/>
      <c r="JR125" s="84"/>
      <c r="JS125" s="84"/>
      <c r="JT125" s="84"/>
      <c r="JU125" s="84"/>
      <c r="JV125" s="84"/>
      <c r="JW125" s="84"/>
      <c r="JX125" s="84"/>
      <c r="JY125" s="84"/>
      <c r="JZ125" s="84"/>
      <c r="KA125" s="84"/>
      <c r="KB125" s="84"/>
      <c r="KC125" s="84"/>
      <c r="KD125" s="84"/>
      <c r="KE125" s="84"/>
      <c r="KF125" s="84"/>
      <c r="KG125" s="84"/>
      <c r="KH125" s="84"/>
      <c r="KI125" s="84"/>
      <c r="KJ125" s="84"/>
      <c r="KK125" s="84"/>
      <c r="KL125" s="84"/>
      <c r="KM125" s="84"/>
      <c r="KN125" s="84"/>
      <c r="KO125" s="13"/>
      <c r="KP125" s="13"/>
      <c r="KQ125" s="13"/>
      <c r="KR125" s="13"/>
      <c r="KS125" s="13"/>
      <c r="KT125" s="13"/>
      <c r="KU125" s="13"/>
    </row>
    <row r="126" spans="1:307" ht="15.75" customHeight="1" x14ac:dyDescent="0.3">
      <c r="A126" s="90" t="s">
        <v>488</v>
      </c>
      <c r="B126" s="90" t="s">
        <v>266</v>
      </c>
      <c r="C126" s="90" t="s">
        <v>266</v>
      </c>
      <c r="D126" s="90" t="s">
        <v>189</v>
      </c>
      <c r="E126" s="90" t="s">
        <v>457</v>
      </c>
      <c r="F126" s="86" t="s">
        <v>633</v>
      </c>
      <c r="G126" s="90" t="s">
        <v>206</v>
      </c>
      <c r="H126" s="287" t="s">
        <v>635</v>
      </c>
      <c r="I126" s="87" t="s">
        <v>208</v>
      </c>
      <c r="J126" s="87" t="s">
        <v>630</v>
      </c>
      <c r="K126" s="87"/>
      <c r="L126" s="91" t="s">
        <v>636</v>
      </c>
      <c r="M126" s="75">
        <f>N126</f>
        <v>6000000000</v>
      </c>
      <c r="N126" s="59">
        <f t="shared" si="4"/>
        <v>6000000000</v>
      </c>
      <c r="O126" s="77">
        <v>16</v>
      </c>
      <c r="P126" s="59">
        <f t="shared" si="5"/>
        <v>6000000000</v>
      </c>
      <c r="Q126" s="59">
        <v>6000000000</v>
      </c>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152"/>
      <c r="CR126" s="152"/>
      <c r="CS126" s="152"/>
      <c r="CT126" s="152"/>
      <c r="CU126" s="152"/>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152"/>
      <c r="EC126" s="152"/>
      <c r="ED126" s="152"/>
      <c r="EE126" s="152"/>
      <c r="EF126" s="152"/>
      <c r="EG126" s="152"/>
      <c r="EH126" s="59"/>
      <c r="EI126" s="59"/>
      <c r="EJ126" s="152"/>
      <c r="EK126" s="152"/>
      <c r="EL126" s="152"/>
      <c r="EM126" s="152"/>
      <c r="EN126" s="152"/>
      <c r="EO126" s="152"/>
      <c r="EP126" s="152"/>
      <c r="EQ126" s="152"/>
      <c r="ER126" s="152"/>
      <c r="ES126" s="152"/>
      <c r="ET126" s="152"/>
      <c r="EU126" s="152"/>
      <c r="EV126" s="152"/>
      <c r="EW126" s="152"/>
      <c r="EX126" s="152"/>
      <c r="EY126" s="152"/>
      <c r="EZ126" s="152"/>
      <c r="FA126" s="152"/>
      <c r="FB126" s="152"/>
      <c r="FC126" s="152"/>
      <c r="FD126" s="152"/>
      <c r="FE126" s="152"/>
      <c r="FF126" s="152"/>
      <c r="FG126" s="152"/>
      <c r="FH126" s="152"/>
      <c r="FI126" s="268"/>
      <c r="FJ126" s="84"/>
      <c r="FK126" s="84"/>
      <c r="FL126" s="84"/>
      <c r="FM126" s="84"/>
      <c r="FN126" s="84"/>
      <c r="FO126" s="84"/>
      <c r="FP126" s="84"/>
      <c r="FQ126" s="84"/>
      <c r="FR126" s="84"/>
      <c r="FS126" s="84"/>
      <c r="FT126" s="84"/>
      <c r="FU126" s="84"/>
      <c r="FV126" s="84"/>
      <c r="FW126" s="84"/>
      <c r="FX126" s="84"/>
      <c r="FY126" s="84"/>
      <c r="FZ126" s="84"/>
      <c r="GA126" s="84"/>
      <c r="GB126" s="84"/>
      <c r="GC126" s="84"/>
      <c r="GD126" s="84"/>
      <c r="GE126" s="84"/>
      <c r="GF126" s="84"/>
      <c r="GG126" s="84"/>
      <c r="GH126" s="84"/>
      <c r="GI126" s="84"/>
      <c r="GJ126" s="84"/>
      <c r="GK126" s="84"/>
      <c r="GL126" s="84"/>
      <c r="GM126" s="84"/>
      <c r="GN126" s="84"/>
      <c r="GO126" s="84"/>
      <c r="GP126" s="84"/>
      <c r="GQ126" s="84"/>
      <c r="GR126" s="84"/>
      <c r="GS126" s="84"/>
      <c r="GT126" s="84"/>
      <c r="GU126" s="84"/>
      <c r="GV126" s="84"/>
      <c r="GW126" s="84"/>
      <c r="GX126" s="84"/>
      <c r="GY126" s="84"/>
      <c r="GZ126" s="84"/>
      <c r="HA126" s="84"/>
      <c r="HB126" s="84"/>
      <c r="HC126" s="84"/>
      <c r="HD126" s="84"/>
      <c r="HE126" s="84"/>
      <c r="HF126" s="84"/>
      <c r="HG126" s="84"/>
      <c r="HH126" s="84"/>
      <c r="HI126" s="84"/>
      <c r="HJ126" s="84"/>
      <c r="HK126" s="84"/>
      <c r="HL126" s="84"/>
      <c r="HM126" s="84"/>
      <c r="HN126" s="84"/>
      <c r="HO126" s="84"/>
      <c r="HP126" s="84"/>
      <c r="HQ126" s="84"/>
      <c r="HR126" s="84"/>
      <c r="HS126" s="84"/>
      <c r="HT126" s="84"/>
      <c r="HU126" s="84"/>
      <c r="HV126" s="84"/>
      <c r="HW126" s="84"/>
      <c r="HX126" s="84"/>
      <c r="HY126" s="84"/>
      <c r="HZ126" s="84"/>
      <c r="IA126" s="84"/>
      <c r="IB126" s="84"/>
      <c r="IC126" s="84"/>
      <c r="ID126" s="84"/>
      <c r="IE126" s="84"/>
      <c r="IF126" s="84"/>
      <c r="IG126" s="84"/>
      <c r="IH126" s="84"/>
      <c r="II126" s="84"/>
      <c r="IJ126" s="84"/>
      <c r="IK126" s="84"/>
      <c r="IL126" s="84"/>
      <c r="IM126" s="84"/>
      <c r="IN126" s="84"/>
      <c r="IO126" s="84"/>
      <c r="IP126" s="84"/>
      <c r="IQ126" s="84"/>
      <c r="IR126" s="84"/>
      <c r="IS126" s="84"/>
      <c r="IT126" s="84"/>
      <c r="IU126" s="84"/>
      <c r="IV126" s="84"/>
      <c r="IW126" s="84"/>
      <c r="IX126" s="84"/>
      <c r="IY126" s="84"/>
      <c r="IZ126" s="84"/>
      <c r="JA126" s="84"/>
      <c r="JB126" s="84"/>
      <c r="JC126" s="84"/>
      <c r="JD126" s="84"/>
      <c r="JE126" s="84"/>
      <c r="JF126" s="84"/>
      <c r="JG126" s="84"/>
      <c r="JH126" s="84"/>
      <c r="JI126" s="84"/>
      <c r="JJ126" s="84"/>
      <c r="JK126" s="84"/>
      <c r="JL126" s="84"/>
      <c r="JM126" s="84"/>
      <c r="JN126" s="84"/>
      <c r="JO126" s="84"/>
      <c r="JP126" s="84"/>
      <c r="JQ126" s="84"/>
      <c r="JR126" s="84"/>
      <c r="JS126" s="84"/>
      <c r="JT126" s="84"/>
      <c r="JU126" s="84"/>
      <c r="JV126" s="84"/>
      <c r="JW126" s="84"/>
      <c r="JX126" s="84"/>
      <c r="JY126" s="84"/>
      <c r="JZ126" s="84"/>
      <c r="KA126" s="84"/>
      <c r="KB126" s="84"/>
      <c r="KC126" s="84"/>
      <c r="KD126" s="84"/>
      <c r="KE126" s="84"/>
      <c r="KF126" s="84"/>
      <c r="KG126" s="84"/>
      <c r="KH126" s="84"/>
      <c r="KI126" s="84"/>
      <c r="KJ126" s="84"/>
      <c r="KK126" s="84"/>
      <c r="KL126" s="84"/>
      <c r="KM126" s="84"/>
      <c r="KN126" s="84"/>
      <c r="KO126" s="13"/>
      <c r="KP126" s="13"/>
      <c r="KQ126" s="13"/>
      <c r="KR126" s="13"/>
      <c r="KS126" s="13"/>
      <c r="KT126" s="13"/>
      <c r="KU126" s="13"/>
    </row>
    <row r="127" spans="1:307" ht="15.75" hidden="1" customHeight="1" x14ac:dyDescent="0.3">
      <c r="A127" s="90" t="s">
        <v>488</v>
      </c>
      <c r="B127" s="90" t="s">
        <v>266</v>
      </c>
      <c r="C127" s="90" t="s">
        <v>266</v>
      </c>
      <c r="D127" s="90" t="s">
        <v>189</v>
      </c>
      <c r="E127" s="90" t="s">
        <v>457</v>
      </c>
      <c r="F127" s="245" t="s">
        <v>1132</v>
      </c>
      <c r="G127" s="90"/>
      <c r="H127" s="246" t="s">
        <v>1018</v>
      </c>
      <c r="I127" s="87"/>
      <c r="J127" s="87"/>
      <c r="K127" s="87" t="s">
        <v>823</v>
      </c>
      <c r="L127" s="91" t="s">
        <v>1133</v>
      </c>
      <c r="M127" s="75">
        <v>1500000000</v>
      </c>
      <c r="N127" s="59">
        <f t="shared" si="4"/>
        <v>1500000000</v>
      </c>
      <c r="O127" s="103"/>
      <c r="P127" s="64">
        <f t="shared" si="5"/>
        <v>1500000000</v>
      </c>
      <c r="Q127" s="64">
        <v>1500000000</v>
      </c>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6"/>
      <c r="CR127" s="66"/>
      <c r="CS127" s="66"/>
      <c r="CT127" s="66"/>
      <c r="CU127" s="66"/>
      <c r="CV127" s="64"/>
      <c r="CW127" s="64"/>
      <c r="CX127" s="64"/>
      <c r="CY127" s="64"/>
      <c r="CZ127" s="64"/>
      <c r="DA127" s="64"/>
      <c r="DB127" s="64"/>
      <c r="DC127" s="64"/>
      <c r="DD127" s="64"/>
      <c r="DE127" s="64"/>
      <c r="DF127" s="64"/>
      <c r="DG127" s="64"/>
      <c r="DH127" s="64"/>
      <c r="DI127" s="64"/>
      <c r="DJ127" s="64"/>
      <c r="DK127" s="64"/>
      <c r="DL127" s="64"/>
      <c r="DM127" s="64"/>
      <c r="DN127" s="64"/>
      <c r="DO127" s="64"/>
      <c r="DP127" s="64"/>
      <c r="DQ127" s="64"/>
      <c r="DR127" s="64"/>
      <c r="DS127" s="64"/>
      <c r="DT127" s="64"/>
      <c r="DU127" s="64"/>
      <c r="DV127" s="64"/>
      <c r="DW127" s="64"/>
      <c r="DX127" s="64"/>
      <c r="DY127" s="64"/>
      <c r="DZ127" s="64"/>
      <c r="EA127" s="64"/>
      <c r="EB127" s="66"/>
      <c r="EC127" s="66"/>
      <c r="ED127" s="66"/>
      <c r="EE127" s="66"/>
      <c r="EF127" s="66"/>
      <c r="EG127" s="66"/>
      <c r="EH127" s="64"/>
      <c r="EI127" s="64"/>
      <c r="EJ127" s="66"/>
      <c r="EK127" s="66"/>
      <c r="EL127" s="66"/>
      <c r="EM127" s="66"/>
      <c r="EN127" s="66"/>
      <c r="EO127" s="66"/>
      <c r="EP127" s="66"/>
      <c r="EQ127" s="66"/>
      <c r="ER127" s="66"/>
      <c r="ES127" s="66"/>
      <c r="ET127" s="66"/>
      <c r="EU127" s="66"/>
      <c r="EV127" s="66"/>
      <c r="EW127" s="66"/>
      <c r="EX127" s="66"/>
      <c r="EY127" s="66"/>
      <c r="EZ127" s="66"/>
      <c r="FA127" s="66"/>
      <c r="FB127" s="66"/>
      <c r="FC127" s="66"/>
      <c r="FD127" s="66"/>
      <c r="FE127" s="66"/>
      <c r="FF127" s="66"/>
      <c r="FG127" s="66"/>
      <c r="FH127" s="66"/>
      <c r="FI127" s="116"/>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c r="JA127" s="11"/>
      <c r="JB127" s="11"/>
      <c r="JC127" s="11"/>
      <c r="JD127" s="11"/>
      <c r="JE127" s="11"/>
      <c r="JF127" s="11"/>
      <c r="JG127" s="11"/>
      <c r="JH127" s="11"/>
      <c r="JI127" s="11"/>
      <c r="JJ127" s="11"/>
      <c r="JK127" s="11"/>
      <c r="JL127" s="11"/>
      <c r="JM127" s="11"/>
      <c r="JN127" s="11"/>
      <c r="JO127" s="11"/>
      <c r="JP127" s="11"/>
      <c r="JQ127" s="11"/>
      <c r="JR127" s="11"/>
      <c r="JS127" s="11"/>
      <c r="JT127" s="11"/>
      <c r="JU127" s="11"/>
      <c r="JV127" s="11"/>
      <c r="JW127" s="11"/>
      <c r="JX127" s="11"/>
      <c r="JY127" s="11"/>
      <c r="JZ127" s="11"/>
      <c r="KA127" s="11"/>
      <c r="KB127" s="11"/>
      <c r="KC127" s="11"/>
      <c r="KD127" s="11"/>
      <c r="KE127" s="11"/>
      <c r="KF127" s="11"/>
      <c r="KG127" s="11"/>
      <c r="KH127" s="11"/>
      <c r="KI127" s="11"/>
      <c r="KJ127" s="11"/>
      <c r="KK127" s="11"/>
      <c r="KL127" s="11"/>
      <c r="KM127" s="11"/>
      <c r="KN127" s="11"/>
      <c r="KO127" s="13"/>
      <c r="KP127" s="13"/>
      <c r="KQ127" s="13"/>
      <c r="KR127" s="13"/>
      <c r="KS127" s="13"/>
      <c r="KT127" s="13"/>
      <c r="KU127" s="13"/>
    </row>
    <row r="128" spans="1:307" ht="15.75" hidden="1" customHeight="1" x14ac:dyDescent="0.3">
      <c r="A128" s="90" t="s">
        <v>488</v>
      </c>
      <c r="B128" s="90" t="s">
        <v>266</v>
      </c>
      <c r="C128" s="90" t="s">
        <v>266</v>
      </c>
      <c r="D128" s="90" t="s">
        <v>189</v>
      </c>
      <c r="E128" s="90" t="s">
        <v>457</v>
      </c>
      <c r="F128" s="245" t="s">
        <v>1134</v>
      </c>
      <c r="G128" s="90"/>
      <c r="H128" s="246" t="s">
        <v>1018</v>
      </c>
      <c r="I128" s="87"/>
      <c r="J128" s="87"/>
      <c r="K128" s="87" t="s">
        <v>842</v>
      </c>
      <c r="L128" s="91" t="s">
        <v>1135</v>
      </c>
      <c r="M128" s="75">
        <v>885028523.72000003</v>
      </c>
      <c r="N128" s="59">
        <f t="shared" si="4"/>
        <v>885028523.72000003</v>
      </c>
      <c r="O128" s="103"/>
      <c r="P128" s="64">
        <f t="shared" si="5"/>
        <v>885028523.72000003</v>
      </c>
      <c r="Q128" s="64">
        <v>885028523.72000003</v>
      </c>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6"/>
      <c r="CR128" s="66"/>
      <c r="CS128" s="66"/>
      <c r="CT128" s="66"/>
      <c r="CU128" s="66"/>
      <c r="CV128" s="64"/>
      <c r="CW128" s="64"/>
      <c r="CX128" s="64"/>
      <c r="CY128" s="64"/>
      <c r="CZ128" s="64"/>
      <c r="DA128" s="64"/>
      <c r="DB128" s="64"/>
      <c r="DC128" s="64"/>
      <c r="DD128" s="64"/>
      <c r="DE128" s="64"/>
      <c r="DF128" s="64"/>
      <c r="DG128" s="64"/>
      <c r="DH128" s="64"/>
      <c r="DI128" s="64"/>
      <c r="DJ128" s="64"/>
      <c r="DK128" s="64"/>
      <c r="DL128" s="64"/>
      <c r="DM128" s="64"/>
      <c r="DN128" s="64"/>
      <c r="DO128" s="64"/>
      <c r="DP128" s="64"/>
      <c r="DQ128" s="64"/>
      <c r="DR128" s="64"/>
      <c r="DS128" s="64"/>
      <c r="DT128" s="64"/>
      <c r="DU128" s="64"/>
      <c r="DV128" s="64"/>
      <c r="DW128" s="64"/>
      <c r="DX128" s="64"/>
      <c r="DY128" s="64"/>
      <c r="DZ128" s="64"/>
      <c r="EA128" s="64"/>
      <c r="EB128" s="66"/>
      <c r="EC128" s="66"/>
      <c r="ED128" s="66"/>
      <c r="EE128" s="66"/>
      <c r="EF128" s="66"/>
      <c r="EG128" s="66"/>
      <c r="EH128" s="64"/>
      <c r="EI128" s="64"/>
      <c r="EJ128" s="66"/>
      <c r="EK128" s="66"/>
      <c r="EL128" s="66"/>
      <c r="EM128" s="66"/>
      <c r="EN128" s="66"/>
      <c r="EO128" s="66"/>
      <c r="EP128" s="66"/>
      <c r="EQ128" s="66"/>
      <c r="ER128" s="66"/>
      <c r="ES128" s="66"/>
      <c r="ET128" s="66"/>
      <c r="EU128" s="66"/>
      <c r="EV128" s="66"/>
      <c r="EW128" s="66"/>
      <c r="EX128" s="66"/>
      <c r="EY128" s="66"/>
      <c r="EZ128" s="66"/>
      <c r="FA128" s="66"/>
      <c r="FB128" s="66"/>
      <c r="FC128" s="66"/>
      <c r="FD128" s="66"/>
      <c r="FE128" s="66"/>
      <c r="FF128" s="66"/>
      <c r="FG128" s="66"/>
      <c r="FH128" s="66"/>
      <c r="FI128" s="116"/>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c r="JA128" s="11"/>
      <c r="JB128" s="11"/>
      <c r="JC128" s="11"/>
      <c r="JD128" s="11"/>
      <c r="JE128" s="11"/>
      <c r="JF128" s="11"/>
      <c r="JG128" s="11"/>
      <c r="JH128" s="11"/>
      <c r="JI128" s="11"/>
      <c r="JJ128" s="11"/>
      <c r="JK128" s="11"/>
      <c r="JL128" s="11"/>
      <c r="JM128" s="11"/>
      <c r="JN128" s="11"/>
      <c r="JO128" s="11"/>
      <c r="JP128" s="11"/>
      <c r="JQ128" s="11"/>
      <c r="JR128" s="11"/>
      <c r="JS128" s="11"/>
      <c r="JT128" s="11"/>
      <c r="JU128" s="11"/>
      <c r="JV128" s="11"/>
      <c r="JW128" s="11"/>
      <c r="JX128" s="11"/>
      <c r="JY128" s="11"/>
      <c r="JZ128" s="11"/>
      <c r="KA128" s="11"/>
      <c r="KB128" s="11"/>
      <c r="KC128" s="11"/>
      <c r="KD128" s="11"/>
      <c r="KE128" s="11"/>
      <c r="KF128" s="11"/>
      <c r="KG128" s="11"/>
      <c r="KH128" s="11"/>
      <c r="KI128" s="11"/>
      <c r="KJ128" s="11"/>
      <c r="KK128" s="11"/>
      <c r="KL128" s="11"/>
      <c r="KM128" s="11"/>
      <c r="KN128" s="11"/>
      <c r="KO128" s="13"/>
      <c r="KP128" s="13"/>
      <c r="KQ128" s="13"/>
      <c r="KR128" s="13"/>
      <c r="KS128" s="13"/>
      <c r="KT128" s="13"/>
      <c r="KU128" s="13"/>
    </row>
    <row r="129" spans="1:307" ht="15.75" hidden="1" customHeight="1" x14ac:dyDescent="0.3">
      <c r="A129" s="61" t="s">
        <v>488</v>
      </c>
      <c r="B129" s="61" t="s">
        <v>187</v>
      </c>
      <c r="C129" s="61"/>
      <c r="D129" s="61"/>
      <c r="E129" s="61"/>
      <c r="F129" s="60"/>
      <c r="G129" s="60"/>
      <c r="H129" s="60"/>
      <c r="I129" s="61"/>
      <c r="J129" s="61"/>
      <c r="K129" s="61"/>
      <c r="L129" s="62" t="s">
        <v>339</v>
      </c>
      <c r="M129" s="75"/>
      <c r="N129" s="59"/>
      <c r="O129" s="77"/>
      <c r="P129" s="59"/>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6"/>
      <c r="CA129" s="66"/>
      <c r="CB129" s="66"/>
      <c r="CC129" s="66"/>
      <c r="CD129" s="66"/>
      <c r="CE129" s="66"/>
      <c r="CF129" s="66"/>
      <c r="CG129" s="66"/>
      <c r="CH129" s="66"/>
      <c r="CI129" s="66"/>
      <c r="CJ129" s="66"/>
      <c r="CK129" s="66"/>
      <c r="CL129" s="66"/>
      <c r="CM129" s="66"/>
      <c r="CN129" s="66"/>
      <c r="CO129" s="66"/>
      <c r="CP129" s="66"/>
      <c r="CQ129" s="66"/>
      <c r="CR129" s="66"/>
      <c r="CS129" s="66"/>
      <c r="CT129" s="66"/>
      <c r="CU129" s="66"/>
      <c r="CV129" s="66"/>
      <c r="CW129" s="66"/>
      <c r="CX129" s="66"/>
      <c r="CY129" s="66"/>
      <c r="CZ129" s="66"/>
      <c r="DA129" s="66"/>
      <c r="DB129" s="66"/>
      <c r="DC129" s="66"/>
      <c r="DD129" s="66"/>
      <c r="DE129" s="66"/>
      <c r="DF129" s="66"/>
      <c r="DG129" s="66"/>
      <c r="DH129" s="66"/>
      <c r="DI129" s="66"/>
      <c r="DJ129" s="66"/>
      <c r="DK129" s="66"/>
      <c r="DL129" s="66"/>
      <c r="DM129" s="66"/>
      <c r="DN129" s="66"/>
      <c r="DO129" s="66"/>
      <c r="DP129" s="66"/>
      <c r="DQ129" s="66"/>
      <c r="DR129" s="66"/>
      <c r="DS129" s="66"/>
      <c r="DT129" s="66"/>
      <c r="DU129" s="66"/>
      <c r="DV129" s="66"/>
      <c r="DW129" s="66"/>
      <c r="DX129" s="66"/>
      <c r="DY129" s="66"/>
      <c r="DZ129" s="66"/>
      <c r="EA129" s="66"/>
      <c r="EB129" s="66"/>
      <c r="EC129" s="66"/>
      <c r="ED129" s="66"/>
      <c r="EE129" s="66"/>
      <c r="EF129" s="66"/>
      <c r="EG129" s="66"/>
      <c r="EH129" s="64"/>
      <c r="EI129" s="64"/>
      <c r="EJ129" s="66"/>
      <c r="EK129" s="66"/>
      <c r="EL129" s="66"/>
      <c r="EM129" s="66"/>
      <c r="EN129" s="66"/>
      <c r="EO129" s="66"/>
      <c r="EP129" s="66"/>
      <c r="EQ129" s="66"/>
      <c r="ER129" s="66"/>
      <c r="ES129" s="66"/>
      <c r="ET129" s="66"/>
      <c r="EU129" s="66"/>
      <c r="EV129" s="66"/>
      <c r="EW129" s="66"/>
      <c r="EX129" s="66"/>
      <c r="EY129" s="66"/>
      <c r="EZ129" s="66"/>
      <c r="FA129" s="66"/>
      <c r="FB129" s="66"/>
      <c r="FC129" s="66"/>
      <c r="FD129" s="66"/>
      <c r="FE129" s="66"/>
      <c r="FF129" s="66"/>
      <c r="FG129" s="66"/>
      <c r="FH129" s="66"/>
      <c r="FI129" s="66"/>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c r="JA129" s="11"/>
      <c r="JB129" s="11"/>
      <c r="JC129" s="11"/>
      <c r="JD129" s="11"/>
      <c r="JE129" s="11"/>
      <c r="JF129" s="11"/>
      <c r="JG129" s="11"/>
      <c r="JH129" s="11"/>
      <c r="JI129" s="11"/>
      <c r="JJ129" s="11"/>
      <c r="JK129" s="11"/>
      <c r="JL129" s="11"/>
      <c r="JM129" s="11"/>
      <c r="JN129" s="11"/>
      <c r="JO129" s="11"/>
      <c r="JP129" s="11"/>
      <c r="JQ129" s="11"/>
      <c r="JR129" s="11"/>
      <c r="JS129" s="11"/>
      <c r="JT129" s="11"/>
      <c r="JU129" s="11"/>
      <c r="JV129" s="11"/>
      <c r="JW129" s="11"/>
      <c r="JX129" s="11"/>
      <c r="JY129" s="11"/>
      <c r="JZ129" s="11"/>
      <c r="KA129" s="11"/>
      <c r="KB129" s="11"/>
      <c r="KC129" s="11"/>
      <c r="KD129" s="11"/>
      <c r="KE129" s="11"/>
      <c r="KF129" s="11"/>
      <c r="KG129" s="11"/>
      <c r="KH129" s="11"/>
      <c r="KI129" s="11"/>
      <c r="KJ129" s="11"/>
      <c r="KK129" s="11"/>
      <c r="KL129" s="11"/>
      <c r="KM129" s="11"/>
      <c r="KN129" s="11"/>
      <c r="KO129" s="13"/>
      <c r="KP129" s="13"/>
      <c r="KQ129" s="13"/>
      <c r="KR129" s="13"/>
      <c r="KS129" s="13"/>
      <c r="KT129" s="13"/>
      <c r="KU129" s="13"/>
    </row>
    <row r="130" spans="1:307" ht="15.75" hidden="1" customHeight="1" x14ac:dyDescent="0.3">
      <c r="A130" s="79" t="s">
        <v>488</v>
      </c>
      <c r="B130" s="79" t="s">
        <v>187</v>
      </c>
      <c r="C130" s="79" t="s">
        <v>189</v>
      </c>
      <c r="D130" s="79"/>
      <c r="E130" s="79"/>
      <c r="F130" s="79"/>
      <c r="G130" s="79"/>
      <c r="H130" s="79"/>
      <c r="I130" s="79"/>
      <c r="J130" s="79"/>
      <c r="K130" s="79"/>
      <c r="L130" s="244" t="s">
        <v>340</v>
      </c>
      <c r="M130" s="75"/>
      <c r="N130" s="59"/>
      <c r="O130" s="77"/>
      <c r="P130" s="59"/>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6"/>
      <c r="CA130" s="66"/>
      <c r="CB130" s="66"/>
      <c r="CC130" s="66"/>
      <c r="CD130" s="66"/>
      <c r="CE130" s="66"/>
      <c r="CF130" s="66"/>
      <c r="CG130" s="66"/>
      <c r="CH130" s="66"/>
      <c r="CI130" s="66"/>
      <c r="CJ130" s="66"/>
      <c r="CK130" s="66"/>
      <c r="CL130" s="66"/>
      <c r="CM130" s="66"/>
      <c r="CN130" s="66"/>
      <c r="CO130" s="66"/>
      <c r="CP130" s="66"/>
      <c r="CQ130" s="66"/>
      <c r="CR130" s="66"/>
      <c r="CS130" s="66"/>
      <c r="CT130" s="66"/>
      <c r="CU130" s="66"/>
      <c r="CV130" s="66"/>
      <c r="CW130" s="66"/>
      <c r="CX130" s="66"/>
      <c r="CY130" s="66"/>
      <c r="CZ130" s="66"/>
      <c r="DA130" s="66"/>
      <c r="DB130" s="66"/>
      <c r="DC130" s="66"/>
      <c r="DD130" s="66"/>
      <c r="DE130" s="66"/>
      <c r="DF130" s="66"/>
      <c r="DG130" s="66"/>
      <c r="DH130" s="66"/>
      <c r="DI130" s="66"/>
      <c r="DJ130" s="66"/>
      <c r="DK130" s="66"/>
      <c r="DL130" s="66"/>
      <c r="DM130" s="66"/>
      <c r="DN130" s="66"/>
      <c r="DO130" s="66"/>
      <c r="DP130" s="66"/>
      <c r="DQ130" s="66"/>
      <c r="DR130" s="66"/>
      <c r="DS130" s="66"/>
      <c r="DT130" s="66"/>
      <c r="DU130" s="66"/>
      <c r="DV130" s="66"/>
      <c r="DW130" s="66"/>
      <c r="DX130" s="66"/>
      <c r="DY130" s="66"/>
      <c r="DZ130" s="66"/>
      <c r="EA130" s="66"/>
      <c r="EB130" s="66"/>
      <c r="EC130" s="66"/>
      <c r="ED130" s="66"/>
      <c r="EE130" s="66"/>
      <c r="EF130" s="66"/>
      <c r="EG130" s="66"/>
      <c r="EH130" s="64"/>
      <c r="EI130" s="64"/>
      <c r="EJ130" s="66"/>
      <c r="EK130" s="66"/>
      <c r="EL130" s="66"/>
      <c r="EM130" s="66"/>
      <c r="EN130" s="66"/>
      <c r="EO130" s="66"/>
      <c r="EP130" s="66"/>
      <c r="EQ130" s="66"/>
      <c r="ER130" s="66"/>
      <c r="ES130" s="66"/>
      <c r="ET130" s="66"/>
      <c r="EU130" s="66"/>
      <c r="EV130" s="66"/>
      <c r="EW130" s="66"/>
      <c r="EX130" s="66"/>
      <c r="EY130" s="66"/>
      <c r="EZ130" s="66"/>
      <c r="FA130" s="66"/>
      <c r="FB130" s="66"/>
      <c r="FC130" s="66"/>
      <c r="FD130" s="66"/>
      <c r="FE130" s="66"/>
      <c r="FF130" s="66"/>
      <c r="FG130" s="66"/>
      <c r="FH130" s="66"/>
      <c r="FI130" s="66"/>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c r="JA130" s="11"/>
      <c r="JB130" s="11"/>
      <c r="JC130" s="11"/>
      <c r="JD130" s="11"/>
      <c r="JE130" s="11"/>
      <c r="JF130" s="11"/>
      <c r="JG130" s="11"/>
      <c r="JH130" s="11"/>
      <c r="JI130" s="11"/>
      <c r="JJ130" s="11"/>
      <c r="JK130" s="11"/>
      <c r="JL130" s="11"/>
      <c r="JM130" s="11"/>
      <c r="JN130" s="11"/>
      <c r="JO130" s="11"/>
      <c r="JP130" s="11"/>
      <c r="JQ130" s="11"/>
      <c r="JR130" s="11"/>
      <c r="JS130" s="11"/>
      <c r="JT130" s="11"/>
      <c r="JU130" s="11"/>
      <c r="JV130" s="11"/>
      <c r="JW130" s="11"/>
      <c r="JX130" s="11"/>
      <c r="JY130" s="11"/>
      <c r="JZ130" s="11"/>
      <c r="KA130" s="11"/>
      <c r="KB130" s="11"/>
      <c r="KC130" s="11"/>
      <c r="KD130" s="11"/>
      <c r="KE130" s="11"/>
      <c r="KF130" s="11"/>
      <c r="KG130" s="11"/>
      <c r="KH130" s="11"/>
      <c r="KI130" s="11"/>
      <c r="KJ130" s="11"/>
      <c r="KK130" s="11"/>
      <c r="KL130" s="11"/>
      <c r="KM130" s="11"/>
      <c r="KN130" s="11"/>
      <c r="KO130" s="13"/>
      <c r="KP130" s="13"/>
      <c r="KQ130" s="13"/>
      <c r="KR130" s="13"/>
      <c r="KS130" s="13"/>
      <c r="KT130" s="13"/>
      <c r="KU130" s="13"/>
    </row>
    <row r="131" spans="1:307" ht="15.75" hidden="1" customHeight="1" x14ac:dyDescent="0.3">
      <c r="A131" s="76" t="s">
        <v>488</v>
      </c>
      <c r="B131" s="76" t="s">
        <v>187</v>
      </c>
      <c r="C131" s="76" t="s">
        <v>189</v>
      </c>
      <c r="D131" s="76" t="s">
        <v>509</v>
      </c>
      <c r="E131" s="76"/>
      <c r="F131" s="74"/>
      <c r="G131" s="74"/>
      <c r="H131" s="74"/>
      <c r="I131" s="76"/>
      <c r="J131" s="76"/>
      <c r="K131" s="76"/>
      <c r="L131" s="78" t="s">
        <v>510</v>
      </c>
      <c r="M131" s="75"/>
      <c r="N131" s="59"/>
      <c r="O131" s="77"/>
      <c r="P131" s="59"/>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6"/>
      <c r="CA131" s="66"/>
      <c r="CB131" s="66"/>
      <c r="CC131" s="66"/>
      <c r="CD131" s="66"/>
      <c r="CE131" s="66"/>
      <c r="CF131" s="66"/>
      <c r="CG131" s="66"/>
      <c r="CH131" s="66"/>
      <c r="CI131" s="66"/>
      <c r="CJ131" s="66"/>
      <c r="CK131" s="66"/>
      <c r="CL131" s="66"/>
      <c r="CM131" s="66"/>
      <c r="CN131" s="66"/>
      <c r="CO131" s="66"/>
      <c r="CP131" s="66"/>
      <c r="CQ131" s="66"/>
      <c r="CR131" s="66"/>
      <c r="CS131" s="66"/>
      <c r="CT131" s="66"/>
      <c r="CU131" s="66"/>
      <c r="CV131" s="66"/>
      <c r="CW131" s="66"/>
      <c r="CX131" s="66"/>
      <c r="CY131" s="66"/>
      <c r="CZ131" s="66"/>
      <c r="DA131" s="66"/>
      <c r="DB131" s="66"/>
      <c r="DC131" s="66"/>
      <c r="DD131" s="66"/>
      <c r="DE131" s="66"/>
      <c r="DF131" s="66"/>
      <c r="DG131" s="66"/>
      <c r="DH131" s="66"/>
      <c r="DI131" s="66"/>
      <c r="DJ131" s="66"/>
      <c r="DK131" s="66"/>
      <c r="DL131" s="66"/>
      <c r="DM131" s="66"/>
      <c r="DN131" s="66"/>
      <c r="DO131" s="66"/>
      <c r="DP131" s="66"/>
      <c r="DQ131" s="66"/>
      <c r="DR131" s="66"/>
      <c r="DS131" s="66"/>
      <c r="DT131" s="66"/>
      <c r="DU131" s="66"/>
      <c r="DV131" s="66"/>
      <c r="DW131" s="66"/>
      <c r="DX131" s="66"/>
      <c r="DY131" s="66"/>
      <c r="DZ131" s="66"/>
      <c r="EA131" s="66"/>
      <c r="EB131" s="66"/>
      <c r="EC131" s="66"/>
      <c r="ED131" s="66"/>
      <c r="EE131" s="66"/>
      <c r="EF131" s="66"/>
      <c r="EG131" s="66"/>
      <c r="EH131" s="64"/>
      <c r="EI131" s="64"/>
      <c r="EJ131" s="66"/>
      <c r="EK131" s="66"/>
      <c r="EL131" s="66"/>
      <c r="EM131" s="66"/>
      <c r="EN131" s="66"/>
      <c r="EO131" s="66"/>
      <c r="EP131" s="66"/>
      <c r="EQ131" s="66"/>
      <c r="ER131" s="66"/>
      <c r="ES131" s="66"/>
      <c r="ET131" s="66"/>
      <c r="EU131" s="66"/>
      <c r="EV131" s="66"/>
      <c r="EW131" s="66"/>
      <c r="EX131" s="66"/>
      <c r="EY131" s="66"/>
      <c r="EZ131" s="66"/>
      <c r="FA131" s="66"/>
      <c r="FB131" s="66"/>
      <c r="FC131" s="66"/>
      <c r="FD131" s="66"/>
      <c r="FE131" s="66"/>
      <c r="FF131" s="66"/>
      <c r="FG131" s="66"/>
      <c r="FH131" s="66"/>
      <c r="FI131" s="66"/>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c r="JA131" s="11"/>
      <c r="JB131" s="11"/>
      <c r="JC131" s="11"/>
      <c r="JD131" s="11"/>
      <c r="JE131" s="11"/>
      <c r="JF131" s="11"/>
      <c r="JG131" s="11"/>
      <c r="JH131" s="11"/>
      <c r="JI131" s="11"/>
      <c r="JJ131" s="11"/>
      <c r="JK131" s="11"/>
      <c r="JL131" s="11"/>
      <c r="JM131" s="11"/>
      <c r="JN131" s="11"/>
      <c r="JO131" s="11"/>
      <c r="JP131" s="11"/>
      <c r="JQ131" s="11"/>
      <c r="JR131" s="11"/>
      <c r="JS131" s="11"/>
      <c r="JT131" s="11"/>
      <c r="JU131" s="11"/>
      <c r="JV131" s="11"/>
      <c r="JW131" s="11"/>
      <c r="JX131" s="11"/>
      <c r="JY131" s="11"/>
      <c r="JZ131" s="11"/>
      <c r="KA131" s="11"/>
      <c r="KB131" s="11"/>
      <c r="KC131" s="11"/>
      <c r="KD131" s="11"/>
      <c r="KE131" s="11"/>
      <c r="KF131" s="11"/>
      <c r="KG131" s="11"/>
      <c r="KH131" s="11"/>
      <c r="KI131" s="11"/>
      <c r="KJ131" s="11"/>
      <c r="KK131" s="11"/>
      <c r="KL131" s="11"/>
      <c r="KM131" s="11"/>
      <c r="KN131" s="11"/>
      <c r="KO131" s="13"/>
      <c r="KP131" s="13"/>
      <c r="KQ131" s="13"/>
      <c r="KR131" s="13"/>
      <c r="KS131" s="13"/>
      <c r="KT131" s="13"/>
      <c r="KU131" s="13"/>
    </row>
    <row r="132" spans="1:307" ht="15.75" hidden="1" customHeight="1" x14ac:dyDescent="0.3">
      <c r="A132" s="81" t="s">
        <v>488</v>
      </c>
      <c r="B132" s="81" t="s">
        <v>187</v>
      </c>
      <c r="C132" s="81" t="s">
        <v>189</v>
      </c>
      <c r="D132" s="81" t="s">
        <v>509</v>
      </c>
      <c r="E132" s="81" t="s">
        <v>654</v>
      </c>
      <c r="F132" s="81"/>
      <c r="G132" s="81"/>
      <c r="H132" s="82"/>
      <c r="I132" s="81"/>
      <c r="J132" s="81"/>
      <c r="K132" s="81"/>
      <c r="L132" s="89" t="s">
        <v>655</v>
      </c>
      <c r="M132" s="75"/>
      <c r="N132" s="59"/>
      <c r="O132" s="77"/>
      <c r="P132" s="59"/>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6"/>
      <c r="CA132" s="66"/>
      <c r="CB132" s="66"/>
      <c r="CC132" s="66"/>
      <c r="CD132" s="66"/>
      <c r="CE132" s="66"/>
      <c r="CF132" s="66"/>
      <c r="CG132" s="66"/>
      <c r="CH132" s="66"/>
      <c r="CI132" s="66"/>
      <c r="CJ132" s="66"/>
      <c r="CK132" s="66"/>
      <c r="CL132" s="66"/>
      <c r="CM132" s="66"/>
      <c r="CN132" s="66"/>
      <c r="CO132" s="66"/>
      <c r="CP132" s="66"/>
      <c r="CQ132" s="66"/>
      <c r="CR132" s="66"/>
      <c r="CS132" s="66"/>
      <c r="CT132" s="66"/>
      <c r="CU132" s="66"/>
      <c r="CV132" s="66"/>
      <c r="CW132" s="66"/>
      <c r="CX132" s="66"/>
      <c r="CY132" s="66"/>
      <c r="CZ132" s="66"/>
      <c r="DA132" s="66"/>
      <c r="DB132" s="66"/>
      <c r="DC132" s="66"/>
      <c r="DD132" s="66"/>
      <c r="DE132" s="66"/>
      <c r="DF132" s="66"/>
      <c r="DG132" s="66"/>
      <c r="DH132" s="66"/>
      <c r="DI132" s="66"/>
      <c r="DJ132" s="66"/>
      <c r="DK132" s="66"/>
      <c r="DL132" s="66"/>
      <c r="DM132" s="66"/>
      <c r="DN132" s="66"/>
      <c r="DO132" s="66"/>
      <c r="DP132" s="66"/>
      <c r="DQ132" s="66"/>
      <c r="DR132" s="66"/>
      <c r="DS132" s="66"/>
      <c r="DT132" s="66"/>
      <c r="DU132" s="66"/>
      <c r="DV132" s="66"/>
      <c r="DW132" s="66"/>
      <c r="DX132" s="66"/>
      <c r="DY132" s="66"/>
      <c r="DZ132" s="66"/>
      <c r="EA132" s="66"/>
      <c r="EB132" s="66"/>
      <c r="EC132" s="66"/>
      <c r="ED132" s="66"/>
      <c r="EE132" s="66"/>
      <c r="EF132" s="66"/>
      <c r="EG132" s="66"/>
      <c r="EH132" s="64"/>
      <c r="EI132" s="64"/>
      <c r="EJ132" s="66"/>
      <c r="EK132" s="66"/>
      <c r="EL132" s="66"/>
      <c r="EM132" s="66"/>
      <c r="EN132" s="66"/>
      <c r="EO132" s="66"/>
      <c r="EP132" s="66"/>
      <c r="EQ132" s="66"/>
      <c r="ER132" s="66"/>
      <c r="ES132" s="66"/>
      <c r="ET132" s="66"/>
      <c r="EU132" s="66"/>
      <c r="EV132" s="66"/>
      <c r="EW132" s="66"/>
      <c r="EX132" s="66"/>
      <c r="EY132" s="66"/>
      <c r="EZ132" s="66"/>
      <c r="FA132" s="66"/>
      <c r="FB132" s="66"/>
      <c r="FC132" s="66"/>
      <c r="FD132" s="66"/>
      <c r="FE132" s="66"/>
      <c r="FF132" s="66"/>
      <c r="FG132" s="66"/>
      <c r="FH132" s="66"/>
      <c r="FI132" s="66"/>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c r="JA132" s="11"/>
      <c r="JB132" s="11"/>
      <c r="JC132" s="11"/>
      <c r="JD132" s="11"/>
      <c r="JE132" s="11"/>
      <c r="JF132" s="11"/>
      <c r="JG132" s="11"/>
      <c r="JH132" s="11"/>
      <c r="JI132" s="11"/>
      <c r="JJ132" s="11"/>
      <c r="JK132" s="11"/>
      <c r="JL132" s="11"/>
      <c r="JM132" s="11"/>
      <c r="JN132" s="11"/>
      <c r="JO132" s="11"/>
      <c r="JP132" s="11"/>
      <c r="JQ132" s="11"/>
      <c r="JR132" s="11"/>
      <c r="JS132" s="11"/>
      <c r="JT132" s="11"/>
      <c r="JU132" s="11"/>
      <c r="JV132" s="11"/>
      <c r="JW132" s="11"/>
      <c r="JX132" s="11"/>
      <c r="JY132" s="11"/>
      <c r="JZ132" s="11"/>
      <c r="KA132" s="11"/>
      <c r="KB132" s="11"/>
      <c r="KC132" s="11"/>
      <c r="KD132" s="11"/>
      <c r="KE132" s="11"/>
      <c r="KF132" s="11"/>
      <c r="KG132" s="11"/>
      <c r="KH132" s="11"/>
      <c r="KI132" s="11"/>
      <c r="KJ132" s="11"/>
      <c r="KK132" s="11"/>
      <c r="KL132" s="11"/>
      <c r="KM132" s="11"/>
      <c r="KN132" s="11"/>
      <c r="KO132" s="13"/>
      <c r="KP132" s="13"/>
      <c r="KQ132" s="13"/>
      <c r="KR132" s="13"/>
      <c r="KS132" s="13"/>
      <c r="KT132" s="13"/>
      <c r="KU132" s="13"/>
    </row>
    <row r="133" spans="1:307" ht="15.75" customHeight="1" x14ac:dyDescent="0.3">
      <c r="A133" s="90" t="s">
        <v>488</v>
      </c>
      <c r="B133" s="90" t="s">
        <v>187</v>
      </c>
      <c r="C133" s="90" t="s">
        <v>189</v>
      </c>
      <c r="D133" s="90" t="s">
        <v>509</v>
      </c>
      <c r="E133" s="90" t="s">
        <v>654</v>
      </c>
      <c r="F133" s="86" t="s">
        <v>663</v>
      </c>
      <c r="G133" s="90" t="s">
        <v>206</v>
      </c>
      <c r="H133" s="90" t="s">
        <v>664</v>
      </c>
      <c r="I133" s="104" t="s">
        <v>229</v>
      </c>
      <c r="J133" s="104" t="s">
        <v>666</v>
      </c>
      <c r="K133" s="104"/>
      <c r="L133" s="91" t="s">
        <v>667</v>
      </c>
      <c r="M133" s="75">
        <f t="shared" ref="M133:M141" si="6">N133</f>
        <v>1750000000</v>
      </c>
      <c r="N133" s="64">
        <f t="shared" ref="N133:N144" si="7">P133</f>
        <v>1750000000</v>
      </c>
      <c r="O133" s="103">
        <v>10</v>
      </c>
      <c r="P133" s="64">
        <f t="shared" ref="P133:P144" si="8">SUM(Q133:FI133)</f>
        <v>1750000000</v>
      </c>
      <c r="Q133" s="64">
        <v>1750000000</v>
      </c>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6"/>
      <c r="CA133" s="66"/>
      <c r="CB133" s="66"/>
      <c r="CC133" s="66"/>
      <c r="CD133" s="66"/>
      <c r="CE133" s="66"/>
      <c r="CF133" s="66"/>
      <c r="CG133" s="66"/>
      <c r="CH133" s="66"/>
      <c r="CI133" s="66"/>
      <c r="CJ133" s="66"/>
      <c r="CK133" s="66"/>
      <c r="CL133" s="66"/>
      <c r="CM133" s="66"/>
      <c r="CN133" s="66"/>
      <c r="CO133" s="66"/>
      <c r="CP133" s="66"/>
      <c r="CQ133" s="66"/>
      <c r="CR133" s="66"/>
      <c r="CS133" s="66"/>
      <c r="CT133" s="66"/>
      <c r="CU133" s="66"/>
      <c r="CV133" s="66"/>
      <c r="CW133" s="66"/>
      <c r="CX133" s="66"/>
      <c r="CY133" s="66"/>
      <c r="CZ133" s="66"/>
      <c r="DA133" s="66"/>
      <c r="DB133" s="66"/>
      <c r="DC133" s="66"/>
      <c r="DD133" s="66"/>
      <c r="DE133" s="66"/>
      <c r="DF133" s="66"/>
      <c r="DG133" s="66"/>
      <c r="DH133" s="66"/>
      <c r="DI133" s="66"/>
      <c r="DJ133" s="66"/>
      <c r="DK133" s="66"/>
      <c r="DL133" s="66"/>
      <c r="DM133" s="66"/>
      <c r="DN133" s="66"/>
      <c r="DO133" s="66"/>
      <c r="DP133" s="66"/>
      <c r="DQ133" s="66"/>
      <c r="DR133" s="66"/>
      <c r="DS133" s="66"/>
      <c r="DT133" s="66"/>
      <c r="DU133" s="66"/>
      <c r="DV133" s="66"/>
      <c r="DW133" s="66"/>
      <c r="DX133" s="66"/>
      <c r="DY133" s="66"/>
      <c r="DZ133" s="66"/>
      <c r="EA133" s="66"/>
      <c r="EB133" s="66"/>
      <c r="EC133" s="66"/>
      <c r="ED133" s="66"/>
      <c r="EE133" s="66"/>
      <c r="EF133" s="66"/>
      <c r="EG133" s="66"/>
      <c r="EH133" s="64"/>
      <c r="EI133" s="64"/>
      <c r="EJ133" s="66"/>
      <c r="EK133" s="66"/>
      <c r="EL133" s="66"/>
      <c r="EM133" s="66"/>
      <c r="EN133" s="66"/>
      <c r="EO133" s="66"/>
      <c r="EP133" s="66"/>
      <c r="EQ133" s="66"/>
      <c r="ER133" s="66"/>
      <c r="ES133" s="66"/>
      <c r="ET133" s="64"/>
      <c r="EU133" s="64"/>
      <c r="EV133" s="64"/>
      <c r="EW133" s="64"/>
      <c r="EX133" s="64"/>
      <c r="EY133" s="64"/>
      <c r="EZ133" s="66"/>
      <c r="FA133" s="66"/>
      <c r="FB133" s="66"/>
      <c r="FC133" s="66"/>
      <c r="FD133" s="66"/>
      <c r="FE133" s="66"/>
      <c r="FF133" s="66"/>
      <c r="FG133" s="66"/>
      <c r="FH133" s="66"/>
      <c r="FI133" s="66"/>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c r="JA133" s="11"/>
      <c r="JB133" s="11"/>
      <c r="JC133" s="11"/>
      <c r="JD133" s="11"/>
      <c r="JE133" s="11"/>
      <c r="JF133" s="11"/>
      <c r="JG133" s="11"/>
      <c r="JH133" s="11"/>
      <c r="JI133" s="11"/>
      <c r="JJ133" s="11"/>
      <c r="JK133" s="11"/>
      <c r="JL133" s="11"/>
      <c r="JM133" s="11"/>
      <c r="JN133" s="11"/>
      <c r="JO133" s="11"/>
      <c r="JP133" s="11"/>
      <c r="JQ133" s="11"/>
      <c r="JR133" s="11"/>
      <c r="JS133" s="11"/>
      <c r="JT133" s="11"/>
      <c r="JU133" s="11"/>
      <c r="JV133" s="11"/>
      <c r="JW133" s="11"/>
      <c r="JX133" s="11"/>
      <c r="JY133" s="11"/>
      <c r="JZ133" s="11"/>
      <c r="KA133" s="11"/>
      <c r="KB133" s="11"/>
      <c r="KC133" s="11"/>
      <c r="KD133" s="11"/>
      <c r="KE133" s="11"/>
      <c r="KF133" s="11"/>
      <c r="KG133" s="11"/>
      <c r="KH133" s="11"/>
      <c r="KI133" s="11"/>
      <c r="KJ133" s="11"/>
      <c r="KK133" s="11"/>
      <c r="KL133" s="11"/>
      <c r="KM133" s="11"/>
      <c r="KN133" s="11"/>
      <c r="KO133" s="13"/>
      <c r="KP133" s="13"/>
      <c r="KQ133" s="13"/>
      <c r="KR133" s="13"/>
      <c r="KS133" s="13"/>
      <c r="KT133" s="13"/>
      <c r="KU133" s="13"/>
    </row>
    <row r="134" spans="1:307" ht="15.75" customHeight="1" x14ac:dyDescent="0.3">
      <c r="A134" s="90" t="s">
        <v>488</v>
      </c>
      <c r="B134" s="90" t="s">
        <v>187</v>
      </c>
      <c r="C134" s="90" t="s">
        <v>189</v>
      </c>
      <c r="D134" s="90" t="s">
        <v>509</v>
      </c>
      <c r="E134" s="90" t="s">
        <v>654</v>
      </c>
      <c r="F134" s="86" t="s">
        <v>670</v>
      </c>
      <c r="G134" s="90" t="s">
        <v>616</v>
      </c>
      <c r="H134" s="90" t="s">
        <v>671</v>
      </c>
      <c r="I134" s="104" t="s">
        <v>229</v>
      </c>
      <c r="J134" s="104" t="s">
        <v>672</v>
      </c>
      <c r="K134" s="104"/>
      <c r="L134" s="91" t="s">
        <v>673</v>
      </c>
      <c r="M134" s="75">
        <f t="shared" si="6"/>
        <v>1500000000</v>
      </c>
      <c r="N134" s="64">
        <f t="shared" si="7"/>
        <v>1500000000</v>
      </c>
      <c r="O134" s="103">
        <v>6</v>
      </c>
      <c r="P134" s="64">
        <f t="shared" si="8"/>
        <v>1500000000</v>
      </c>
      <c r="Q134" s="64">
        <v>1500000000</v>
      </c>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6"/>
      <c r="CA134" s="66"/>
      <c r="CB134" s="66"/>
      <c r="CC134" s="66"/>
      <c r="CD134" s="66"/>
      <c r="CE134" s="66"/>
      <c r="CF134" s="66"/>
      <c r="CG134" s="66"/>
      <c r="CH134" s="66"/>
      <c r="CI134" s="66"/>
      <c r="CJ134" s="66"/>
      <c r="CK134" s="66"/>
      <c r="CL134" s="66"/>
      <c r="CM134" s="66"/>
      <c r="CN134" s="66"/>
      <c r="CO134" s="66"/>
      <c r="CP134" s="66"/>
      <c r="CQ134" s="66"/>
      <c r="CR134" s="66"/>
      <c r="CS134" s="66"/>
      <c r="CT134" s="66"/>
      <c r="CU134" s="66"/>
      <c r="CV134" s="66"/>
      <c r="CW134" s="66"/>
      <c r="CX134" s="66"/>
      <c r="CY134" s="66"/>
      <c r="CZ134" s="66"/>
      <c r="DA134" s="66"/>
      <c r="DB134" s="66"/>
      <c r="DC134" s="66"/>
      <c r="DD134" s="66"/>
      <c r="DE134" s="66"/>
      <c r="DF134" s="66"/>
      <c r="DG134" s="66"/>
      <c r="DH134" s="66"/>
      <c r="DI134" s="66"/>
      <c r="DJ134" s="66"/>
      <c r="DK134" s="66"/>
      <c r="DL134" s="66"/>
      <c r="DM134" s="66"/>
      <c r="DN134" s="66"/>
      <c r="DO134" s="66"/>
      <c r="DP134" s="66"/>
      <c r="DQ134" s="66"/>
      <c r="DR134" s="66"/>
      <c r="DS134" s="66"/>
      <c r="DT134" s="66"/>
      <c r="DU134" s="66"/>
      <c r="DV134" s="66"/>
      <c r="DW134" s="66"/>
      <c r="DX134" s="66"/>
      <c r="DY134" s="66"/>
      <c r="DZ134" s="66"/>
      <c r="EA134" s="66"/>
      <c r="EB134" s="66"/>
      <c r="EC134" s="66"/>
      <c r="ED134" s="66"/>
      <c r="EE134" s="66"/>
      <c r="EF134" s="66"/>
      <c r="EG134" s="66"/>
      <c r="EH134" s="64"/>
      <c r="EI134" s="64"/>
      <c r="EJ134" s="66"/>
      <c r="EK134" s="66"/>
      <c r="EL134" s="66"/>
      <c r="EM134" s="66"/>
      <c r="EN134" s="66"/>
      <c r="EO134" s="66"/>
      <c r="EP134" s="66"/>
      <c r="EQ134" s="66"/>
      <c r="ER134" s="66"/>
      <c r="ES134" s="66"/>
      <c r="ET134" s="66"/>
      <c r="EU134" s="66"/>
      <c r="EV134" s="66"/>
      <c r="EW134" s="66"/>
      <c r="EX134" s="66"/>
      <c r="EY134" s="66"/>
      <c r="EZ134" s="66"/>
      <c r="FA134" s="66"/>
      <c r="FB134" s="66"/>
      <c r="FC134" s="66"/>
      <c r="FD134" s="66"/>
      <c r="FE134" s="66"/>
      <c r="FF134" s="66"/>
      <c r="FG134" s="66"/>
      <c r="FH134" s="66"/>
      <c r="FI134" s="66"/>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c r="JA134" s="11"/>
      <c r="JB134" s="11"/>
      <c r="JC134" s="11"/>
      <c r="JD134" s="11"/>
      <c r="JE134" s="11"/>
      <c r="JF134" s="11"/>
      <c r="JG134" s="11"/>
      <c r="JH134" s="11"/>
      <c r="JI134" s="11"/>
      <c r="JJ134" s="11"/>
      <c r="JK134" s="11"/>
      <c r="JL134" s="11"/>
      <c r="JM134" s="11"/>
      <c r="JN134" s="11"/>
      <c r="JO134" s="11"/>
      <c r="JP134" s="11"/>
      <c r="JQ134" s="11"/>
      <c r="JR134" s="11"/>
      <c r="JS134" s="11"/>
      <c r="JT134" s="11"/>
      <c r="JU134" s="11"/>
      <c r="JV134" s="11"/>
      <c r="JW134" s="11"/>
      <c r="JX134" s="11"/>
      <c r="JY134" s="11"/>
      <c r="JZ134" s="11"/>
      <c r="KA134" s="11"/>
      <c r="KB134" s="11"/>
      <c r="KC134" s="11"/>
      <c r="KD134" s="11"/>
      <c r="KE134" s="11"/>
      <c r="KF134" s="11"/>
      <c r="KG134" s="11"/>
      <c r="KH134" s="11"/>
      <c r="KI134" s="11"/>
      <c r="KJ134" s="11"/>
      <c r="KK134" s="11"/>
      <c r="KL134" s="11"/>
      <c r="KM134" s="11"/>
      <c r="KN134" s="11"/>
      <c r="KO134" s="13"/>
      <c r="KP134" s="13"/>
      <c r="KQ134" s="13"/>
      <c r="KR134" s="13"/>
      <c r="KS134" s="13"/>
      <c r="KT134" s="13"/>
      <c r="KU134" s="13"/>
    </row>
    <row r="135" spans="1:307" ht="15.75" customHeight="1" x14ac:dyDescent="0.3">
      <c r="A135" s="90" t="s">
        <v>488</v>
      </c>
      <c r="B135" s="90" t="s">
        <v>187</v>
      </c>
      <c r="C135" s="90" t="s">
        <v>189</v>
      </c>
      <c r="D135" s="90" t="s">
        <v>509</v>
      </c>
      <c r="E135" s="90" t="s">
        <v>654</v>
      </c>
      <c r="F135" s="90" t="s">
        <v>677</v>
      </c>
      <c r="G135" s="90" t="s">
        <v>349</v>
      </c>
      <c r="H135" s="90" t="s">
        <v>678</v>
      </c>
      <c r="I135" s="104" t="s">
        <v>229</v>
      </c>
      <c r="J135" s="104" t="s">
        <v>679</v>
      </c>
      <c r="K135" s="104"/>
      <c r="L135" s="91" t="s">
        <v>680</v>
      </c>
      <c r="M135" s="75">
        <f t="shared" si="6"/>
        <v>7850000000</v>
      </c>
      <c r="N135" s="64">
        <f t="shared" si="7"/>
        <v>7850000000</v>
      </c>
      <c r="O135" s="103">
        <v>16</v>
      </c>
      <c r="P135" s="64">
        <f t="shared" si="8"/>
        <v>7850000000</v>
      </c>
      <c r="Q135" s="64">
        <v>7850000000</v>
      </c>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6"/>
      <c r="CA135" s="66"/>
      <c r="CB135" s="66"/>
      <c r="CC135" s="66"/>
      <c r="CD135" s="66"/>
      <c r="CE135" s="66"/>
      <c r="CF135" s="66"/>
      <c r="CG135" s="66"/>
      <c r="CH135" s="66"/>
      <c r="CI135" s="66"/>
      <c r="CJ135" s="66"/>
      <c r="CK135" s="66"/>
      <c r="CL135" s="66"/>
      <c r="CM135" s="66"/>
      <c r="CN135" s="66"/>
      <c r="CO135" s="66"/>
      <c r="CP135" s="66"/>
      <c r="CQ135" s="66"/>
      <c r="CR135" s="66"/>
      <c r="CS135" s="66"/>
      <c r="CT135" s="66"/>
      <c r="CU135" s="66"/>
      <c r="CV135" s="66"/>
      <c r="CW135" s="66"/>
      <c r="CX135" s="66"/>
      <c r="CY135" s="66"/>
      <c r="CZ135" s="66"/>
      <c r="DA135" s="66"/>
      <c r="DB135" s="66"/>
      <c r="DC135" s="66"/>
      <c r="DD135" s="66"/>
      <c r="DE135" s="66"/>
      <c r="DF135" s="66"/>
      <c r="DG135" s="66"/>
      <c r="DH135" s="66"/>
      <c r="DI135" s="66"/>
      <c r="DJ135" s="66"/>
      <c r="DK135" s="66"/>
      <c r="DL135" s="66"/>
      <c r="DM135" s="66"/>
      <c r="DN135" s="66"/>
      <c r="DO135" s="66"/>
      <c r="DP135" s="66"/>
      <c r="DQ135" s="66"/>
      <c r="DR135" s="66"/>
      <c r="DS135" s="66"/>
      <c r="DT135" s="66"/>
      <c r="DU135" s="66"/>
      <c r="DV135" s="66"/>
      <c r="DW135" s="66"/>
      <c r="DX135" s="66"/>
      <c r="DY135" s="66"/>
      <c r="DZ135" s="66"/>
      <c r="EA135" s="66"/>
      <c r="EB135" s="66"/>
      <c r="EC135" s="66"/>
      <c r="ED135" s="66"/>
      <c r="EE135" s="66"/>
      <c r="EF135" s="66"/>
      <c r="EG135" s="66"/>
      <c r="EH135" s="64"/>
      <c r="EI135" s="64"/>
      <c r="EJ135" s="66"/>
      <c r="EK135" s="66"/>
      <c r="EL135" s="66"/>
      <c r="EM135" s="66"/>
      <c r="EN135" s="66"/>
      <c r="EO135" s="66"/>
      <c r="EP135" s="66"/>
      <c r="EQ135" s="66"/>
      <c r="ER135" s="66"/>
      <c r="ES135" s="66"/>
      <c r="ET135" s="66"/>
      <c r="EU135" s="66"/>
      <c r="EV135" s="66"/>
      <c r="EW135" s="66"/>
      <c r="EX135" s="66"/>
      <c r="EY135" s="66"/>
      <c r="EZ135" s="66"/>
      <c r="FA135" s="66"/>
      <c r="FB135" s="66"/>
      <c r="FC135" s="66"/>
      <c r="FD135" s="66"/>
      <c r="FE135" s="66"/>
      <c r="FF135" s="66"/>
      <c r="FG135" s="66"/>
      <c r="FH135" s="66"/>
      <c r="FI135" s="66"/>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c r="JA135" s="11"/>
      <c r="JB135" s="11"/>
      <c r="JC135" s="11"/>
      <c r="JD135" s="11"/>
      <c r="JE135" s="11"/>
      <c r="JF135" s="11"/>
      <c r="JG135" s="11"/>
      <c r="JH135" s="11"/>
      <c r="JI135" s="11"/>
      <c r="JJ135" s="11"/>
      <c r="JK135" s="11"/>
      <c r="JL135" s="11"/>
      <c r="JM135" s="11"/>
      <c r="JN135" s="11"/>
      <c r="JO135" s="11"/>
      <c r="JP135" s="11"/>
      <c r="JQ135" s="11"/>
      <c r="JR135" s="11"/>
      <c r="JS135" s="11"/>
      <c r="JT135" s="11"/>
      <c r="JU135" s="11"/>
      <c r="JV135" s="11"/>
      <c r="JW135" s="11"/>
      <c r="JX135" s="11"/>
      <c r="JY135" s="11"/>
      <c r="JZ135" s="11"/>
      <c r="KA135" s="11"/>
      <c r="KB135" s="11"/>
      <c r="KC135" s="11"/>
      <c r="KD135" s="11"/>
      <c r="KE135" s="11"/>
      <c r="KF135" s="11"/>
      <c r="KG135" s="11"/>
      <c r="KH135" s="11"/>
      <c r="KI135" s="11"/>
      <c r="KJ135" s="11"/>
      <c r="KK135" s="11"/>
      <c r="KL135" s="11"/>
      <c r="KM135" s="11"/>
      <c r="KN135" s="11"/>
      <c r="KO135" s="13"/>
      <c r="KP135" s="13"/>
      <c r="KQ135" s="13"/>
      <c r="KR135" s="13"/>
      <c r="KS135" s="13"/>
      <c r="KT135" s="13"/>
      <c r="KU135" s="13"/>
    </row>
    <row r="136" spans="1:307" ht="15.75" customHeight="1" x14ac:dyDescent="0.3">
      <c r="A136" s="90" t="s">
        <v>488</v>
      </c>
      <c r="B136" s="90" t="s">
        <v>187</v>
      </c>
      <c r="C136" s="90" t="s">
        <v>189</v>
      </c>
      <c r="D136" s="90" t="s">
        <v>509</v>
      </c>
      <c r="E136" s="90" t="s">
        <v>654</v>
      </c>
      <c r="F136" s="86" t="s">
        <v>686</v>
      </c>
      <c r="G136" s="90" t="s">
        <v>863</v>
      </c>
      <c r="H136" s="90" t="s">
        <v>688</v>
      </c>
      <c r="I136" s="104" t="s">
        <v>229</v>
      </c>
      <c r="J136" s="104" t="s">
        <v>689</v>
      </c>
      <c r="K136" s="104"/>
      <c r="L136" s="91" t="s">
        <v>690</v>
      </c>
      <c r="M136" s="75">
        <f t="shared" si="6"/>
        <v>1275000000</v>
      </c>
      <c r="N136" s="64">
        <f t="shared" si="7"/>
        <v>1275000000</v>
      </c>
      <c r="O136" s="103">
        <v>6</v>
      </c>
      <c r="P136" s="64">
        <f t="shared" si="8"/>
        <v>1275000000</v>
      </c>
      <c r="Q136" s="64">
        <v>1275000000</v>
      </c>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6"/>
      <c r="CA136" s="66"/>
      <c r="CB136" s="66"/>
      <c r="CC136" s="66"/>
      <c r="CD136" s="66"/>
      <c r="CE136" s="66"/>
      <c r="CF136" s="66"/>
      <c r="CG136" s="66"/>
      <c r="CH136" s="66"/>
      <c r="CI136" s="66"/>
      <c r="CJ136" s="66"/>
      <c r="CK136" s="66"/>
      <c r="CL136" s="66"/>
      <c r="CM136" s="66"/>
      <c r="CN136" s="66"/>
      <c r="CO136" s="66"/>
      <c r="CP136" s="66"/>
      <c r="CQ136" s="66"/>
      <c r="CR136" s="66"/>
      <c r="CS136" s="66"/>
      <c r="CT136" s="66"/>
      <c r="CU136" s="66"/>
      <c r="CV136" s="66"/>
      <c r="CW136" s="66"/>
      <c r="CX136" s="66"/>
      <c r="CY136" s="66"/>
      <c r="CZ136" s="66"/>
      <c r="DA136" s="66"/>
      <c r="DB136" s="66"/>
      <c r="DC136" s="66"/>
      <c r="DD136" s="66"/>
      <c r="DE136" s="66"/>
      <c r="DF136" s="66"/>
      <c r="DG136" s="66"/>
      <c r="DH136" s="66"/>
      <c r="DI136" s="66"/>
      <c r="DJ136" s="66"/>
      <c r="DK136" s="66"/>
      <c r="DL136" s="66"/>
      <c r="DM136" s="66"/>
      <c r="DN136" s="66"/>
      <c r="DO136" s="66"/>
      <c r="DP136" s="66"/>
      <c r="DQ136" s="66"/>
      <c r="DR136" s="66"/>
      <c r="DS136" s="66"/>
      <c r="DT136" s="66"/>
      <c r="DU136" s="66"/>
      <c r="DV136" s="66"/>
      <c r="DW136" s="66"/>
      <c r="DX136" s="66"/>
      <c r="DY136" s="66"/>
      <c r="DZ136" s="66"/>
      <c r="EA136" s="66"/>
      <c r="EB136" s="66"/>
      <c r="EC136" s="66"/>
      <c r="ED136" s="66"/>
      <c r="EE136" s="66"/>
      <c r="EF136" s="66"/>
      <c r="EG136" s="66"/>
      <c r="EH136" s="64"/>
      <c r="EI136" s="64"/>
      <c r="EJ136" s="66"/>
      <c r="EK136" s="66"/>
      <c r="EL136" s="66"/>
      <c r="EM136" s="66"/>
      <c r="EN136" s="66"/>
      <c r="EO136" s="66"/>
      <c r="EP136" s="66"/>
      <c r="EQ136" s="66"/>
      <c r="ER136" s="66"/>
      <c r="ES136" s="66"/>
      <c r="ET136" s="66"/>
      <c r="EU136" s="66"/>
      <c r="EV136" s="66"/>
      <c r="EW136" s="66"/>
      <c r="EX136" s="66"/>
      <c r="EY136" s="66"/>
      <c r="EZ136" s="66"/>
      <c r="FA136" s="66"/>
      <c r="FB136" s="66"/>
      <c r="FC136" s="66"/>
      <c r="FD136" s="66"/>
      <c r="FE136" s="66"/>
      <c r="FF136" s="66"/>
      <c r="FG136" s="66"/>
      <c r="FH136" s="66"/>
      <c r="FI136" s="66"/>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c r="JA136" s="11"/>
      <c r="JB136" s="11"/>
      <c r="JC136" s="11"/>
      <c r="JD136" s="11"/>
      <c r="JE136" s="11"/>
      <c r="JF136" s="11"/>
      <c r="JG136" s="11"/>
      <c r="JH136" s="11"/>
      <c r="JI136" s="11"/>
      <c r="JJ136" s="11"/>
      <c r="JK136" s="11"/>
      <c r="JL136" s="11"/>
      <c r="JM136" s="11"/>
      <c r="JN136" s="11"/>
      <c r="JO136" s="11"/>
      <c r="JP136" s="11"/>
      <c r="JQ136" s="11"/>
      <c r="JR136" s="11"/>
      <c r="JS136" s="11"/>
      <c r="JT136" s="11"/>
      <c r="JU136" s="11"/>
      <c r="JV136" s="11"/>
      <c r="JW136" s="11"/>
      <c r="JX136" s="11"/>
      <c r="JY136" s="11"/>
      <c r="JZ136" s="11"/>
      <c r="KA136" s="11"/>
      <c r="KB136" s="11"/>
      <c r="KC136" s="11"/>
      <c r="KD136" s="11"/>
      <c r="KE136" s="11"/>
      <c r="KF136" s="11"/>
      <c r="KG136" s="11"/>
      <c r="KH136" s="11"/>
      <c r="KI136" s="11"/>
      <c r="KJ136" s="11"/>
      <c r="KK136" s="11"/>
      <c r="KL136" s="11"/>
      <c r="KM136" s="11"/>
      <c r="KN136" s="11"/>
      <c r="KO136" s="13"/>
      <c r="KP136" s="13"/>
      <c r="KQ136" s="13"/>
      <c r="KR136" s="13"/>
      <c r="KS136" s="13"/>
      <c r="KT136" s="13"/>
      <c r="KU136" s="13"/>
    </row>
    <row r="137" spans="1:307" ht="15.75" customHeight="1" x14ac:dyDescent="0.3">
      <c r="A137" s="90" t="s">
        <v>488</v>
      </c>
      <c r="B137" s="90" t="s">
        <v>187</v>
      </c>
      <c r="C137" s="90" t="s">
        <v>189</v>
      </c>
      <c r="D137" s="90" t="s">
        <v>509</v>
      </c>
      <c r="E137" s="90" t="s">
        <v>654</v>
      </c>
      <c r="F137" s="86" t="s">
        <v>695</v>
      </c>
      <c r="G137" s="90" t="s">
        <v>206</v>
      </c>
      <c r="H137" s="90" t="s">
        <v>697</v>
      </c>
      <c r="I137" s="104" t="s">
        <v>229</v>
      </c>
      <c r="J137" s="104" t="s">
        <v>698</v>
      </c>
      <c r="K137" s="104"/>
      <c r="L137" s="91" t="s">
        <v>699</v>
      </c>
      <c r="M137" s="75">
        <f t="shared" si="6"/>
        <v>1530000000</v>
      </c>
      <c r="N137" s="64">
        <f t="shared" si="7"/>
        <v>1530000000</v>
      </c>
      <c r="O137" s="103">
        <v>12</v>
      </c>
      <c r="P137" s="64">
        <f t="shared" si="8"/>
        <v>1530000000</v>
      </c>
      <c r="Q137" s="64">
        <v>1530000000</v>
      </c>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6"/>
      <c r="CA137" s="66"/>
      <c r="CB137" s="66"/>
      <c r="CC137" s="66"/>
      <c r="CD137" s="66"/>
      <c r="CE137" s="66"/>
      <c r="CF137" s="66"/>
      <c r="CG137" s="66"/>
      <c r="CH137" s="66"/>
      <c r="CI137" s="66"/>
      <c r="CJ137" s="66"/>
      <c r="CK137" s="66"/>
      <c r="CL137" s="66"/>
      <c r="CM137" s="66"/>
      <c r="CN137" s="66"/>
      <c r="CO137" s="66"/>
      <c r="CP137" s="66"/>
      <c r="CQ137" s="66"/>
      <c r="CR137" s="66"/>
      <c r="CS137" s="66"/>
      <c r="CT137" s="66"/>
      <c r="CU137" s="66"/>
      <c r="CV137" s="66"/>
      <c r="CW137" s="66"/>
      <c r="CX137" s="66"/>
      <c r="CY137" s="66"/>
      <c r="CZ137" s="66"/>
      <c r="DA137" s="66"/>
      <c r="DB137" s="66"/>
      <c r="DC137" s="66"/>
      <c r="DD137" s="66"/>
      <c r="DE137" s="66"/>
      <c r="DF137" s="66"/>
      <c r="DG137" s="66"/>
      <c r="DH137" s="66"/>
      <c r="DI137" s="66"/>
      <c r="DJ137" s="66"/>
      <c r="DK137" s="66"/>
      <c r="DL137" s="66"/>
      <c r="DM137" s="66"/>
      <c r="DN137" s="66"/>
      <c r="DO137" s="66"/>
      <c r="DP137" s="66"/>
      <c r="DQ137" s="66"/>
      <c r="DR137" s="66"/>
      <c r="DS137" s="66"/>
      <c r="DT137" s="66"/>
      <c r="DU137" s="66"/>
      <c r="DV137" s="66"/>
      <c r="DW137" s="66"/>
      <c r="DX137" s="66"/>
      <c r="DY137" s="66"/>
      <c r="DZ137" s="66"/>
      <c r="EA137" s="66"/>
      <c r="EB137" s="66"/>
      <c r="EC137" s="66"/>
      <c r="ED137" s="66"/>
      <c r="EE137" s="66"/>
      <c r="EF137" s="66"/>
      <c r="EG137" s="66"/>
      <c r="EH137" s="64"/>
      <c r="EI137" s="64"/>
      <c r="EJ137" s="66"/>
      <c r="EK137" s="66"/>
      <c r="EL137" s="66"/>
      <c r="EM137" s="66"/>
      <c r="EN137" s="66"/>
      <c r="EO137" s="66"/>
      <c r="EP137" s="66"/>
      <c r="EQ137" s="66"/>
      <c r="ER137" s="66"/>
      <c r="ES137" s="66"/>
      <c r="ET137" s="66"/>
      <c r="EU137" s="66"/>
      <c r="EV137" s="66"/>
      <c r="EW137" s="66"/>
      <c r="EX137" s="66"/>
      <c r="EY137" s="66"/>
      <c r="EZ137" s="66"/>
      <c r="FA137" s="66"/>
      <c r="FB137" s="66"/>
      <c r="FC137" s="66"/>
      <c r="FD137" s="66"/>
      <c r="FE137" s="66"/>
      <c r="FF137" s="66"/>
      <c r="FG137" s="66"/>
      <c r="FH137" s="66"/>
      <c r="FI137" s="66"/>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c r="JA137" s="11"/>
      <c r="JB137" s="11"/>
      <c r="JC137" s="11"/>
      <c r="JD137" s="11"/>
      <c r="JE137" s="11"/>
      <c r="JF137" s="11"/>
      <c r="JG137" s="11"/>
      <c r="JH137" s="11"/>
      <c r="JI137" s="11"/>
      <c r="JJ137" s="11"/>
      <c r="JK137" s="11"/>
      <c r="JL137" s="11"/>
      <c r="JM137" s="11"/>
      <c r="JN137" s="11"/>
      <c r="JO137" s="11"/>
      <c r="JP137" s="11"/>
      <c r="JQ137" s="11"/>
      <c r="JR137" s="11"/>
      <c r="JS137" s="11"/>
      <c r="JT137" s="11"/>
      <c r="JU137" s="11"/>
      <c r="JV137" s="11"/>
      <c r="JW137" s="11"/>
      <c r="JX137" s="11"/>
      <c r="JY137" s="11"/>
      <c r="JZ137" s="11"/>
      <c r="KA137" s="11"/>
      <c r="KB137" s="11"/>
      <c r="KC137" s="11"/>
      <c r="KD137" s="11"/>
      <c r="KE137" s="11"/>
      <c r="KF137" s="11"/>
      <c r="KG137" s="11"/>
      <c r="KH137" s="11"/>
      <c r="KI137" s="11"/>
      <c r="KJ137" s="11"/>
      <c r="KK137" s="11"/>
      <c r="KL137" s="11"/>
      <c r="KM137" s="11"/>
      <c r="KN137" s="11"/>
      <c r="KO137" s="13"/>
      <c r="KP137" s="13"/>
      <c r="KQ137" s="13"/>
      <c r="KR137" s="13"/>
      <c r="KS137" s="13"/>
      <c r="KT137" s="13"/>
      <c r="KU137" s="13"/>
    </row>
    <row r="138" spans="1:307" ht="15.75" customHeight="1" x14ac:dyDescent="0.3">
      <c r="A138" s="90" t="s">
        <v>488</v>
      </c>
      <c r="B138" s="90" t="s">
        <v>187</v>
      </c>
      <c r="C138" s="90" t="s">
        <v>189</v>
      </c>
      <c r="D138" s="90" t="s">
        <v>509</v>
      </c>
      <c r="E138" s="90" t="s">
        <v>654</v>
      </c>
      <c r="F138" s="86" t="s">
        <v>704</v>
      </c>
      <c r="G138" s="90" t="s">
        <v>206</v>
      </c>
      <c r="H138" s="90" t="s">
        <v>705</v>
      </c>
      <c r="I138" s="104" t="s">
        <v>229</v>
      </c>
      <c r="J138" s="104" t="s">
        <v>698</v>
      </c>
      <c r="K138" s="104"/>
      <c r="L138" s="91" t="s">
        <v>706</v>
      </c>
      <c r="M138" s="75">
        <f t="shared" si="6"/>
        <v>1190000000</v>
      </c>
      <c r="N138" s="64">
        <f t="shared" si="7"/>
        <v>1190000000</v>
      </c>
      <c r="O138" s="103">
        <v>12</v>
      </c>
      <c r="P138" s="64">
        <f t="shared" si="8"/>
        <v>1190000000</v>
      </c>
      <c r="Q138" s="64">
        <v>1190000000</v>
      </c>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6"/>
      <c r="CA138" s="66"/>
      <c r="CB138" s="66"/>
      <c r="CC138" s="66"/>
      <c r="CD138" s="66"/>
      <c r="CE138" s="66"/>
      <c r="CF138" s="66"/>
      <c r="CG138" s="66"/>
      <c r="CH138" s="66"/>
      <c r="CI138" s="66"/>
      <c r="CJ138" s="66"/>
      <c r="CK138" s="66"/>
      <c r="CL138" s="66"/>
      <c r="CM138" s="66"/>
      <c r="CN138" s="66"/>
      <c r="CO138" s="66"/>
      <c r="CP138" s="66"/>
      <c r="CQ138" s="66"/>
      <c r="CR138" s="66"/>
      <c r="CS138" s="66"/>
      <c r="CT138" s="66"/>
      <c r="CU138" s="66"/>
      <c r="CV138" s="66"/>
      <c r="CW138" s="66"/>
      <c r="CX138" s="66"/>
      <c r="CY138" s="66"/>
      <c r="CZ138" s="66"/>
      <c r="DA138" s="66"/>
      <c r="DB138" s="66"/>
      <c r="DC138" s="66"/>
      <c r="DD138" s="66"/>
      <c r="DE138" s="66"/>
      <c r="DF138" s="66"/>
      <c r="DG138" s="66"/>
      <c r="DH138" s="66"/>
      <c r="DI138" s="66"/>
      <c r="DJ138" s="66"/>
      <c r="DK138" s="66"/>
      <c r="DL138" s="66"/>
      <c r="DM138" s="66"/>
      <c r="DN138" s="66"/>
      <c r="DO138" s="66"/>
      <c r="DP138" s="66"/>
      <c r="DQ138" s="66"/>
      <c r="DR138" s="66"/>
      <c r="DS138" s="66"/>
      <c r="DT138" s="66"/>
      <c r="DU138" s="66"/>
      <c r="DV138" s="66"/>
      <c r="DW138" s="66"/>
      <c r="DX138" s="66"/>
      <c r="DY138" s="66"/>
      <c r="DZ138" s="66"/>
      <c r="EA138" s="66"/>
      <c r="EB138" s="66"/>
      <c r="EC138" s="66"/>
      <c r="ED138" s="66"/>
      <c r="EE138" s="66"/>
      <c r="EF138" s="66"/>
      <c r="EG138" s="66"/>
      <c r="EH138" s="64"/>
      <c r="EI138" s="64"/>
      <c r="EJ138" s="66"/>
      <c r="EK138" s="66"/>
      <c r="EL138" s="66"/>
      <c r="EM138" s="66"/>
      <c r="EN138" s="66"/>
      <c r="EO138" s="66"/>
      <c r="EP138" s="66"/>
      <c r="EQ138" s="66"/>
      <c r="ER138" s="66"/>
      <c r="ES138" s="66"/>
      <c r="ET138" s="66"/>
      <c r="EU138" s="66"/>
      <c r="EV138" s="66"/>
      <c r="EW138" s="66"/>
      <c r="EX138" s="66"/>
      <c r="EY138" s="66"/>
      <c r="EZ138" s="66"/>
      <c r="FA138" s="66"/>
      <c r="FB138" s="66"/>
      <c r="FC138" s="66"/>
      <c r="FD138" s="66"/>
      <c r="FE138" s="66"/>
      <c r="FF138" s="66"/>
      <c r="FG138" s="66"/>
      <c r="FH138" s="66"/>
      <c r="FI138" s="66"/>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c r="JA138" s="11"/>
      <c r="JB138" s="11"/>
      <c r="JC138" s="11"/>
      <c r="JD138" s="11"/>
      <c r="JE138" s="11"/>
      <c r="JF138" s="11"/>
      <c r="JG138" s="11"/>
      <c r="JH138" s="11"/>
      <c r="JI138" s="11"/>
      <c r="JJ138" s="11"/>
      <c r="JK138" s="11"/>
      <c r="JL138" s="11"/>
      <c r="JM138" s="11"/>
      <c r="JN138" s="11"/>
      <c r="JO138" s="11"/>
      <c r="JP138" s="11"/>
      <c r="JQ138" s="11"/>
      <c r="JR138" s="11"/>
      <c r="JS138" s="11"/>
      <c r="JT138" s="11"/>
      <c r="JU138" s="11"/>
      <c r="JV138" s="11"/>
      <c r="JW138" s="11"/>
      <c r="JX138" s="11"/>
      <c r="JY138" s="11"/>
      <c r="JZ138" s="11"/>
      <c r="KA138" s="11"/>
      <c r="KB138" s="11"/>
      <c r="KC138" s="11"/>
      <c r="KD138" s="11"/>
      <c r="KE138" s="11"/>
      <c r="KF138" s="11"/>
      <c r="KG138" s="11"/>
      <c r="KH138" s="11"/>
      <c r="KI138" s="11"/>
      <c r="KJ138" s="11"/>
      <c r="KK138" s="11"/>
      <c r="KL138" s="11"/>
      <c r="KM138" s="11"/>
      <c r="KN138" s="11"/>
      <c r="KO138" s="13"/>
      <c r="KP138" s="13"/>
      <c r="KQ138" s="13"/>
      <c r="KR138" s="13"/>
      <c r="KS138" s="13"/>
      <c r="KT138" s="13"/>
      <c r="KU138" s="13"/>
    </row>
    <row r="139" spans="1:307" ht="15.75" customHeight="1" x14ac:dyDescent="0.3">
      <c r="A139" s="90" t="s">
        <v>488</v>
      </c>
      <c r="B139" s="90" t="s">
        <v>187</v>
      </c>
      <c r="C139" s="90" t="s">
        <v>189</v>
      </c>
      <c r="D139" s="90" t="s">
        <v>509</v>
      </c>
      <c r="E139" s="90" t="s">
        <v>654</v>
      </c>
      <c r="F139" s="86" t="s">
        <v>718</v>
      </c>
      <c r="G139" s="90" t="s">
        <v>206</v>
      </c>
      <c r="H139" s="90" t="s">
        <v>720</v>
      </c>
      <c r="I139" s="104" t="s">
        <v>229</v>
      </c>
      <c r="J139" s="104" t="s">
        <v>666</v>
      </c>
      <c r="K139" s="104"/>
      <c r="L139" s="91" t="s">
        <v>715</v>
      </c>
      <c r="M139" s="75">
        <f t="shared" si="6"/>
        <v>3000000000</v>
      </c>
      <c r="N139" s="64">
        <f t="shared" si="7"/>
        <v>3000000000</v>
      </c>
      <c r="O139" s="103">
        <v>16</v>
      </c>
      <c r="P139" s="64">
        <f t="shared" si="8"/>
        <v>3000000000</v>
      </c>
      <c r="Q139" s="64">
        <v>3000000000</v>
      </c>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6"/>
      <c r="CA139" s="66"/>
      <c r="CB139" s="66"/>
      <c r="CC139" s="66"/>
      <c r="CD139" s="66"/>
      <c r="CE139" s="66"/>
      <c r="CF139" s="66"/>
      <c r="CG139" s="66"/>
      <c r="CH139" s="66"/>
      <c r="CI139" s="66"/>
      <c r="CJ139" s="66"/>
      <c r="CK139" s="66"/>
      <c r="CL139" s="66"/>
      <c r="CM139" s="66"/>
      <c r="CN139" s="66"/>
      <c r="CO139" s="66"/>
      <c r="CP139" s="66"/>
      <c r="CQ139" s="66"/>
      <c r="CR139" s="66"/>
      <c r="CS139" s="66"/>
      <c r="CT139" s="66"/>
      <c r="CU139" s="66"/>
      <c r="CV139" s="66"/>
      <c r="CW139" s="66"/>
      <c r="CX139" s="66"/>
      <c r="CY139" s="66"/>
      <c r="CZ139" s="66"/>
      <c r="DA139" s="66"/>
      <c r="DB139" s="66"/>
      <c r="DC139" s="66"/>
      <c r="DD139" s="66"/>
      <c r="DE139" s="66"/>
      <c r="DF139" s="66"/>
      <c r="DG139" s="66"/>
      <c r="DH139" s="66"/>
      <c r="DI139" s="66"/>
      <c r="DJ139" s="66"/>
      <c r="DK139" s="66"/>
      <c r="DL139" s="66"/>
      <c r="DM139" s="66"/>
      <c r="DN139" s="66"/>
      <c r="DO139" s="66"/>
      <c r="DP139" s="66"/>
      <c r="DQ139" s="66"/>
      <c r="DR139" s="66"/>
      <c r="DS139" s="66"/>
      <c r="DT139" s="66"/>
      <c r="DU139" s="66"/>
      <c r="DV139" s="66"/>
      <c r="DW139" s="66"/>
      <c r="DX139" s="66"/>
      <c r="DY139" s="66"/>
      <c r="DZ139" s="66"/>
      <c r="EA139" s="66"/>
      <c r="EB139" s="66"/>
      <c r="EC139" s="66"/>
      <c r="ED139" s="66"/>
      <c r="EE139" s="66"/>
      <c r="EF139" s="66"/>
      <c r="EG139" s="66"/>
      <c r="EH139" s="64"/>
      <c r="EI139" s="64"/>
      <c r="EJ139" s="66"/>
      <c r="EK139" s="66"/>
      <c r="EL139" s="66"/>
      <c r="EM139" s="66"/>
      <c r="EN139" s="66"/>
      <c r="EO139" s="66"/>
      <c r="EP139" s="66"/>
      <c r="EQ139" s="66"/>
      <c r="ER139" s="66"/>
      <c r="ES139" s="66"/>
      <c r="ET139" s="66"/>
      <c r="EU139" s="66"/>
      <c r="EV139" s="66"/>
      <c r="EW139" s="66"/>
      <c r="EX139" s="66"/>
      <c r="EY139" s="66"/>
      <c r="EZ139" s="66"/>
      <c r="FA139" s="66"/>
      <c r="FB139" s="66"/>
      <c r="FC139" s="66"/>
      <c r="FD139" s="66"/>
      <c r="FE139" s="66"/>
      <c r="FF139" s="66"/>
      <c r="FG139" s="66"/>
      <c r="FH139" s="66"/>
      <c r="FI139" s="66"/>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c r="JA139" s="11"/>
      <c r="JB139" s="11"/>
      <c r="JC139" s="11"/>
      <c r="JD139" s="11"/>
      <c r="JE139" s="11"/>
      <c r="JF139" s="11"/>
      <c r="JG139" s="11"/>
      <c r="JH139" s="11"/>
      <c r="JI139" s="11"/>
      <c r="JJ139" s="11"/>
      <c r="JK139" s="11"/>
      <c r="JL139" s="11"/>
      <c r="JM139" s="11"/>
      <c r="JN139" s="11"/>
      <c r="JO139" s="11"/>
      <c r="JP139" s="11"/>
      <c r="JQ139" s="11"/>
      <c r="JR139" s="11"/>
      <c r="JS139" s="11"/>
      <c r="JT139" s="11"/>
      <c r="JU139" s="11"/>
      <c r="JV139" s="11"/>
      <c r="JW139" s="11"/>
      <c r="JX139" s="11"/>
      <c r="JY139" s="11"/>
      <c r="JZ139" s="11"/>
      <c r="KA139" s="11"/>
      <c r="KB139" s="11"/>
      <c r="KC139" s="11"/>
      <c r="KD139" s="11"/>
      <c r="KE139" s="11"/>
      <c r="KF139" s="11"/>
      <c r="KG139" s="11"/>
      <c r="KH139" s="11"/>
      <c r="KI139" s="11"/>
      <c r="KJ139" s="11"/>
      <c r="KK139" s="11"/>
      <c r="KL139" s="11"/>
      <c r="KM139" s="11"/>
      <c r="KN139" s="11"/>
      <c r="KO139" s="13"/>
      <c r="KP139" s="13"/>
      <c r="KQ139" s="13"/>
      <c r="KR139" s="13"/>
      <c r="KS139" s="13"/>
      <c r="KT139" s="13"/>
      <c r="KU139" s="13"/>
    </row>
    <row r="140" spans="1:307" ht="15.75" customHeight="1" x14ac:dyDescent="0.3">
      <c r="A140" s="90" t="s">
        <v>488</v>
      </c>
      <c r="B140" s="90" t="s">
        <v>187</v>
      </c>
      <c r="C140" s="90" t="s">
        <v>189</v>
      </c>
      <c r="D140" s="90" t="s">
        <v>509</v>
      </c>
      <c r="E140" s="90" t="s">
        <v>654</v>
      </c>
      <c r="F140" s="90" t="s">
        <v>723</v>
      </c>
      <c r="G140" s="90" t="s">
        <v>349</v>
      </c>
      <c r="H140" s="90" t="s">
        <v>725</v>
      </c>
      <c r="I140" s="104" t="s">
        <v>229</v>
      </c>
      <c r="J140" s="104" t="s">
        <v>726</v>
      </c>
      <c r="K140" s="104"/>
      <c r="L140" s="91" t="s">
        <v>865</v>
      </c>
      <c r="M140" s="75">
        <f t="shared" si="6"/>
        <v>6300000000</v>
      </c>
      <c r="N140" s="64">
        <f t="shared" si="7"/>
        <v>6300000000</v>
      </c>
      <c r="O140" s="103">
        <v>15</v>
      </c>
      <c r="P140" s="64">
        <f t="shared" si="8"/>
        <v>6300000000</v>
      </c>
      <c r="Q140" s="64">
        <v>6300000000</v>
      </c>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6"/>
      <c r="CA140" s="66"/>
      <c r="CB140" s="66"/>
      <c r="CC140" s="66"/>
      <c r="CD140" s="66"/>
      <c r="CE140" s="66"/>
      <c r="CF140" s="66"/>
      <c r="CG140" s="66"/>
      <c r="CH140" s="66"/>
      <c r="CI140" s="66"/>
      <c r="CJ140" s="66"/>
      <c r="CK140" s="66"/>
      <c r="CL140" s="66"/>
      <c r="CM140" s="66"/>
      <c r="CN140" s="66"/>
      <c r="CO140" s="66"/>
      <c r="CP140" s="66"/>
      <c r="CQ140" s="66"/>
      <c r="CR140" s="66"/>
      <c r="CS140" s="66"/>
      <c r="CT140" s="66"/>
      <c r="CU140" s="66"/>
      <c r="CV140" s="66"/>
      <c r="CW140" s="66"/>
      <c r="CX140" s="66"/>
      <c r="CY140" s="66"/>
      <c r="CZ140" s="66"/>
      <c r="DA140" s="66"/>
      <c r="DB140" s="66"/>
      <c r="DC140" s="66"/>
      <c r="DD140" s="66"/>
      <c r="DE140" s="66"/>
      <c r="DF140" s="66"/>
      <c r="DG140" s="66"/>
      <c r="DH140" s="66"/>
      <c r="DI140" s="66"/>
      <c r="DJ140" s="66"/>
      <c r="DK140" s="66"/>
      <c r="DL140" s="66"/>
      <c r="DM140" s="66"/>
      <c r="DN140" s="66"/>
      <c r="DO140" s="66"/>
      <c r="DP140" s="66"/>
      <c r="DQ140" s="66"/>
      <c r="DR140" s="66"/>
      <c r="DS140" s="66"/>
      <c r="DT140" s="66"/>
      <c r="DU140" s="66"/>
      <c r="DV140" s="66"/>
      <c r="DW140" s="66"/>
      <c r="DX140" s="66"/>
      <c r="DY140" s="66"/>
      <c r="DZ140" s="66"/>
      <c r="EA140" s="66"/>
      <c r="EB140" s="66"/>
      <c r="EC140" s="66"/>
      <c r="ED140" s="66"/>
      <c r="EE140" s="66"/>
      <c r="EF140" s="66"/>
      <c r="EG140" s="66"/>
      <c r="EH140" s="64"/>
      <c r="EI140" s="64"/>
      <c r="EJ140" s="66"/>
      <c r="EK140" s="66"/>
      <c r="EL140" s="66"/>
      <c r="EM140" s="66"/>
      <c r="EN140" s="66"/>
      <c r="EO140" s="66"/>
      <c r="EP140" s="66"/>
      <c r="EQ140" s="66"/>
      <c r="ER140" s="66"/>
      <c r="ES140" s="66"/>
      <c r="ET140" s="66"/>
      <c r="EU140" s="66"/>
      <c r="EV140" s="66"/>
      <c r="EW140" s="66"/>
      <c r="EX140" s="66"/>
      <c r="EY140" s="66"/>
      <c r="EZ140" s="66"/>
      <c r="FA140" s="66"/>
      <c r="FB140" s="66"/>
      <c r="FC140" s="66"/>
      <c r="FD140" s="66"/>
      <c r="FE140" s="66"/>
      <c r="FF140" s="66"/>
      <c r="FG140" s="66"/>
      <c r="FH140" s="66"/>
      <c r="FI140" s="66"/>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c r="JA140" s="11"/>
      <c r="JB140" s="11"/>
      <c r="JC140" s="11"/>
      <c r="JD140" s="11"/>
      <c r="JE140" s="11"/>
      <c r="JF140" s="11"/>
      <c r="JG140" s="11"/>
      <c r="JH140" s="11"/>
      <c r="JI140" s="11"/>
      <c r="JJ140" s="11"/>
      <c r="JK140" s="11"/>
      <c r="JL140" s="11"/>
      <c r="JM140" s="11"/>
      <c r="JN140" s="11"/>
      <c r="JO140" s="11"/>
      <c r="JP140" s="11"/>
      <c r="JQ140" s="11"/>
      <c r="JR140" s="11"/>
      <c r="JS140" s="11"/>
      <c r="JT140" s="11"/>
      <c r="JU140" s="11"/>
      <c r="JV140" s="11"/>
      <c r="JW140" s="11"/>
      <c r="JX140" s="11"/>
      <c r="JY140" s="11"/>
      <c r="JZ140" s="11"/>
      <c r="KA140" s="11"/>
      <c r="KB140" s="11"/>
      <c r="KC140" s="11"/>
      <c r="KD140" s="11"/>
      <c r="KE140" s="11"/>
      <c r="KF140" s="11"/>
      <c r="KG140" s="11"/>
      <c r="KH140" s="11"/>
      <c r="KI140" s="11"/>
      <c r="KJ140" s="11"/>
      <c r="KK140" s="11"/>
      <c r="KL140" s="11"/>
      <c r="KM140" s="11"/>
      <c r="KN140" s="11"/>
      <c r="KO140" s="13"/>
      <c r="KP140" s="13"/>
      <c r="KQ140" s="13"/>
      <c r="KR140" s="13"/>
      <c r="KS140" s="13"/>
      <c r="KT140" s="13"/>
      <c r="KU140" s="13"/>
    </row>
    <row r="141" spans="1:307" ht="15.75" customHeight="1" x14ac:dyDescent="0.3">
      <c r="A141" s="90" t="s">
        <v>488</v>
      </c>
      <c r="B141" s="90" t="s">
        <v>187</v>
      </c>
      <c r="C141" s="90" t="s">
        <v>189</v>
      </c>
      <c r="D141" s="90" t="s">
        <v>509</v>
      </c>
      <c r="E141" s="90" t="s">
        <v>654</v>
      </c>
      <c r="F141" s="86" t="s">
        <v>739</v>
      </c>
      <c r="G141" s="90" t="s">
        <v>246</v>
      </c>
      <c r="H141" s="90" t="s">
        <v>741</v>
      </c>
      <c r="I141" s="104" t="s">
        <v>229</v>
      </c>
      <c r="J141" s="104" t="s">
        <v>735</v>
      </c>
      <c r="K141" s="104"/>
      <c r="L141" s="91" t="s">
        <v>736</v>
      </c>
      <c r="M141" s="75">
        <f t="shared" si="6"/>
        <v>1476054450</v>
      </c>
      <c r="N141" s="64">
        <f t="shared" si="7"/>
        <v>1476054450</v>
      </c>
      <c r="O141" s="103">
        <v>15</v>
      </c>
      <c r="P141" s="64">
        <f t="shared" si="8"/>
        <v>1476054450</v>
      </c>
      <c r="Q141" s="64">
        <v>1476054450</v>
      </c>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6"/>
      <c r="CA141" s="66"/>
      <c r="CB141" s="66"/>
      <c r="CC141" s="66"/>
      <c r="CD141" s="66"/>
      <c r="CE141" s="66"/>
      <c r="CF141" s="66"/>
      <c r="CG141" s="66"/>
      <c r="CH141" s="66"/>
      <c r="CI141" s="66"/>
      <c r="CJ141" s="66"/>
      <c r="CK141" s="66"/>
      <c r="CL141" s="66"/>
      <c r="CM141" s="66"/>
      <c r="CN141" s="66"/>
      <c r="CO141" s="66"/>
      <c r="CP141" s="66"/>
      <c r="CQ141" s="66"/>
      <c r="CR141" s="66"/>
      <c r="CS141" s="66"/>
      <c r="CT141" s="66"/>
      <c r="CU141" s="66"/>
      <c r="CV141" s="66"/>
      <c r="CW141" s="66"/>
      <c r="CX141" s="66"/>
      <c r="CY141" s="66"/>
      <c r="CZ141" s="66"/>
      <c r="DA141" s="66"/>
      <c r="DB141" s="66"/>
      <c r="DC141" s="66"/>
      <c r="DD141" s="66"/>
      <c r="DE141" s="66"/>
      <c r="DF141" s="66"/>
      <c r="DG141" s="66"/>
      <c r="DH141" s="66"/>
      <c r="DI141" s="66"/>
      <c r="DJ141" s="66"/>
      <c r="DK141" s="66"/>
      <c r="DL141" s="66"/>
      <c r="DM141" s="66"/>
      <c r="DN141" s="66"/>
      <c r="DO141" s="66"/>
      <c r="DP141" s="66"/>
      <c r="DQ141" s="66"/>
      <c r="DR141" s="66"/>
      <c r="DS141" s="66"/>
      <c r="DT141" s="66"/>
      <c r="DU141" s="66"/>
      <c r="DV141" s="66"/>
      <c r="DW141" s="66"/>
      <c r="DX141" s="66"/>
      <c r="DY141" s="66"/>
      <c r="DZ141" s="66"/>
      <c r="EA141" s="66"/>
      <c r="EB141" s="66"/>
      <c r="EC141" s="66"/>
      <c r="ED141" s="66"/>
      <c r="EE141" s="66"/>
      <c r="EF141" s="66"/>
      <c r="EG141" s="66"/>
      <c r="EH141" s="64"/>
      <c r="EI141" s="64"/>
      <c r="EJ141" s="66"/>
      <c r="EK141" s="66"/>
      <c r="EL141" s="66"/>
      <c r="EM141" s="66"/>
      <c r="EN141" s="66"/>
      <c r="EO141" s="66"/>
      <c r="EP141" s="66"/>
      <c r="EQ141" s="66"/>
      <c r="ER141" s="66"/>
      <c r="ES141" s="66"/>
      <c r="ET141" s="66"/>
      <c r="EU141" s="66"/>
      <c r="EV141" s="66"/>
      <c r="EW141" s="66"/>
      <c r="EX141" s="66"/>
      <c r="EY141" s="66"/>
      <c r="EZ141" s="66"/>
      <c r="FA141" s="66"/>
      <c r="FB141" s="66"/>
      <c r="FC141" s="66"/>
      <c r="FD141" s="66"/>
      <c r="FE141" s="66"/>
      <c r="FF141" s="66"/>
      <c r="FG141" s="66"/>
      <c r="FH141" s="66"/>
      <c r="FI141" s="66"/>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c r="JA141" s="11"/>
      <c r="JB141" s="11"/>
      <c r="JC141" s="11"/>
      <c r="JD141" s="11"/>
      <c r="JE141" s="11"/>
      <c r="JF141" s="11"/>
      <c r="JG141" s="11"/>
      <c r="JH141" s="11"/>
      <c r="JI141" s="11"/>
      <c r="JJ141" s="11"/>
      <c r="JK141" s="11"/>
      <c r="JL141" s="11"/>
      <c r="JM141" s="11"/>
      <c r="JN141" s="11"/>
      <c r="JO141" s="11"/>
      <c r="JP141" s="11"/>
      <c r="JQ141" s="11"/>
      <c r="JR141" s="11"/>
      <c r="JS141" s="11"/>
      <c r="JT141" s="11"/>
      <c r="JU141" s="11"/>
      <c r="JV141" s="11"/>
      <c r="JW141" s="11"/>
      <c r="JX141" s="11"/>
      <c r="JY141" s="11"/>
      <c r="JZ141" s="11"/>
      <c r="KA141" s="11"/>
      <c r="KB141" s="11"/>
      <c r="KC141" s="11"/>
      <c r="KD141" s="11"/>
      <c r="KE141" s="11"/>
      <c r="KF141" s="11"/>
      <c r="KG141" s="11"/>
      <c r="KH141" s="11"/>
      <c r="KI141" s="11"/>
      <c r="KJ141" s="11"/>
      <c r="KK141" s="11"/>
      <c r="KL141" s="11"/>
      <c r="KM141" s="11"/>
      <c r="KN141" s="11"/>
      <c r="KO141" s="13"/>
      <c r="KP141" s="13"/>
      <c r="KQ141" s="13"/>
      <c r="KR141" s="13"/>
      <c r="KS141" s="13"/>
      <c r="KT141" s="13"/>
      <c r="KU141" s="13"/>
    </row>
    <row r="142" spans="1:307" ht="15.75" hidden="1" customHeight="1" x14ac:dyDescent="0.3">
      <c r="A142" s="90" t="s">
        <v>488</v>
      </c>
      <c r="B142" s="90" t="s">
        <v>187</v>
      </c>
      <c r="C142" s="90" t="s">
        <v>189</v>
      </c>
      <c r="D142" s="90" t="s">
        <v>509</v>
      </c>
      <c r="E142" s="90" t="s">
        <v>654</v>
      </c>
      <c r="F142" s="245" t="s">
        <v>868</v>
      </c>
      <c r="G142" s="90"/>
      <c r="H142" s="246" t="s">
        <v>1018</v>
      </c>
      <c r="I142" s="104" t="s">
        <v>229</v>
      </c>
      <c r="J142" s="104"/>
      <c r="K142" s="104" t="s">
        <v>1136</v>
      </c>
      <c r="L142" s="91" t="s">
        <v>1137</v>
      </c>
      <c r="M142" s="75">
        <v>400000000</v>
      </c>
      <c r="N142" s="64">
        <f t="shared" si="7"/>
        <v>400000000</v>
      </c>
      <c r="O142" s="103"/>
      <c r="P142" s="64">
        <f t="shared" si="8"/>
        <v>400000000</v>
      </c>
      <c r="Q142" s="64">
        <v>400000000</v>
      </c>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6"/>
      <c r="CA142" s="66"/>
      <c r="CB142" s="66"/>
      <c r="CC142" s="66"/>
      <c r="CD142" s="66"/>
      <c r="CE142" s="66"/>
      <c r="CF142" s="66"/>
      <c r="CG142" s="66"/>
      <c r="CH142" s="66"/>
      <c r="CI142" s="66"/>
      <c r="CJ142" s="66"/>
      <c r="CK142" s="66"/>
      <c r="CL142" s="66"/>
      <c r="CM142" s="66"/>
      <c r="CN142" s="66"/>
      <c r="CO142" s="66"/>
      <c r="CP142" s="66"/>
      <c r="CQ142" s="66"/>
      <c r="CR142" s="66"/>
      <c r="CS142" s="66"/>
      <c r="CT142" s="66"/>
      <c r="CU142" s="66"/>
      <c r="CV142" s="66"/>
      <c r="CW142" s="66"/>
      <c r="CX142" s="66"/>
      <c r="CY142" s="66"/>
      <c r="CZ142" s="66"/>
      <c r="DA142" s="66"/>
      <c r="DB142" s="66"/>
      <c r="DC142" s="66"/>
      <c r="DD142" s="66"/>
      <c r="DE142" s="66"/>
      <c r="DF142" s="66"/>
      <c r="DG142" s="66"/>
      <c r="DH142" s="66"/>
      <c r="DI142" s="66"/>
      <c r="DJ142" s="66"/>
      <c r="DK142" s="66"/>
      <c r="DL142" s="66"/>
      <c r="DM142" s="66"/>
      <c r="DN142" s="66"/>
      <c r="DO142" s="66"/>
      <c r="DP142" s="66"/>
      <c r="DQ142" s="66"/>
      <c r="DR142" s="66"/>
      <c r="DS142" s="66"/>
      <c r="DT142" s="66"/>
      <c r="DU142" s="66"/>
      <c r="DV142" s="66"/>
      <c r="DW142" s="66"/>
      <c r="DX142" s="66"/>
      <c r="DY142" s="66"/>
      <c r="DZ142" s="66"/>
      <c r="EA142" s="66"/>
      <c r="EB142" s="66"/>
      <c r="EC142" s="66"/>
      <c r="ED142" s="66"/>
      <c r="EE142" s="66"/>
      <c r="EF142" s="66"/>
      <c r="EG142" s="66"/>
      <c r="EH142" s="64"/>
      <c r="EI142" s="64"/>
      <c r="EJ142" s="66"/>
      <c r="EK142" s="66"/>
      <c r="EL142" s="66"/>
      <c r="EM142" s="66"/>
      <c r="EN142" s="66"/>
      <c r="EO142" s="66"/>
      <c r="EP142" s="66"/>
      <c r="EQ142" s="66"/>
      <c r="ER142" s="66"/>
      <c r="ES142" s="66"/>
      <c r="ET142" s="66"/>
      <c r="EU142" s="66"/>
      <c r="EV142" s="66"/>
      <c r="EW142" s="66"/>
      <c r="EX142" s="66"/>
      <c r="EY142" s="66"/>
      <c r="EZ142" s="66"/>
      <c r="FA142" s="66"/>
      <c r="FB142" s="66"/>
      <c r="FC142" s="66"/>
      <c r="FD142" s="66"/>
      <c r="FE142" s="66"/>
      <c r="FF142" s="66"/>
      <c r="FG142" s="66"/>
      <c r="FH142" s="66"/>
      <c r="FI142" s="66"/>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c r="JA142" s="11"/>
      <c r="JB142" s="11"/>
      <c r="JC142" s="11"/>
      <c r="JD142" s="11"/>
      <c r="JE142" s="11"/>
      <c r="JF142" s="11"/>
      <c r="JG142" s="11"/>
      <c r="JH142" s="11"/>
      <c r="JI142" s="11"/>
      <c r="JJ142" s="11"/>
      <c r="JK142" s="11"/>
      <c r="JL142" s="11"/>
      <c r="JM142" s="11"/>
      <c r="JN142" s="11"/>
      <c r="JO142" s="11"/>
      <c r="JP142" s="11"/>
      <c r="JQ142" s="11"/>
      <c r="JR142" s="11"/>
      <c r="JS142" s="11"/>
      <c r="JT142" s="11"/>
      <c r="JU142" s="11"/>
      <c r="JV142" s="11"/>
      <c r="JW142" s="11"/>
      <c r="JX142" s="11"/>
      <c r="JY142" s="11"/>
      <c r="JZ142" s="11"/>
      <c r="KA142" s="11"/>
      <c r="KB142" s="11"/>
      <c r="KC142" s="11"/>
      <c r="KD142" s="11"/>
      <c r="KE142" s="11"/>
      <c r="KF142" s="11"/>
      <c r="KG142" s="11"/>
      <c r="KH142" s="11"/>
      <c r="KI142" s="11"/>
      <c r="KJ142" s="11"/>
      <c r="KK142" s="11"/>
      <c r="KL142" s="11"/>
      <c r="KM142" s="11"/>
      <c r="KN142" s="11"/>
      <c r="KO142" s="13"/>
      <c r="KP142" s="13"/>
      <c r="KQ142" s="13"/>
      <c r="KR142" s="13"/>
      <c r="KS142" s="13"/>
      <c r="KT142" s="13"/>
      <c r="KU142" s="13"/>
    </row>
    <row r="143" spans="1:307" ht="15.75" hidden="1" customHeight="1" x14ac:dyDescent="0.3">
      <c r="A143" s="90" t="s">
        <v>488</v>
      </c>
      <c r="B143" s="90" t="s">
        <v>187</v>
      </c>
      <c r="C143" s="90" t="s">
        <v>189</v>
      </c>
      <c r="D143" s="90" t="s">
        <v>509</v>
      </c>
      <c r="E143" s="90" t="s">
        <v>654</v>
      </c>
      <c r="F143" s="245" t="s">
        <v>873</v>
      </c>
      <c r="G143" s="90"/>
      <c r="H143" s="246" t="s">
        <v>1018</v>
      </c>
      <c r="I143" s="104"/>
      <c r="J143" s="104"/>
      <c r="K143" s="104" t="s">
        <v>584</v>
      </c>
      <c r="L143" s="91" t="s">
        <v>875</v>
      </c>
      <c r="M143" s="75">
        <v>300000000</v>
      </c>
      <c r="N143" s="64">
        <f t="shared" si="7"/>
        <v>300000000</v>
      </c>
      <c r="O143" s="103"/>
      <c r="P143" s="64">
        <f t="shared" si="8"/>
        <v>300000000</v>
      </c>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6"/>
      <c r="CA143" s="66"/>
      <c r="CB143" s="66"/>
      <c r="CC143" s="66"/>
      <c r="CD143" s="66"/>
      <c r="CE143" s="66"/>
      <c r="CF143" s="66"/>
      <c r="CG143" s="66"/>
      <c r="CH143" s="66"/>
      <c r="CI143" s="66"/>
      <c r="CJ143" s="66"/>
      <c r="CK143" s="66"/>
      <c r="CL143" s="66"/>
      <c r="CM143" s="66"/>
      <c r="CN143" s="66"/>
      <c r="CO143" s="66"/>
      <c r="CP143" s="66"/>
      <c r="CQ143" s="66"/>
      <c r="CR143" s="66"/>
      <c r="CS143" s="66"/>
      <c r="CT143" s="66"/>
      <c r="CU143" s="66"/>
      <c r="CV143" s="66"/>
      <c r="CW143" s="66"/>
      <c r="CX143" s="66"/>
      <c r="CY143" s="66"/>
      <c r="CZ143" s="66"/>
      <c r="DA143" s="66"/>
      <c r="DB143" s="66"/>
      <c r="DC143" s="66"/>
      <c r="DD143" s="66"/>
      <c r="DE143" s="66"/>
      <c r="DF143" s="66"/>
      <c r="DG143" s="66"/>
      <c r="DH143" s="66"/>
      <c r="DI143" s="66"/>
      <c r="DJ143" s="66"/>
      <c r="DK143" s="66"/>
      <c r="DL143" s="66"/>
      <c r="DM143" s="66"/>
      <c r="DN143" s="66"/>
      <c r="DO143" s="66"/>
      <c r="DP143" s="66"/>
      <c r="DQ143" s="66"/>
      <c r="DR143" s="66"/>
      <c r="DS143" s="66"/>
      <c r="DT143" s="66"/>
      <c r="DU143" s="66"/>
      <c r="DV143" s="66"/>
      <c r="DW143" s="66"/>
      <c r="DX143" s="66"/>
      <c r="DY143" s="66"/>
      <c r="DZ143" s="66"/>
      <c r="EA143" s="66"/>
      <c r="EB143" s="66"/>
      <c r="EC143" s="66"/>
      <c r="ED143" s="66"/>
      <c r="EE143" s="66"/>
      <c r="EF143" s="66"/>
      <c r="EG143" s="66"/>
      <c r="EH143" s="64"/>
      <c r="EI143" s="64"/>
      <c r="EJ143" s="66"/>
      <c r="EK143" s="66"/>
      <c r="EL143" s="66"/>
      <c r="EM143" s="66"/>
      <c r="EN143" s="66"/>
      <c r="EO143" s="66"/>
      <c r="EP143" s="66"/>
      <c r="EQ143" s="66"/>
      <c r="ER143" s="66"/>
      <c r="ES143" s="66"/>
      <c r="ET143" s="66">
        <v>300000000</v>
      </c>
      <c r="EU143" s="66"/>
      <c r="EV143" s="66"/>
      <c r="EW143" s="66"/>
      <c r="EX143" s="66"/>
      <c r="EY143" s="66"/>
      <c r="EZ143" s="66"/>
      <c r="FA143" s="66"/>
      <c r="FB143" s="66"/>
      <c r="FC143" s="66"/>
      <c r="FD143" s="66"/>
      <c r="FE143" s="66"/>
      <c r="FF143" s="66"/>
      <c r="FG143" s="66"/>
      <c r="FH143" s="66"/>
      <c r="FI143" s="66"/>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c r="JA143" s="11"/>
      <c r="JB143" s="11"/>
      <c r="JC143" s="11"/>
      <c r="JD143" s="11"/>
      <c r="JE143" s="11"/>
      <c r="JF143" s="11"/>
      <c r="JG143" s="11"/>
      <c r="JH143" s="11"/>
      <c r="JI143" s="11"/>
      <c r="JJ143" s="11"/>
      <c r="JK143" s="11"/>
      <c r="JL143" s="11"/>
      <c r="JM143" s="11"/>
      <c r="JN143" s="11"/>
      <c r="JO143" s="11"/>
      <c r="JP143" s="11"/>
      <c r="JQ143" s="11"/>
      <c r="JR143" s="11"/>
      <c r="JS143" s="11"/>
      <c r="JT143" s="11"/>
      <c r="JU143" s="11"/>
      <c r="JV143" s="11"/>
      <c r="JW143" s="11"/>
      <c r="JX143" s="11"/>
      <c r="JY143" s="11"/>
      <c r="JZ143" s="11"/>
      <c r="KA143" s="11"/>
      <c r="KB143" s="11"/>
      <c r="KC143" s="11"/>
      <c r="KD143" s="11"/>
      <c r="KE143" s="11"/>
      <c r="KF143" s="11"/>
      <c r="KG143" s="11"/>
      <c r="KH143" s="11"/>
      <c r="KI143" s="11"/>
      <c r="KJ143" s="11"/>
      <c r="KK143" s="11"/>
      <c r="KL143" s="11"/>
      <c r="KM143" s="11"/>
      <c r="KN143" s="11"/>
      <c r="KO143" s="13"/>
      <c r="KP143" s="13"/>
      <c r="KQ143" s="13"/>
      <c r="KR143" s="13"/>
      <c r="KS143" s="13"/>
      <c r="KT143" s="13"/>
      <c r="KU143" s="13"/>
    </row>
    <row r="144" spans="1:307" ht="15.75" hidden="1" customHeight="1" x14ac:dyDescent="0.3">
      <c r="A144" s="90" t="s">
        <v>488</v>
      </c>
      <c r="B144" s="90" t="s">
        <v>187</v>
      </c>
      <c r="C144" s="90" t="s">
        <v>189</v>
      </c>
      <c r="D144" s="90" t="s">
        <v>509</v>
      </c>
      <c r="E144" s="90" t="s">
        <v>654</v>
      </c>
      <c r="F144" s="245" t="s">
        <v>1138</v>
      </c>
      <c r="G144" s="90"/>
      <c r="H144" s="246" t="s">
        <v>1018</v>
      </c>
      <c r="I144" s="104"/>
      <c r="J144" s="104"/>
      <c r="K144" s="104" t="s">
        <v>842</v>
      </c>
      <c r="L144" s="91" t="s">
        <v>1139</v>
      </c>
      <c r="M144" s="75">
        <v>632383931.12</v>
      </c>
      <c r="N144" s="64">
        <f t="shared" si="7"/>
        <v>632383931.12</v>
      </c>
      <c r="O144" s="103"/>
      <c r="P144" s="64">
        <f t="shared" si="8"/>
        <v>632383931.12</v>
      </c>
      <c r="Q144" s="64">
        <v>632383931.12</v>
      </c>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6"/>
      <c r="CA144" s="66"/>
      <c r="CB144" s="66"/>
      <c r="CC144" s="66"/>
      <c r="CD144" s="66"/>
      <c r="CE144" s="66"/>
      <c r="CF144" s="66"/>
      <c r="CG144" s="66"/>
      <c r="CH144" s="66"/>
      <c r="CI144" s="66"/>
      <c r="CJ144" s="66"/>
      <c r="CK144" s="66"/>
      <c r="CL144" s="66"/>
      <c r="CM144" s="66"/>
      <c r="CN144" s="66"/>
      <c r="CO144" s="66"/>
      <c r="CP144" s="66"/>
      <c r="CQ144" s="66"/>
      <c r="CR144" s="66"/>
      <c r="CS144" s="66"/>
      <c r="CT144" s="66"/>
      <c r="CU144" s="66"/>
      <c r="CV144" s="66"/>
      <c r="CW144" s="66"/>
      <c r="CX144" s="66"/>
      <c r="CY144" s="66"/>
      <c r="CZ144" s="66"/>
      <c r="DA144" s="66"/>
      <c r="DB144" s="66"/>
      <c r="DC144" s="66"/>
      <c r="DD144" s="66"/>
      <c r="DE144" s="66"/>
      <c r="DF144" s="66"/>
      <c r="DG144" s="66"/>
      <c r="DH144" s="66"/>
      <c r="DI144" s="66"/>
      <c r="DJ144" s="66"/>
      <c r="DK144" s="66"/>
      <c r="DL144" s="66"/>
      <c r="DM144" s="66"/>
      <c r="DN144" s="66"/>
      <c r="DO144" s="66"/>
      <c r="DP144" s="66"/>
      <c r="DQ144" s="66"/>
      <c r="DR144" s="66"/>
      <c r="DS144" s="66"/>
      <c r="DT144" s="66"/>
      <c r="DU144" s="66"/>
      <c r="DV144" s="66"/>
      <c r="DW144" s="66"/>
      <c r="DX144" s="66"/>
      <c r="DY144" s="66"/>
      <c r="DZ144" s="66"/>
      <c r="EA144" s="66"/>
      <c r="EB144" s="66"/>
      <c r="EC144" s="66"/>
      <c r="ED144" s="66"/>
      <c r="EE144" s="66"/>
      <c r="EF144" s="66"/>
      <c r="EG144" s="66"/>
      <c r="EH144" s="64"/>
      <c r="EI144" s="64"/>
      <c r="EJ144" s="66"/>
      <c r="EK144" s="66"/>
      <c r="EL144" s="66"/>
      <c r="EM144" s="66"/>
      <c r="EN144" s="66"/>
      <c r="EO144" s="66"/>
      <c r="EP144" s="66"/>
      <c r="EQ144" s="66"/>
      <c r="ER144" s="66"/>
      <c r="ES144" s="66"/>
      <c r="ET144" s="66"/>
      <c r="EU144" s="66"/>
      <c r="EV144" s="66"/>
      <c r="EW144" s="66"/>
      <c r="EX144" s="66"/>
      <c r="EY144" s="66"/>
      <c r="EZ144" s="66"/>
      <c r="FA144" s="66"/>
      <c r="FB144" s="66"/>
      <c r="FC144" s="66"/>
      <c r="FD144" s="66"/>
      <c r="FE144" s="66"/>
      <c r="FF144" s="66"/>
      <c r="FG144" s="66"/>
      <c r="FH144" s="66"/>
      <c r="FI144" s="66"/>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c r="JA144" s="11"/>
      <c r="JB144" s="11"/>
      <c r="JC144" s="11"/>
      <c r="JD144" s="11"/>
      <c r="JE144" s="11"/>
      <c r="JF144" s="11"/>
      <c r="JG144" s="11"/>
      <c r="JH144" s="11"/>
      <c r="JI144" s="11"/>
      <c r="JJ144" s="11"/>
      <c r="JK144" s="11"/>
      <c r="JL144" s="11"/>
      <c r="JM144" s="11"/>
      <c r="JN144" s="11"/>
      <c r="JO144" s="11"/>
      <c r="JP144" s="11"/>
      <c r="JQ144" s="11"/>
      <c r="JR144" s="11"/>
      <c r="JS144" s="11"/>
      <c r="JT144" s="11"/>
      <c r="JU144" s="11"/>
      <c r="JV144" s="11"/>
      <c r="JW144" s="11"/>
      <c r="JX144" s="11"/>
      <c r="JY144" s="11"/>
      <c r="JZ144" s="11"/>
      <c r="KA144" s="11"/>
      <c r="KB144" s="11"/>
      <c r="KC144" s="11"/>
      <c r="KD144" s="11"/>
      <c r="KE144" s="11"/>
      <c r="KF144" s="11"/>
      <c r="KG144" s="11"/>
      <c r="KH144" s="11"/>
      <c r="KI144" s="11"/>
      <c r="KJ144" s="11"/>
      <c r="KK144" s="11"/>
      <c r="KL144" s="11"/>
      <c r="KM144" s="11"/>
      <c r="KN144" s="11"/>
      <c r="KO144" s="13"/>
      <c r="KP144" s="13"/>
      <c r="KQ144" s="13"/>
      <c r="KR144" s="13"/>
      <c r="KS144" s="13"/>
      <c r="KT144" s="13"/>
      <c r="KU144" s="13"/>
    </row>
    <row r="145" spans="1:307" ht="15.75" hidden="1" customHeight="1" x14ac:dyDescent="0.3">
      <c r="A145" s="90" t="s">
        <v>488</v>
      </c>
      <c r="B145" s="90" t="s">
        <v>187</v>
      </c>
      <c r="C145" s="90" t="s">
        <v>189</v>
      </c>
      <c r="D145" s="90" t="s">
        <v>509</v>
      </c>
      <c r="E145" s="90" t="s">
        <v>654</v>
      </c>
      <c r="F145" s="245" t="s">
        <v>1140</v>
      </c>
      <c r="G145" s="90"/>
      <c r="H145" s="246" t="s">
        <v>1018</v>
      </c>
      <c r="I145" s="104"/>
      <c r="J145" s="104"/>
      <c r="K145" s="104" t="s">
        <v>842</v>
      </c>
      <c r="L145" s="291" t="s">
        <v>1141</v>
      </c>
      <c r="M145" s="292">
        <v>520046580.16000003</v>
      </c>
      <c r="N145" s="64"/>
      <c r="O145" s="103"/>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6"/>
      <c r="CA145" s="66"/>
      <c r="CB145" s="66"/>
      <c r="CC145" s="66"/>
      <c r="CD145" s="66"/>
      <c r="CE145" s="66"/>
      <c r="CF145" s="66"/>
      <c r="CG145" s="66"/>
      <c r="CH145" s="66"/>
      <c r="CI145" s="66"/>
      <c r="CJ145" s="66"/>
      <c r="CK145" s="66"/>
      <c r="CL145" s="66"/>
      <c r="CM145" s="66"/>
      <c r="CN145" s="66"/>
      <c r="CO145" s="66"/>
      <c r="CP145" s="66"/>
      <c r="CQ145" s="66"/>
      <c r="CR145" s="66"/>
      <c r="CS145" s="66"/>
      <c r="CT145" s="66"/>
      <c r="CU145" s="66"/>
      <c r="CV145" s="66"/>
      <c r="CW145" s="66"/>
      <c r="CX145" s="66"/>
      <c r="CY145" s="66"/>
      <c r="CZ145" s="66"/>
      <c r="DA145" s="66"/>
      <c r="DB145" s="66"/>
      <c r="DC145" s="66"/>
      <c r="DD145" s="66"/>
      <c r="DE145" s="66"/>
      <c r="DF145" s="66"/>
      <c r="DG145" s="66"/>
      <c r="DH145" s="66"/>
      <c r="DI145" s="66"/>
      <c r="DJ145" s="66"/>
      <c r="DK145" s="66"/>
      <c r="DL145" s="66"/>
      <c r="DM145" s="66"/>
      <c r="DN145" s="66"/>
      <c r="DO145" s="66"/>
      <c r="DP145" s="66"/>
      <c r="DQ145" s="66"/>
      <c r="DR145" s="66"/>
      <c r="DS145" s="66"/>
      <c r="DT145" s="66"/>
      <c r="DU145" s="66"/>
      <c r="DV145" s="66"/>
      <c r="DW145" s="66"/>
      <c r="DX145" s="66"/>
      <c r="DY145" s="66"/>
      <c r="DZ145" s="66"/>
      <c r="EA145" s="66"/>
      <c r="EB145" s="66"/>
      <c r="EC145" s="66"/>
      <c r="ED145" s="66"/>
      <c r="EE145" s="66"/>
      <c r="EF145" s="66"/>
      <c r="EG145" s="66"/>
      <c r="EH145" s="64"/>
      <c r="EI145" s="64"/>
      <c r="EJ145" s="66"/>
      <c r="EK145" s="66"/>
      <c r="EL145" s="66"/>
      <c r="EM145" s="66"/>
      <c r="EN145" s="66"/>
      <c r="EO145" s="66"/>
      <c r="EP145" s="66"/>
      <c r="EQ145" s="66"/>
      <c r="ER145" s="66"/>
      <c r="ES145" s="66"/>
      <c r="ET145" s="66"/>
      <c r="EU145" s="66"/>
      <c r="EV145" s="66"/>
      <c r="EW145" s="66"/>
      <c r="EX145" s="66"/>
      <c r="EY145" s="66"/>
      <c r="EZ145" s="66"/>
      <c r="FA145" s="66"/>
      <c r="FB145" s="66"/>
      <c r="FC145" s="66"/>
      <c r="FD145" s="66"/>
      <c r="FE145" s="66"/>
      <c r="FF145" s="66"/>
      <c r="FG145" s="66"/>
      <c r="FH145" s="66"/>
      <c r="FI145" s="66"/>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c r="JA145" s="11"/>
      <c r="JB145" s="11"/>
      <c r="JC145" s="11"/>
      <c r="JD145" s="11"/>
      <c r="JE145" s="11"/>
      <c r="JF145" s="11"/>
      <c r="JG145" s="11"/>
      <c r="JH145" s="11"/>
      <c r="JI145" s="11"/>
      <c r="JJ145" s="11"/>
      <c r="JK145" s="11"/>
      <c r="JL145" s="11"/>
      <c r="JM145" s="11"/>
      <c r="JN145" s="11"/>
      <c r="JO145" s="11"/>
      <c r="JP145" s="11"/>
      <c r="JQ145" s="11"/>
      <c r="JR145" s="11"/>
      <c r="JS145" s="11"/>
      <c r="JT145" s="11"/>
      <c r="JU145" s="11"/>
      <c r="JV145" s="11"/>
      <c r="JW145" s="11"/>
      <c r="JX145" s="11"/>
      <c r="JY145" s="11"/>
      <c r="JZ145" s="11"/>
      <c r="KA145" s="11"/>
      <c r="KB145" s="11"/>
      <c r="KC145" s="11"/>
      <c r="KD145" s="11"/>
      <c r="KE145" s="11"/>
      <c r="KF145" s="11"/>
      <c r="KG145" s="11"/>
      <c r="KH145" s="11"/>
      <c r="KI145" s="11"/>
      <c r="KJ145" s="11"/>
      <c r="KK145" s="11"/>
      <c r="KL145" s="11"/>
      <c r="KM145" s="11"/>
      <c r="KN145" s="11"/>
      <c r="KO145" s="13"/>
      <c r="KP145" s="13"/>
      <c r="KQ145" s="13"/>
      <c r="KR145" s="13"/>
      <c r="KS145" s="13"/>
      <c r="KT145" s="13"/>
      <c r="KU145" s="13"/>
    </row>
    <row r="146" spans="1:307" ht="15.75" hidden="1" customHeight="1" x14ac:dyDescent="0.3">
      <c r="A146" s="81" t="s">
        <v>488</v>
      </c>
      <c r="B146" s="81" t="s">
        <v>187</v>
      </c>
      <c r="C146" s="81" t="s">
        <v>189</v>
      </c>
      <c r="D146" s="81" t="s">
        <v>509</v>
      </c>
      <c r="E146" s="81" t="s">
        <v>748</v>
      </c>
      <c r="F146" s="81"/>
      <c r="G146" s="81"/>
      <c r="H146" s="82"/>
      <c r="I146" s="81"/>
      <c r="J146" s="81"/>
      <c r="K146" s="81"/>
      <c r="L146" s="89" t="s">
        <v>749</v>
      </c>
      <c r="M146" s="75"/>
      <c r="N146" s="59"/>
      <c r="O146" s="77"/>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c r="DW146" s="152"/>
      <c r="DX146" s="152"/>
      <c r="DY146" s="152"/>
      <c r="DZ146" s="152"/>
      <c r="EA146" s="152"/>
      <c r="EB146" s="152"/>
      <c r="EC146" s="152"/>
      <c r="ED146" s="152"/>
      <c r="EE146" s="152"/>
      <c r="EF146" s="152"/>
      <c r="EG146" s="152"/>
      <c r="EH146" s="59"/>
      <c r="EI146" s="59"/>
      <c r="EJ146" s="152"/>
      <c r="EK146" s="152"/>
      <c r="EL146" s="152"/>
      <c r="EM146" s="152"/>
      <c r="EN146" s="152"/>
      <c r="EO146" s="152"/>
      <c r="EP146" s="152"/>
      <c r="EQ146" s="152"/>
      <c r="ER146" s="152"/>
      <c r="ES146" s="152"/>
      <c r="ET146" s="152"/>
      <c r="EU146" s="152"/>
      <c r="EV146" s="152"/>
      <c r="EW146" s="152"/>
      <c r="EX146" s="152"/>
      <c r="EY146" s="152"/>
      <c r="EZ146" s="152"/>
      <c r="FA146" s="152"/>
      <c r="FB146" s="152"/>
      <c r="FC146" s="152"/>
      <c r="FD146" s="152"/>
      <c r="FE146" s="152"/>
      <c r="FF146" s="152"/>
      <c r="FG146" s="152"/>
      <c r="FH146" s="152"/>
      <c r="FI146" s="152"/>
      <c r="FJ146" s="84"/>
      <c r="FK146" s="84"/>
      <c r="FL146" s="84"/>
      <c r="FM146" s="84"/>
      <c r="FN146" s="84"/>
      <c r="FO146" s="84"/>
      <c r="FP146" s="84"/>
      <c r="FQ146" s="84"/>
      <c r="FR146" s="84"/>
      <c r="FS146" s="84"/>
      <c r="FT146" s="84"/>
      <c r="FU146" s="84"/>
      <c r="FV146" s="84"/>
      <c r="FW146" s="84"/>
      <c r="FX146" s="84"/>
      <c r="FY146" s="84"/>
      <c r="FZ146" s="84"/>
      <c r="GA146" s="84"/>
      <c r="GB146" s="84"/>
      <c r="GC146" s="84"/>
      <c r="GD146" s="84"/>
      <c r="GE146" s="84"/>
      <c r="GF146" s="84"/>
      <c r="GG146" s="84"/>
      <c r="GH146" s="84"/>
      <c r="GI146" s="84"/>
      <c r="GJ146" s="84"/>
      <c r="GK146" s="84"/>
      <c r="GL146" s="84"/>
      <c r="GM146" s="84"/>
      <c r="GN146" s="84"/>
      <c r="GO146" s="84"/>
      <c r="GP146" s="84"/>
      <c r="GQ146" s="84"/>
      <c r="GR146" s="84"/>
      <c r="GS146" s="84"/>
      <c r="GT146" s="84"/>
      <c r="GU146" s="84"/>
      <c r="GV146" s="84"/>
      <c r="GW146" s="84"/>
      <c r="GX146" s="84"/>
      <c r="GY146" s="84"/>
      <c r="GZ146" s="84"/>
      <c r="HA146" s="84"/>
      <c r="HB146" s="84"/>
      <c r="HC146" s="84"/>
      <c r="HD146" s="84"/>
      <c r="HE146" s="84"/>
      <c r="HF146" s="84"/>
      <c r="HG146" s="84"/>
      <c r="HH146" s="84"/>
      <c r="HI146" s="84"/>
      <c r="HJ146" s="84"/>
      <c r="HK146" s="84"/>
      <c r="HL146" s="84"/>
      <c r="HM146" s="84"/>
      <c r="HN146" s="84"/>
      <c r="HO146" s="84"/>
      <c r="HP146" s="84"/>
      <c r="HQ146" s="84"/>
      <c r="HR146" s="84"/>
      <c r="HS146" s="84"/>
      <c r="HT146" s="84"/>
      <c r="HU146" s="84"/>
      <c r="HV146" s="84"/>
      <c r="HW146" s="84"/>
      <c r="HX146" s="84"/>
      <c r="HY146" s="84"/>
      <c r="HZ146" s="84"/>
      <c r="IA146" s="84"/>
      <c r="IB146" s="84"/>
      <c r="IC146" s="84"/>
      <c r="ID146" s="84"/>
      <c r="IE146" s="84"/>
      <c r="IF146" s="84"/>
      <c r="IG146" s="84"/>
      <c r="IH146" s="84"/>
      <c r="II146" s="84"/>
      <c r="IJ146" s="84"/>
      <c r="IK146" s="84"/>
      <c r="IL146" s="84"/>
      <c r="IM146" s="84"/>
      <c r="IN146" s="84"/>
      <c r="IO146" s="84"/>
      <c r="IP146" s="84"/>
      <c r="IQ146" s="84"/>
      <c r="IR146" s="84"/>
      <c r="IS146" s="84"/>
      <c r="IT146" s="84"/>
      <c r="IU146" s="84"/>
      <c r="IV146" s="84"/>
      <c r="IW146" s="84"/>
      <c r="IX146" s="84"/>
      <c r="IY146" s="84"/>
      <c r="IZ146" s="84"/>
      <c r="JA146" s="84"/>
      <c r="JB146" s="84"/>
      <c r="JC146" s="84"/>
      <c r="JD146" s="84"/>
      <c r="JE146" s="84"/>
      <c r="JF146" s="84"/>
      <c r="JG146" s="84"/>
      <c r="JH146" s="84"/>
      <c r="JI146" s="84"/>
      <c r="JJ146" s="84"/>
      <c r="JK146" s="84"/>
      <c r="JL146" s="84"/>
      <c r="JM146" s="84"/>
      <c r="JN146" s="84"/>
      <c r="JO146" s="84"/>
      <c r="JP146" s="84"/>
      <c r="JQ146" s="84"/>
      <c r="JR146" s="84"/>
      <c r="JS146" s="84"/>
      <c r="JT146" s="84"/>
      <c r="JU146" s="84"/>
      <c r="JV146" s="84"/>
      <c r="JW146" s="84"/>
      <c r="JX146" s="84"/>
      <c r="JY146" s="84"/>
      <c r="JZ146" s="84"/>
      <c r="KA146" s="84"/>
      <c r="KB146" s="84"/>
      <c r="KC146" s="84"/>
      <c r="KD146" s="84"/>
      <c r="KE146" s="84"/>
      <c r="KF146" s="84"/>
      <c r="KG146" s="84"/>
      <c r="KH146" s="84"/>
      <c r="KI146" s="84"/>
      <c r="KJ146" s="84"/>
      <c r="KK146" s="84"/>
      <c r="KL146" s="84"/>
      <c r="KM146" s="84"/>
      <c r="KN146" s="84"/>
      <c r="KO146" s="13"/>
      <c r="KP146" s="13"/>
      <c r="KQ146" s="13"/>
      <c r="KR146" s="13"/>
      <c r="KS146" s="13"/>
      <c r="KT146" s="13"/>
      <c r="KU146" s="13"/>
    </row>
    <row r="147" spans="1:307" ht="15.75" customHeight="1" x14ac:dyDescent="0.3">
      <c r="A147" s="104" t="s">
        <v>488</v>
      </c>
      <c r="B147" s="90" t="s">
        <v>187</v>
      </c>
      <c r="C147" s="90" t="s">
        <v>189</v>
      </c>
      <c r="D147" s="90" t="s">
        <v>509</v>
      </c>
      <c r="E147" s="90" t="s">
        <v>748</v>
      </c>
      <c r="F147" s="90" t="s">
        <v>349</v>
      </c>
      <c r="G147" s="90" t="s">
        <v>349</v>
      </c>
      <c r="H147" s="90" t="s">
        <v>756</v>
      </c>
      <c r="I147" s="104" t="s">
        <v>208</v>
      </c>
      <c r="J147" s="104" t="s">
        <v>757</v>
      </c>
      <c r="K147" s="104"/>
      <c r="L147" s="91" t="s">
        <v>758</v>
      </c>
      <c r="M147" s="75">
        <f>N147</f>
        <v>5000000000</v>
      </c>
      <c r="N147" s="64">
        <f>P147</f>
        <v>5000000000</v>
      </c>
      <c r="O147" s="103">
        <v>15</v>
      </c>
      <c r="P147" s="64">
        <f>SUM(Q147:FI147)</f>
        <v>5000000000</v>
      </c>
      <c r="Q147" s="64">
        <v>5000000000</v>
      </c>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6"/>
      <c r="CA147" s="66"/>
      <c r="CB147" s="66"/>
      <c r="CC147" s="66"/>
      <c r="CD147" s="66"/>
      <c r="CE147" s="66"/>
      <c r="CF147" s="66"/>
      <c r="CG147" s="66"/>
      <c r="CH147" s="66"/>
      <c r="CI147" s="66"/>
      <c r="CJ147" s="66"/>
      <c r="CK147" s="66"/>
      <c r="CL147" s="66"/>
      <c r="CM147" s="66"/>
      <c r="CN147" s="66"/>
      <c r="CO147" s="66"/>
      <c r="CP147" s="66"/>
      <c r="CQ147" s="66"/>
      <c r="CR147" s="66"/>
      <c r="CS147" s="66"/>
      <c r="CT147" s="66"/>
      <c r="CU147" s="66"/>
      <c r="CV147" s="66"/>
      <c r="CW147" s="66"/>
      <c r="CX147" s="66"/>
      <c r="CY147" s="66"/>
      <c r="CZ147" s="66"/>
      <c r="DA147" s="66"/>
      <c r="DB147" s="66"/>
      <c r="DC147" s="66"/>
      <c r="DD147" s="66"/>
      <c r="DE147" s="66"/>
      <c r="DF147" s="66"/>
      <c r="DG147" s="66"/>
      <c r="DH147" s="66"/>
      <c r="DI147" s="66"/>
      <c r="DJ147" s="66"/>
      <c r="DK147" s="66"/>
      <c r="DL147" s="66"/>
      <c r="DM147" s="66"/>
      <c r="DN147" s="66"/>
      <c r="DO147" s="66"/>
      <c r="DP147" s="66"/>
      <c r="DQ147" s="66"/>
      <c r="DR147" s="66"/>
      <c r="DS147" s="66"/>
      <c r="DT147" s="66"/>
      <c r="DU147" s="66"/>
      <c r="DV147" s="66"/>
      <c r="DW147" s="66"/>
      <c r="DX147" s="66"/>
      <c r="DY147" s="66"/>
      <c r="DZ147" s="66"/>
      <c r="EA147" s="66"/>
      <c r="EB147" s="66"/>
      <c r="EC147" s="66"/>
      <c r="ED147" s="66"/>
      <c r="EE147" s="66"/>
      <c r="EF147" s="66"/>
      <c r="EG147" s="66"/>
      <c r="EH147" s="64"/>
      <c r="EI147" s="64"/>
      <c r="EJ147" s="66"/>
      <c r="EK147" s="66"/>
      <c r="EL147" s="66"/>
      <c r="EM147" s="66"/>
      <c r="EN147" s="66"/>
      <c r="EO147" s="66"/>
      <c r="EP147" s="66"/>
      <c r="EQ147" s="66"/>
      <c r="ER147" s="66"/>
      <c r="ES147" s="66"/>
      <c r="ET147" s="66"/>
      <c r="EU147" s="66"/>
      <c r="EV147" s="66"/>
      <c r="EW147" s="66"/>
      <c r="EX147" s="66"/>
      <c r="EY147" s="66"/>
      <c r="EZ147" s="66"/>
      <c r="FA147" s="66"/>
      <c r="FB147" s="66"/>
      <c r="FC147" s="66"/>
      <c r="FD147" s="66"/>
      <c r="FE147" s="66"/>
      <c r="FF147" s="66"/>
      <c r="FG147" s="66"/>
      <c r="FH147" s="66"/>
      <c r="FI147" s="66"/>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3"/>
      <c r="KP147" s="13"/>
      <c r="KQ147" s="13"/>
      <c r="KR147" s="13"/>
      <c r="KS147" s="13"/>
      <c r="KT147" s="13"/>
      <c r="KU147" s="13"/>
    </row>
    <row r="148" spans="1:307" ht="15.75" hidden="1" customHeight="1" x14ac:dyDescent="0.3">
      <c r="A148" s="90" t="s">
        <v>488</v>
      </c>
      <c r="B148" s="90" t="s">
        <v>187</v>
      </c>
      <c r="C148" s="90" t="s">
        <v>189</v>
      </c>
      <c r="D148" s="90" t="s">
        <v>509</v>
      </c>
      <c r="E148" s="90" t="s">
        <v>748</v>
      </c>
      <c r="F148" s="245" t="s">
        <v>1067</v>
      </c>
      <c r="G148" s="90"/>
      <c r="H148" s="246" t="s">
        <v>1018</v>
      </c>
      <c r="I148" s="104" t="s">
        <v>208</v>
      </c>
      <c r="J148" s="104"/>
      <c r="K148" s="104" t="s">
        <v>746</v>
      </c>
      <c r="L148" s="291" t="s">
        <v>1142</v>
      </c>
      <c r="M148" s="75">
        <v>322846717.5</v>
      </c>
      <c r="N148" s="64">
        <f>P148</f>
        <v>0</v>
      </c>
      <c r="O148" s="103"/>
      <c r="P148" s="64">
        <f>SUM(Q148:FI148)</f>
        <v>0</v>
      </c>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6"/>
      <c r="CA148" s="66"/>
      <c r="CB148" s="66"/>
      <c r="CC148" s="66"/>
      <c r="CD148" s="66"/>
      <c r="CE148" s="66"/>
      <c r="CF148" s="66"/>
      <c r="CG148" s="66"/>
      <c r="CH148" s="66"/>
      <c r="CI148" s="66"/>
      <c r="CJ148" s="66"/>
      <c r="CK148" s="66"/>
      <c r="CL148" s="66"/>
      <c r="CM148" s="66"/>
      <c r="CN148" s="66"/>
      <c r="CO148" s="66"/>
      <c r="CP148" s="66"/>
      <c r="CQ148" s="66"/>
      <c r="CR148" s="66"/>
      <c r="CS148" s="66"/>
      <c r="CT148" s="66"/>
      <c r="CU148" s="66"/>
      <c r="CV148" s="66"/>
      <c r="CW148" s="66"/>
      <c r="CX148" s="66"/>
      <c r="CY148" s="66"/>
      <c r="CZ148" s="66"/>
      <c r="DA148" s="66"/>
      <c r="DB148" s="66"/>
      <c r="DC148" s="66"/>
      <c r="DD148" s="66"/>
      <c r="DE148" s="66"/>
      <c r="DF148" s="66"/>
      <c r="DG148" s="66"/>
      <c r="DH148" s="66"/>
      <c r="DI148" s="66"/>
      <c r="DJ148" s="66"/>
      <c r="DK148" s="66"/>
      <c r="DL148" s="66"/>
      <c r="DM148" s="66"/>
      <c r="DN148" s="66"/>
      <c r="DO148" s="66"/>
      <c r="DP148" s="66"/>
      <c r="DQ148" s="66"/>
      <c r="DR148" s="66"/>
      <c r="DS148" s="66"/>
      <c r="DT148" s="66"/>
      <c r="DU148" s="66"/>
      <c r="DV148" s="66"/>
      <c r="DW148" s="66"/>
      <c r="DX148" s="66"/>
      <c r="DY148" s="66"/>
      <c r="DZ148" s="66"/>
      <c r="EA148" s="66"/>
      <c r="EB148" s="66"/>
      <c r="EC148" s="66"/>
      <c r="ED148" s="66"/>
      <c r="EE148" s="66"/>
      <c r="EF148" s="66"/>
      <c r="EG148" s="66"/>
      <c r="EH148" s="64"/>
      <c r="EI148" s="64"/>
      <c r="EJ148" s="66"/>
      <c r="EK148" s="66"/>
      <c r="EL148" s="66"/>
      <c r="EM148" s="66"/>
      <c r="EN148" s="66"/>
      <c r="EO148" s="66"/>
      <c r="EP148" s="66"/>
      <c r="EQ148" s="66"/>
      <c r="ER148" s="66"/>
      <c r="ES148" s="66"/>
      <c r="ET148" s="66"/>
      <c r="EU148" s="66"/>
      <c r="EV148" s="66"/>
      <c r="EW148" s="66"/>
      <c r="EX148" s="66"/>
      <c r="EY148" s="66"/>
      <c r="EZ148" s="66"/>
      <c r="FA148" s="66"/>
      <c r="FB148" s="66"/>
      <c r="FC148" s="66"/>
      <c r="FD148" s="66"/>
      <c r="FE148" s="66"/>
      <c r="FF148" s="66"/>
      <c r="FG148" s="66"/>
      <c r="FH148" s="66"/>
      <c r="FI148" s="66"/>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c r="JA148" s="11"/>
      <c r="JB148" s="11"/>
      <c r="JC148" s="11"/>
      <c r="JD148" s="11"/>
      <c r="JE148" s="11"/>
      <c r="JF148" s="11"/>
      <c r="JG148" s="11"/>
      <c r="JH148" s="11"/>
      <c r="JI148" s="11"/>
      <c r="JJ148" s="11"/>
      <c r="JK148" s="11"/>
      <c r="JL148" s="11"/>
      <c r="JM148" s="11"/>
      <c r="JN148" s="11"/>
      <c r="JO148" s="11"/>
      <c r="JP148" s="11"/>
      <c r="JQ148" s="11"/>
      <c r="JR148" s="11"/>
      <c r="JS148" s="11"/>
      <c r="JT148" s="11"/>
      <c r="JU148" s="11"/>
      <c r="JV148" s="11"/>
      <c r="JW148" s="11"/>
      <c r="JX148" s="11"/>
      <c r="JY148" s="11"/>
      <c r="JZ148" s="11"/>
      <c r="KA148" s="11"/>
      <c r="KB148" s="11"/>
      <c r="KC148" s="11"/>
      <c r="KD148" s="11"/>
      <c r="KE148" s="11"/>
      <c r="KF148" s="11"/>
      <c r="KG148" s="11"/>
      <c r="KH148" s="11"/>
      <c r="KI148" s="11"/>
      <c r="KJ148" s="11"/>
      <c r="KK148" s="11"/>
      <c r="KL148" s="11"/>
      <c r="KM148" s="11"/>
      <c r="KN148" s="11"/>
      <c r="KO148" s="13"/>
      <c r="KP148" s="13"/>
      <c r="KQ148" s="13"/>
      <c r="KR148" s="13"/>
      <c r="KS148" s="13"/>
      <c r="KT148" s="13"/>
      <c r="KU148" s="13"/>
    </row>
    <row r="149" spans="1:307" ht="15.75" hidden="1" customHeight="1" x14ac:dyDescent="0.3">
      <c r="A149" s="90" t="s">
        <v>488</v>
      </c>
      <c r="B149" s="90" t="s">
        <v>187</v>
      </c>
      <c r="C149" s="90" t="s">
        <v>189</v>
      </c>
      <c r="D149" s="90" t="s">
        <v>509</v>
      </c>
      <c r="E149" s="90" t="s">
        <v>748</v>
      </c>
      <c r="F149" s="245" t="s">
        <v>910</v>
      </c>
      <c r="G149" s="90"/>
      <c r="H149" s="246" t="s">
        <v>1018</v>
      </c>
      <c r="I149" s="104"/>
      <c r="J149" s="104"/>
      <c r="K149" s="104" t="s">
        <v>823</v>
      </c>
      <c r="L149" s="91" t="s">
        <v>1143</v>
      </c>
      <c r="M149" s="75">
        <v>300000000</v>
      </c>
      <c r="N149" s="64">
        <f>P149</f>
        <v>300000000</v>
      </c>
      <c r="O149" s="103"/>
      <c r="P149" s="64">
        <f>SUM(Q149:FI149)</f>
        <v>300000000</v>
      </c>
      <c r="Q149" s="64">
        <v>55000000</v>
      </c>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6"/>
      <c r="CA149" s="66"/>
      <c r="CB149" s="66"/>
      <c r="CC149" s="66"/>
      <c r="CD149" s="66"/>
      <c r="CE149" s="66"/>
      <c r="CF149" s="66">
        <v>240000000</v>
      </c>
      <c r="CG149" s="66"/>
      <c r="CH149" s="66"/>
      <c r="CI149" s="66">
        <v>5000000</v>
      </c>
      <c r="CJ149" s="66"/>
      <c r="CK149" s="66"/>
      <c r="CL149" s="66"/>
      <c r="CM149" s="66"/>
      <c r="CN149" s="66"/>
      <c r="CO149" s="66"/>
      <c r="CP149" s="66"/>
      <c r="CQ149" s="66"/>
      <c r="CR149" s="66"/>
      <c r="CS149" s="66"/>
      <c r="CT149" s="66"/>
      <c r="CU149" s="66"/>
      <c r="CV149" s="66"/>
      <c r="CW149" s="66"/>
      <c r="CX149" s="66"/>
      <c r="CY149" s="66"/>
      <c r="CZ149" s="66"/>
      <c r="DA149" s="66"/>
      <c r="DB149" s="66"/>
      <c r="DC149" s="66"/>
      <c r="DD149" s="66"/>
      <c r="DE149" s="66"/>
      <c r="DF149" s="66"/>
      <c r="DG149" s="66"/>
      <c r="DH149" s="66"/>
      <c r="DI149" s="66"/>
      <c r="DJ149" s="66"/>
      <c r="DK149" s="66"/>
      <c r="DL149" s="66"/>
      <c r="DM149" s="66"/>
      <c r="DN149" s="66"/>
      <c r="DO149" s="66"/>
      <c r="DP149" s="66"/>
      <c r="DQ149" s="66"/>
      <c r="DR149" s="66"/>
      <c r="DS149" s="66"/>
      <c r="DT149" s="66"/>
      <c r="DU149" s="66"/>
      <c r="DV149" s="66"/>
      <c r="DW149" s="66"/>
      <c r="DX149" s="66"/>
      <c r="DY149" s="66"/>
      <c r="DZ149" s="66"/>
      <c r="EA149" s="66"/>
      <c r="EB149" s="66"/>
      <c r="EC149" s="66"/>
      <c r="ED149" s="66"/>
      <c r="EE149" s="66"/>
      <c r="EF149" s="66"/>
      <c r="EG149" s="66"/>
      <c r="EH149" s="64"/>
      <c r="EI149" s="64"/>
      <c r="EJ149" s="66"/>
      <c r="EK149" s="66"/>
      <c r="EL149" s="66"/>
      <c r="EM149" s="66"/>
      <c r="EN149" s="66"/>
      <c r="EO149" s="66"/>
      <c r="EP149" s="66"/>
      <c r="EQ149" s="66"/>
      <c r="ER149" s="66"/>
      <c r="ES149" s="66"/>
      <c r="ET149" s="66"/>
      <c r="EU149" s="66"/>
      <c r="EV149" s="66"/>
      <c r="EW149" s="66"/>
      <c r="EX149" s="66"/>
      <c r="EY149" s="66"/>
      <c r="EZ149" s="66"/>
      <c r="FA149" s="66"/>
      <c r="FB149" s="66"/>
      <c r="FC149" s="66"/>
      <c r="FD149" s="66"/>
      <c r="FE149" s="66"/>
      <c r="FF149" s="66"/>
      <c r="FG149" s="66"/>
      <c r="FH149" s="66"/>
      <c r="FI149" s="66"/>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3"/>
      <c r="KP149" s="13"/>
      <c r="KQ149" s="13"/>
      <c r="KR149" s="13"/>
      <c r="KS149" s="13"/>
      <c r="KT149" s="13"/>
      <c r="KU149" s="13"/>
    </row>
    <row r="150" spans="1:307" ht="15.75" hidden="1" customHeight="1" x14ac:dyDescent="0.3">
      <c r="A150" s="81" t="s">
        <v>488</v>
      </c>
      <c r="B150" s="81" t="s">
        <v>187</v>
      </c>
      <c r="C150" s="81" t="s">
        <v>189</v>
      </c>
      <c r="D150" s="81" t="s">
        <v>509</v>
      </c>
      <c r="E150" s="81" t="s">
        <v>761</v>
      </c>
      <c r="F150" s="81"/>
      <c r="G150" s="81"/>
      <c r="H150" s="82"/>
      <c r="I150" s="81"/>
      <c r="J150" s="81"/>
      <c r="K150" s="81"/>
      <c r="L150" s="89" t="s">
        <v>762</v>
      </c>
      <c r="M150" s="75"/>
      <c r="N150" s="59"/>
      <c r="O150" s="77"/>
      <c r="P150" s="59"/>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180"/>
      <c r="CA150" s="180"/>
      <c r="CB150" s="180"/>
      <c r="CC150" s="180"/>
      <c r="CD150" s="180"/>
      <c r="CE150" s="180"/>
      <c r="CF150" s="180"/>
      <c r="CG150" s="180"/>
      <c r="CH150" s="180"/>
      <c r="CI150" s="180"/>
      <c r="CJ150" s="180"/>
      <c r="CK150" s="180"/>
      <c r="CL150" s="180"/>
      <c r="CM150" s="180"/>
      <c r="CN150" s="180"/>
      <c r="CO150" s="180"/>
      <c r="CP150" s="180"/>
      <c r="CQ150" s="180"/>
      <c r="CR150" s="180"/>
      <c r="CS150" s="180"/>
      <c r="CT150" s="180"/>
      <c r="CU150" s="180"/>
      <c r="CV150" s="180"/>
      <c r="CW150" s="180"/>
      <c r="CX150" s="180"/>
      <c r="CY150" s="180"/>
      <c r="CZ150" s="180"/>
      <c r="DA150" s="180"/>
      <c r="DB150" s="180"/>
      <c r="DC150" s="180"/>
      <c r="DD150" s="180"/>
      <c r="DE150" s="180"/>
      <c r="DF150" s="180"/>
      <c r="DG150" s="180"/>
      <c r="DH150" s="180"/>
      <c r="DI150" s="180"/>
      <c r="DJ150" s="180"/>
      <c r="DK150" s="180"/>
      <c r="DL150" s="180"/>
      <c r="DM150" s="180"/>
      <c r="DN150" s="180"/>
      <c r="DO150" s="180"/>
      <c r="DP150" s="180"/>
      <c r="DQ150" s="180"/>
      <c r="DR150" s="180"/>
      <c r="DS150" s="180"/>
      <c r="DT150" s="180"/>
      <c r="DU150" s="180"/>
      <c r="DV150" s="180"/>
      <c r="DW150" s="180"/>
      <c r="DX150" s="180"/>
      <c r="DY150" s="180"/>
      <c r="DZ150" s="180"/>
      <c r="EA150" s="180"/>
      <c r="EB150" s="180"/>
      <c r="EC150" s="180"/>
      <c r="ED150" s="180"/>
      <c r="EE150" s="180"/>
      <c r="EF150" s="180"/>
      <c r="EG150" s="180"/>
      <c r="EH150" s="32"/>
      <c r="EI150" s="32"/>
      <c r="EJ150" s="180"/>
      <c r="EK150" s="180"/>
      <c r="EL150" s="180"/>
      <c r="EM150" s="180"/>
      <c r="EN150" s="180"/>
      <c r="EO150" s="180"/>
      <c r="EP150" s="180"/>
      <c r="EQ150" s="180"/>
      <c r="ER150" s="180"/>
      <c r="ES150" s="180"/>
      <c r="ET150" s="180"/>
      <c r="EU150" s="180"/>
      <c r="EV150" s="180"/>
      <c r="EW150" s="180"/>
      <c r="EX150" s="180"/>
      <c r="EY150" s="180"/>
      <c r="EZ150" s="180"/>
      <c r="FA150" s="180"/>
      <c r="FB150" s="180"/>
      <c r="FC150" s="180"/>
      <c r="FD150" s="180"/>
      <c r="FE150" s="180"/>
      <c r="FF150" s="180"/>
      <c r="FG150" s="180"/>
      <c r="FH150" s="180"/>
      <c r="FI150" s="180"/>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c r="IV150" s="65"/>
      <c r="IW150" s="65"/>
      <c r="IX150" s="65"/>
      <c r="IY150" s="65"/>
      <c r="IZ150" s="65"/>
      <c r="JA150" s="65"/>
      <c r="JB150" s="65"/>
      <c r="JC150" s="65"/>
      <c r="JD150" s="65"/>
      <c r="JE150" s="65"/>
      <c r="JF150" s="65"/>
      <c r="JG150" s="65"/>
      <c r="JH150" s="65"/>
      <c r="JI150" s="65"/>
      <c r="JJ150" s="65"/>
      <c r="JK150" s="65"/>
      <c r="JL150" s="65"/>
      <c r="JM150" s="65"/>
      <c r="JN150" s="65"/>
      <c r="JO150" s="65"/>
      <c r="JP150" s="65"/>
      <c r="JQ150" s="65"/>
      <c r="JR150" s="65"/>
      <c r="JS150" s="65"/>
      <c r="JT150" s="65"/>
      <c r="JU150" s="65"/>
      <c r="JV150" s="65"/>
      <c r="JW150" s="65"/>
      <c r="JX150" s="65"/>
      <c r="JY150" s="65"/>
      <c r="JZ150" s="65"/>
      <c r="KA150" s="65"/>
      <c r="KB150" s="65"/>
      <c r="KC150" s="65"/>
      <c r="KD150" s="65"/>
      <c r="KE150" s="65"/>
      <c r="KF150" s="65"/>
      <c r="KG150" s="65"/>
      <c r="KH150" s="65"/>
      <c r="KI150" s="65"/>
      <c r="KJ150" s="65"/>
      <c r="KK150" s="65"/>
      <c r="KL150" s="65"/>
      <c r="KM150" s="65"/>
      <c r="KN150" s="65"/>
      <c r="KO150" s="13"/>
      <c r="KP150" s="13"/>
      <c r="KQ150" s="13"/>
      <c r="KR150" s="13"/>
      <c r="KS150" s="13"/>
      <c r="KT150" s="13"/>
      <c r="KU150" s="13"/>
    </row>
    <row r="151" spans="1:307" ht="15.75" hidden="1" customHeight="1" x14ac:dyDescent="0.3">
      <c r="A151" s="76" t="s">
        <v>488</v>
      </c>
      <c r="B151" s="76" t="s">
        <v>187</v>
      </c>
      <c r="C151" s="76" t="s">
        <v>189</v>
      </c>
      <c r="D151" s="76" t="s">
        <v>341</v>
      </c>
      <c r="E151" s="76"/>
      <c r="F151" s="110"/>
      <c r="G151" s="110"/>
      <c r="H151" s="74"/>
      <c r="I151" s="76"/>
      <c r="J151" s="76"/>
      <c r="K151" s="76"/>
      <c r="L151" s="167" t="s">
        <v>342</v>
      </c>
      <c r="M151" s="75"/>
      <c r="N151" s="59"/>
      <c r="O151" s="77"/>
      <c r="P151" s="59"/>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c r="DT151" s="180"/>
      <c r="DU151" s="180"/>
      <c r="DV151" s="180"/>
      <c r="DW151" s="180"/>
      <c r="DX151" s="180"/>
      <c r="DY151" s="180"/>
      <c r="DZ151" s="180"/>
      <c r="EA151" s="180"/>
      <c r="EB151" s="180"/>
      <c r="EC151" s="180"/>
      <c r="ED151" s="180"/>
      <c r="EE151" s="180"/>
      <c r="EF151" s="180"/>
      <c r="EG151" s="180"/>
      <c r="EH151" s="32"/>
      <c r="EI151" s="32"/>
      <c r="EJ151" s="180"/>
      <c r="EK151" s="180"/>
      <c r="EL151" s="180"/>
      <c r="EM151" s="180"/>
      <c r="EN151" s="180"/>
      <c r="EO151" s="180"/>
      <c r="EP151" s="180"/>
      <c r="EQ151" s="180"/>
      <c r="ER151" s="180"/>
      <c r="ES151" s="180"/>
      <c r="ET151" s="180"/>
      <c r="EU151" s="180"/>
      <c r="EV151" s="180"/>
      <c r="EW151" s="180"/>
      <c r="EX151" s="180"/>
      <c r="EY151" s="180"/>
      <c r="EZ151" s="180"/>
      <c r="FA151" s="180"/>
      <c r="FB151" s="180"/>
      <c r="FC151" s="180"/>
      <c r="FD151" s="180"/>
      <c r="FE151" s="180"/>
      <c r="FF151" s="180"/>
      <c r="FG151" s="180"/>
      <c r="FH151" s="180"/>
      <c r="FI151" s="180"/>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c r="IV151" s="65"/>
      <c r="IW151" s="65"/>
      <c r="IX151" s="65"/>
      <c r="IY151" s="65"/>
      <c r="IZ151" s="65"/>
      <c r="JA151" s="65"/>
      <c r="JB151" s="65"/>
      <c r="JC151" s="65"/>
      <c r="JD151" s="65"/>
      <c r="JE151" s="65"/>
      <c r="JF151" s="65"/>
      <c r="JG151" s="65"/>
      <c r="JH151" s="65"/>
      <c r="JI151" s="65"/>
      <c r="JJ151" s="65"/>
      <c r="JK151" s="65"/>
      <c r="JL151" s="65"/>
      <c r="JM151" s="65"/>
      <c r="JN151" s="65"/>
      <c r="JO151" s="65"/>
      <c r="JP151" s="65"/>
      <c r="JQ151" s="65"/>
      <c r="JR151" s="65"/>
      <c r="JS151" s="65"/>
      <c r="JT151" s="65"/>
      <c r="JU151" s="65"/>
      <c r="JV151" s="65"/>
      <c r="JW151" s="65"/>
      <c r="JX151" s="65"/>
      <c r="JY151" s="65"/>
      <c r="JZ151" s="65"/>
      <c r="KA151" s="65"/>
      <c r="KB151" s="65"/>
      <c r="KC151" s="65"/>
      <c r="KD151" s="65"/>
      <c r="KE151" s="65"/>
      <c r="KF151" s="65"/>
      <c r="KG151" s="65"/>
      <c r="KH151" s="65"/>
      <c r="KI151" s="65"/>
      <c r="KJ151" s="65"/>
      <c r="KK151" s="65"/>
      <c r="KL151" s="65"/>
      <c r="KM151" s="65"/>
      <c r="KN151" s="65"/>
      <c r="KO151" s="13"/>
      <c r="KP151" s="13"/>
      <c r="KQ151" s="13"/>
      <c r="KR151" s="13"/>
      <c r="KS151" s="13"/>
      <c r="KT151" s="13"/>
      <c r="KU151" s="13"/>
    </row>
    <row r="152" spans="1:307" ht="15.75" hidden="1" customHeight="1" x14ac:dyDescent="0.3">
      <c r="A152" s="81" t="s">
        <v>488</v>
      </c>
      <c r="B152" s="81" t="s">
        <v>187</v>
      </c>
      <c r="C152" s="81" t="s">
        <v>189</v>
      </c>
      <c r="D152" s="81" t="s">
        <v>341</v>
      </c>
      <c r="E152" s="81" t="s">
        <v>776</v>
      </c>
      <c r="F152" s="81"/>
      <c r="G152" s="81"/>
      <c r="H152" s="82"/>
      <c r="I152" s="81"/>
      <c r="J152" s="81"/>
      <c r="K152" s="81"/>
      <c r="L152" s="89" t="s">
        <v>777</v>
      </c>
      <c r="M152" s="75"/>
      <c r="N152" s="59"/>
      <c r="O152" s="77"/>
      <c r="P152" s="59"/>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6"/>
      <c r="CA152" s="66"/>
      <c r="CB152" s="66"/>
      <c r="CC152" s="66"/>
      <c r="CD152" s="66"/>
      <c r="CE152" s="66"/>
      <c r="CF152" s="66"/>
      <c r="CG152" s="66"/>
      <c r="CH152" s="66"/>
      <c r="CI152" s="66"/>
      <c r="CJ152" s="66"/>
      <c r="CK152" s="66"/>
      <c r="CL152" s="66"/>
      <c r="CM152" s="66"/>
      <c r="CN152" s="66"/>
      <c r="CO152" s="66"/>
      <c r="CP152" s="66"/>
      <c r="CQ152" s="66"/>
      <c r="CR152" s="66"/>
      <c r="CS152" s="66"/>
      <c r="CT152" s="66"/>
      <c r="CU152" s="66"/>
      <c r="CV152" s="66"/>
      <c r="CW152" s="66"/>
      <c r="CX152" s="66"/>
      <c r="CY152" s="66"/>
      <c r="CZ152" s="66"/>
      <c r="DA152" s="66"/>
      <c r="DB152" s="66"/>
      <c r="DC152" s="66"/>
      <c r="DD152" s="66"/>
      <c r="DE152" s="66"/>
      <c r="DF152" s="66"/>
      <c r="DG152" s="66"/>
      <c r="DH152" s="66"/>
      <c r="DI152" s="66"/>
      <c r="DJ152" s="66"/>
      <c r="DK152" s="66"/>
      <c r="DL152" s="66"/>
      <c r="DM152" s="66"/>
      <c r="DN152" s="66"/>
      <c r="DO152" s="66"/>
      <c r="DP152" s="66"/>
      <c r="DQ152" s="66"/>
      <c r="DR152" s="66"/>
      <c r="DS152" s="66"/>
      <c r="DT152" s="66"/>
      <c r="DU152" s="66"/>
      <c r="DV152" s="66"/>
      <c r="DW152" s="66"/>
      <c r="DX152" s="66"/>
      <c r="DY152" s="66"/>
      <c r="DZ152" s="66"/>
      <c r="EA152" s="66"/>
      <c r="EB152" s="66"/>
      <c r="EC152" s="66"/>
      <c r="ED152" s="66"/>
      <c r="EE152" s="66"/>
      <c r="EF152" s="66"/>
      <c r="EG152" s="66"/>
      <c r="EH152" s="64"/>
      <c r="EI152" s="64"/>
      <c r="EJ152" s="66"/>
      <c r="EK152" s="66"/>
      <c r="EL152" s="66"/>
      <c r="EM152" s="66"/>
      <c r="EN152" s="66"/>
      <c r="EO152" s="66"/>
      <c r="EP152" s="66"/>
      <c r="EQ152" s="66"/>
      <c r="ER152" s="66"/>
      <c r="ES152" s="66"/>
      <c r="ET152" s="66"/>
      <c r="EU152" s="66"/>
      <c r="EV152" s="66"/>
      <c r="EW152" s="66"/>
      <c r="EX152" s="66"/>
      <c r="EY152" s="66"/>
      <c r="EZ152" s="66"/>
      <c r="FA152" s="66"/>
      <c r="FB152" s="66"/>
      <c r="FC152" s="66"/>
      <c r="FD152" s="66"/>
      <c r="FE152" s="66"/>
      <c r="FF152" s="66"/>
      <c r="FG152" s="66"/>
      <c r="FH152" s="66"/>
      <c r="FI152" s="66"/>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c r="JA152" s="11"/>
      <c r="JB152" s="11"/>
      <c r="JC152" s="11"/>
      <c r="JD152" s="11"/>
      <c r="JE152" s="11"/>
      <c r="JF152" s="11"/>
      <c r="JG152" s="11"/>
      <c r="JH152" s="11"/>
      <c r="JI152" s="11"/>
      <c r="JJ152" s="11"/>
      <c r="JK152" s="11"/>
      <c r="JL152" s="11"/>
      <c r="JM152" s="11"/>
      <c r="JN152" s="11"/>
      <c r="JO152" s="11"/>
      <c r="JP152" s="11"/>
      <c r="JQ152" s="11"/>
      <c r="JR152" s="11"/>
      <c r="JS152" s="11"/>
      <c r="JT152" s="11"/>
      <c r="JU152" s="11"/>
      <c r="JV152" s="11"/>
      <c r="JW152" s="11"/>
      <c r="JX152" s="11"/>
      <c r="JY152" s="11"/>
      <c r="JZ152" s="11"/>
      <c r="KA152" s="11"/>
      <c r="KB152" s="11"/>
      <c r="KC152" s="11"/>
      <c r="KD152" s="11"/>
      <c r="KE152" s="11"/>
      <c r="KF152" s="11"/>
      <c r="KG152" s="11"/>
      <c r="KH152" s="11"/>
      <c r="KI152" s="11"/>
      <c r="KJ152" s="11"/>
      <c r="KK152" s="11"/>
      <c r="KL152" s="11"/>
      <c r="KM152" s="11"/>
      <c r="KN152" s="11"/>
      <c r="KO152" s="13"/>
      <c r="KP152" s="13"/>
      <c r="KQ152" s="13"/>
      <c r="KR152" s="13"/>
      <c r="KS152" s="13"/>
      <c r="KT152" s="13"/>
      <c r="KU152" s="13"/>
    </row>
    <row r="153" spans="1:307" ht="15.75" customHeight="1" x14ac:dyDescent="0.3">
      <c r="A153" s="86" t="s">
        <v>488</v>
      </c>
      <c r="B153" s="86" t="s">
        <v>187</v>
      </c>
      <c r="C153" s="86" t="s">
        <v>189</v>
      </c>
      <c r="D153" s="86" t="s">
        <v>341</v>
      </c>
      <c r="E153" s="86" t="s">
        <v>776</v>
      </c>
      <c r="F153" s="86" t="s">
        <v>780</v>
      </c>
      <c r="G153" s="90" t="s">
        <v>246</v>
      </c>
      <c r="H153" s="90" t="s">
        <v>781</v>
      </c>
      <c r="I153" s="87" t="s">
        <v>229</v>
      </c>
      <c r="J153" s="87" t="s">
        <v>782</v>
      </c>
      <c r="K153" s="87"/>
      <c r="L153" s="91" t="s">
        <v>783</v>
      </c>
      <c r="M153" s="75">
        <f t="shared" ref="M153:M160" si="9">N153</f>
        <v>301000000</v>
      </c>
      <c r="N153" s="59">
        <f t="shared" ref="N153:N162" si="10">P153</f>
        <v>301000000</v>
      </c>
      <c r="O153" s="77">
        <v>5</v>
      </c>
      <c r="P153" s="59">
        <f t="shared" ref="P153:P162" si="11">SUM(Q153:FI153)</f>
        <v>301000000</v>
      </c>
      <c r="Q153" s="59">
        <v>301000000</v>
      </c>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152"/>
      <c r="DL153" s="152"/>
      <c r="DM153" s="152"/>
      <c r="DN153" s="152"/>
      <c r="DO153" s="152"/>
      <c r="DP153" s="152"/>
      <c r="DQ153" s="152"/>
      <c r="DR153" s="152"/>
      <c r="DS153" s="152"/>
      <c r="DT153" s="152"/>
      <c r="DU153" s="152"/>
      <c r="DV153" s="152"/>
      <c r="DW153" s="152"/>
      <c r="DX153" s="152"/>
      <c r="DY153" s="152"/>
      <c r="DZ153" s="152"/>
      <c r="EA153" s="152"/>
      <c r="EB153" s="152"/>
      <c r="EC153" s="152"/>
      <c r="ED153" s="152"/>
      <c r="EE153" s="152"/>
      <c r="EF153" s="152"/>
      <c r="EG153" s="152"/>
      <c r="EH153" s="59"/>
      <c r="EI153" s="59"/>
      <c r="EJ153" s="152"/>
      <c r="EK153" s="152"/>
      <c r="EL153" s="152"/>
      <c r="EM153" s="152"/>
      <c r="EN153" s="152"/>
      <c r="EO153" s="152"/>
      <c r="EP153" s="152"/>
      <c r="EQ153" s="152"/>
      <c r="ER153" s="152"/>
      <c r="ES153" s="152"/>
      <c r="ET153" s="152"/>
      <c r="EU153" s="152"/>
      <c r="EV153" s="152"/>
      <c r="EW153" s="152"/>
      <c r="EX153" s="152"/>
      <c r="EY153" s="152"/>
      <c r="EZ153" s="152"/>
      <c r="FA153" s="152"/>
      <c r="FB153" s="152"/>
      <c r="FC153" s="152"/>
      <c r="FD153" s="152"/>
      <c r="FE153" s="152"/>
      <c r="FF153" s="152"/>
      <c r="FG153" s="152"/>
      <c r="FH153" s="152"/>
      <c r="FI153" s="152"/>
      <c r="FJ153" s="84"/>
      <c r="FK153" s="84"/>
      <c r="FL153" s="84"/>
      <c r="FM153" s="84"/>
      <c r="FN153" s="84"/>
      <c r="FO153" s="84"/>
      <c r="FP153" s="84"/>
      <c r="FQ153" s="84"/>
      <c r="FR153" s="84"/>
      <c r="FS153" s="84"/>
      <c r="FT153" s="84"/>
      <c r="FU153" s="84"/>
      <c r="FV153" s="84"/>
      <c r="FW153" s="84"/>
      <c r="FX153" s="84"/>
      <c r="FY153" s="84"/>
      <c r="FZ153" s="84"/>
      <c r="GA153" s="84"/>
      <c r="GB153" s="84"/>
      <c r="GC153" s="84"/>
      <c r="GD153" s="84"/>
      <c r="GE153" s="84"/>
      <c r="GF153" s="84"/>
      <c r="GG153" s="84"/>
      <c r="GH153" s="84"/>
      <c r="GI153" s="84"/>
      <c r="GJ153" s="84"/>
      <c r="GK153" s="84"/>
      <c r="GL153" s="84"/>
      <c r="GM153" s="84"/>
      <c r="GN153" s="84"/>
      <c r="GO153" s="84"/>
      <c r="GP153" s="84"/>
      <c r="GQ153" s="84"/>
      <c r="GR153" s="84"/>
      <c r="GS153" s="84"/>
      <c r="GT153" s="84"/>
      <c r="GU153" s="84"/>
      <c r="GV153" s="84"/>
      <c r="GW153" s="84"/>
      <c r="GX153" s="84"/>
      <c r="GY153" s="84"/>
      <c r="GZ153" s="84"/>
      <c r="HA153" s="84"/>
      <c r="HB153" s="84"/>
      <c r="HC153" s="84"/>
      <c r="HD153" s="84"/>
      <c r="HE153" s="84"/>
      <c r="HF153" s="84"/>
      <c r="HG153" s="84"/>
      <c r="HH153" s="84"/>
      <c r="HI153" s="84"/>
      <c r="HJ153" s="84"/>
      <c r="HK153" s="84"/>
      <c r="HL153" s="84"/>
      <c r="HM153" s="84"/>
      <c r="HN153" s="84"/>
      <c r="HO153" s="84"/>
      <c r="HP153" s="84"/>
      <c r="HQ153" s="84"/>
      <c r="HR153" s="84"/>
      <c r="HS153" s="84"/>
      <c r="HT153" s="84"/>
      <c r="HU153" s="84"/>
      <c r="HV153" s="84"/>
      <c r="HW153" s="84"/>
      <c r="HX153" s="84"/>
      <c r="HY153" s="84"/>
      <c r="HZ153" s="84"/>
      <c r="IA153" s="84"/>
      <c r="IB153" s="84"/>
      <c r="IC153" s="84"/>
      <c r="ID153" s="84"/>
      <c r="IE153" s="84"/>
      <c r="IF153" s="84"/>
      <c r="IG153" s="84"/>
      <c r="IH153" s="84"/>
      <c r="II153" s="84"/>
      <c r="IJ153" s="84"/>
      <c r="IK153" s="84"/>
      <c r="IL153" s="84"/>
      <c r="IM153" s="84"/>
      <c r="IN153" s="84"/>
      <c r="IO153" s="84"/>
      <c r="IP153" s="84"/>
      <c r="IQ153" s="84"/>
      <c r="IR153" s="84"/>
      <c r="IS153" s="84"/>
      <c r="IT153" s="84"/>
      <c r="IU153" s="84"/>
      <c r="IV153" s="84"/>
      <c r="IW153" s="84"/>
      <c r="IX153" s="84"/>
      <c r="IY153" s="84"/>
      <c r="IZ153" s="84"/>
      <c r="JA153" s="84"/>
      <c r="JB153" s="84"/>
      <c r="JC153" s="84"/>
      <c r="JD153" s="84"/>
      <c r="JE153" s="84"/>
      <c r="JF153" s="84"/>
      <c r="JG153" s="84"/>
      <c r="JH153" s="84"/>
      <c r="JI153" s="84"/>
      <c r="JJ153" s="84"/>
      <c r="JK153" s="84"/>
      <c r="JL153" s="84"/>
      <c r="JM153" s="84"/>
      <c r="JN153" s="84"/>
      <c r="JO153" s="84"/>
      <c r="JP153" s="84"/>
      <c r="JQ153" s="84"/>
      <c r="JR153" s="84"/>
      <c r="JS153" s="84"/>
      <c r="JT153" s="84"/>
      <c r="JU153" s="84"/>
      <c r="JV153" s="84"/>
      <c r="JW153" s="84"/>
      <c r="JX153" s="84"/>
      <c r="JY153" s="84"/>
      <c r="JZ153" s="84"/>
      <c r="KA153" s="84"/>
      <c r="KB153" s="84"/>
      <c r="KC153" s="84"/>
      <c r="KD153" s="84"/>
      <c r="KE153" s="84"/>
      <c r="KF153" s="84"/>
      <c r="KG153" s="84"/>
      <c r="KH153" s="84"/>
      <c r="KI153" s="84"/>
      <c r="KJ153" s="84"/>
      <c r="KK153" s="84"/>
      <c r="KL153" s="84"/>
      <c r="KM153" s="84"/>
      <c r="KN153" s="84"/>
      <c r="KO153" s="13"/>
      <c r="KP153" s="13"/>
      <c r="KQ153" s="13"/>
      <c r="KR153" s="13"/>
      <c r="KS153" s="13"/>
      <c r="KT153" s="13"/>
      <c r="KU153" s="13"/>
    </row>
    <row r="154" spans="1:307" ht="15.75" customHeight="1" x14ac:dyDescent="0.3">
      <c r="A154" s="86" t="s">
        <v>488</v>
      </c>
      <c r="B154" s="86" t="s">
        <v>187</v>
      </c>
      <c r="C154" s="86" t="s">
        <v>189</v>
      </c>
      <c r="D154" s="86" t="s">
        <v>341</v>
      </c>
      <c r="E154" s="86" t="s">
        <v>776</v>
      </c>
      <c r="F154" s="86" t="s">
        <v>784</v>
      </c>
      <c r="G154" s="90" t="s">
        <v>246</v>
      </c>
      <c r="H154" s="90" t="s">
        <v>786</v>
      </c>
      <c r="I154" s="87" t="s">
        <v>229</v>
      </c>
      <c r="J154" s="87" t="s">
        <v>782</v>
      </c>
      <c r="K154" s="87"/>
      <c r="L154" s="91" t="s">
        <v>787</v>
      </c>
      <c r="M154" s="75">
        <f t="shared" si="9"/>
        <v>1000000000</v>
      </c>
      <c r="N154" s="59">
        <f t="shared" si="10"/>
        <v>1000000000</v>
      </c>
      <c r="O154" s="77">
        <v>8</v>
      </c>
      <c r="P154" s="59">
        <f t="shared" si="11"/>
        <v>1000000000</v>
      </c>
      <c r="Q154" s="59">
        <v>1000000000</v>
      </c>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c r="DW154" s="152"/>
      <c r="DX154" s="152"/>
      <c r="DY154" s="152"/>
      <c r="DZ154" s="152"/>
      <c r="EA154" s="152"/>
      <c r="EB154" s="152"/>
      <c r="EC154" s="152"/>
      <c r="ED154" s="152"/>
      <c r="EE154" s="152"/>
      <c r="EF154" s="152"/>
      <c r="EG154" s="152"/>
      <c r="EH154" s="59"/>
      <c r="EI154" s="59"/>
      <c r="EJ154" s="152"/>
      <c r="EK154" s="152"/>
      <c r="EL154" s="152"/>
      <c r="EM154" s="152"/>
      <c r="EN154" s="152"/>
      <c r="EO154" s="152"/>
      <c r="EP154" s="152"/>
      <c r="EQ154" s="152"/>
      <c r="ER154" s="152"/>
      <c r="ES154" s="152"/>
      <c r="ET154" s="152"/>
      <c r="EU154" s="152"/>
      <c r="EV154" s="152"/>
      <c r="EW154" s="152"/>
      <c r="EX154" s="152"/>
      <c r="EY154" s="152"/>
      <c r="EZ154" s="152"/>
      <c r="FA154" s="152"/>
      <c r="FB154" s="152"/>
      <c r="FC154" s="152"/>
      <c r="FD154" s="152"/>
      <c r="FE154" s="152"/>
      <c r="FF154" s="152"/>
      <c r="FG154" s="152"/>
      <c r="FH154" s="152"/>
      <c r="FI154" s="152"/>
      <c r="FJ154" s="84"/>
      <c r="FK154" s="84"/>
      <c r="FL154" s="84"/>
      <c r="FM154" s="84"/>
      <c r="FN154" s="84"/>
      <c r="FO154" s="84"/>
      <c r="FP154" s="84"/>
      <c r="FQ154" s="84"/>
      <c r="FR154" s="84"/>
      <c r="FS154" s="84"/>
      <c r="FT154" s="84"/>
      <c r="FU154" s="84"/>
      <c r="FV154" s="84"/>
      <c r="FW154" s="84"/>
      <c r="FX154" s="84"/>
      <c r="FY154" s="84"/>
      <c r="FZ154" s="84"/>
      <c r="GA154" s="84"/>
      <c r="GB154" s="84"/>
      <c r="GC154" s="84"/>
      <c r="GD154" s="84"/>
      <c r="GE154" s="84"/>
      <c r="GF154" s="84"/>
      <c r="GG154" s="84"/>
      <c r="GH154" s="84"/>
      <c r="GI154" s="84"/>
      <c r="GJ154" s="84"/>
      <c r="GK154" s="84"/>
      <c r="GL154" s="84"/>
      <c r="GM154" s="84"/>
      <c r="GN154" s="84"/>
      <c r="GO154" s="84"/>
      <c r="GP154" s="84"/>
      <c r="GQ154" s="84"/>
      <c r="GR154" s="84"/>
      <c r="GS154" s="84"/>
      <c r="GT154" s="84"/>
      <c r="GU154" s="84"/>
      <c r="GV154" s="84"/>
      <c r="GW154" s="84"/>
      <c r="GX154" s="84"/>
      <c r="GY154" s="84"/>
      <c r="GZ154" s="84"/>
      <c r="HA154" s="84"/>
      <c r="HB154" s="84"/>
      <c r="HC154" s="84"/>
      <c r="HD154" s="84"/>
      <c r="HE154" s="84"/>
      <c r="HF154" s="84"/>
      <c r="HG154" s="84"/>
      <c r="HH154" s="84"/>
      <c r="HI154" s="84"/>
      <c r="HJ154" s="84"/>
      <c r="HK154" s="84"/>
      <c r="HL154" s="84"/>
      <c r="HM154" s="84"/>
      <c r="HN154" s="84"/>
      <c r="HO154" s="84"/>
      <c r="HP154" s="84"/>
      <c r="HQ154" s="84"/>
      <c r="HR154" s="84"/>
      <c r="HS154" s="84"/>
      <c r="HT154" s="84"/>
      <c r="HU154" s="84"/>
      <c r="HV154" s="84"/>
      <c r="HW154" s="84"/>
      <c r="HX154" s="84"/>
      <c r="HY154" s="84"/>
      <c r="HZ154" s="84"/>
      <c r="IA154" s="84"/>
      <c r="IB154" s="84"/>
      <c r="IC154" s="84"/>
      <c r="ID154" s="84"/>
      <c r="IE154" s="84"/>
      <c r="IF154" s="84"/>
      <c r="IG154" s="84"/>
      <c r="IH154" s="84"/>
      <c r="II154" s="84"/>
      <c r="IJ154" s="84"/>
      <c r="IK154" s="84"/>
      <c r="IL154" s="84"/>
      <c r="IM154" s="84"/>
      <c r="IN154" s="84"/>
      <c r="IO154" s="84"/>
      <c r="IP154" s="84"/>
      <c r="IQ154" s="84"/>
      <c r="IR154" s="84"/>
      <c r="IS154" s="84"/>
      <c r="IT154" s="84"/>
      <c r="IU154" s="84"/>
      <c r="IV154" s="84"/>
      <c r="IW154" s="84"/>
      <c r="IX154" s="84"/>
      <c r="IY154" s="84"/>
      <c r="IZ154" s="84"/>
      <c r="JA154" s="84"/>
      <c r="JB154" s="84"/>
      <c r="JC154" s="84"/>
      <c r="JD154" s="84"/>
      <c r="JE154" s="84"/>
      <c r="JF154" s="84"/>
      <c r="JG154" s="84"/>
      <c r="JH154" s="84"/>
      <c r="JI154" s="84"/>
      <c r="JJ154" s="84"/>
      <c r="JK154" s="84"/>
      <c r="JL154" s="84"/>
      <c r="JM154" s="84"/>
      <c r="JN154" s="84"/>
      <c r="JO154" s="84"/>
      <c r="JP154" s="84"/>
      <c r="JQ154" s="84"/>
      <c r="JR154" s="84"/>
      <c r="JS154" s="84"/>
      <c r="JT154" s="84"/>
      <c r="JU154" s="84"/>
      <c r="JV154" s="84"/>
      <c r="JW154" s="84"/>
      <c r="JX154" s="84"/>
      <c r="JY154" s="84"/>
      <c r="JZ154" s="84"/>
      <c r="KA154" s="84"/>
      <c r="KB154" s="84"/>
      <c r="KC154" s="84"/>
      <c r="KD154" s="84"/>
      <c r="KE154" s="84"/>
      <c r="KF154" s="84"/>
      <c r="KG154" s="84"/>
      <c r="KH154" s="84"/>
      <c r="KI154" s="84"/>
      <c r="KJ154" s="84"/>
      <c r="KK154" s="84"/>
      <c r="KL154" s="84"/>
      <c r="KM154" s="84"/>
      <c r="KN154" s="84"/>
      <c r="KO154" s="13"/>
      <c r="KP154" s="13"/>
      <c r="KQ154" s="13"/>
      <c r="KR154" s="13"/>
      <c r="KS154" s="13"/>
      <c r="KT154" s="13"/>
      <c r="KU154" s="13"/>
    </row>
    <row r="155" spans="1:307" ht="15.75" customHeight="1" x14ac:dyDescent="0.3">
      <c r="A155" s="90" t="s">
        <v>488</v>
      </c>
      <c r="B155" s="90" t="s">
        <v>187</v>
      </c>
      <c r="C155" s="90" t="s">
        <v>189</v>
      </c>
      <c r="D155" s="86" t="s">
        <v>341</v>
      </c>
      <c r="E155" s="193" t="s">
        <v>776</v>
      </c>
      <c r="F155" s="86" t="s">
        <v>788</v>
      </c>
      <c r="G155" s="90" t="s">
        <v>246</v>
      </c>
      <c r="H155" s="287" t="s">
        <v>790</v>
      </c>
      <c r="I155" s="87" t="s">
        <v>229</v>
      </c>
      <c r="J155" s="87" t="s">
        <v>782</v>
      </c>
      <c r="K155" s="87"/>
      <c r="L155" s="91" t="s">
        <v>791</v>
      </c>
      <c r="M155" s="75">
        <f t="shared" si="9"/>
        <v>825000000</v>
      </c>
      <c r="N155" s="59">
        <f t="shared" si="10"/>
        <v>825000000</v>
      </c>
      <c r="O155" s="77">
        <v>5</v>
      </c>
      <c r="P155" s="59">
        <f t="shared" si="11"/>
        <v>825000000</v>
      </c>
      <c r="Q155" s="64">
        <v>825000000</v>
      </c>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6"/>
      <c r="CA155" s="66"/>
      <c r="CB155" s="66"/>
      <c r="CC155" s="66"/>
      <c r="CD155" s="66"/>
      <c r="CE155" s="66"/>
      <c r="CF155" s="66"/>
      <c r="CG155" s="66"/>
      <c r="CH155" s="66"/>
      <c r="CI155" s="66"/>
      <c r="CJ155" s="66"/>
      <c r="CK155" s="66"/>
      <c r="CL155" s="66"/>
      <c r="CM155" s="66"/>
      <c r="CN155" s="66"/>
      <c r="CO155" s="66"/>
      <c r="CP155" s="66"/>
      <c r="CQ155" s="66"/>
      <c r="CR155" s="66"/>
      <c r="CS155" s="66"/>
      <c r="CT155" s="66"/>
      <c r="CU155" s="66"/>
      <c r="CV155" s="66"/>
      <c r="CW155" s="66"/>
      <c r="CX155" s="66"/>
      <c r="CY155" s="66"/>
      <c r="CZ155" s="66"/>
      <c r="DA155" s="66"/>
      <c r="DB155" s="66"/>
      <c r="DC155" s="66"/>
      <c r="DD155" s="66"/>
      <c r="DE155" s="66"/>
      <c r="DF155" s="66"/>
      <c r="DG155" s="66"/>
      <c r="DH155" s="66"/>
      <c r="DI155" s="66"/>
      <c r="DJ155" s="66"/>
      <c r="DK155" s="66"/>
      <c r="DL155" s="66"/>
      <c r="DM155" s="66"/>
      <c r="DN155" s="66"/>
      <c r="DO155" s="66"/>
      <c r="DP155" s="66"/>
      <c r="DQ155" s="66"/>
      <c r="DR155" s="66"/>
      <c r="DS155" s="66"/>
      <c r="DT155" s="66"/>
      <c r="DU155" s="66"/>
      <c r="DV155" s="66"/>
      <c r="DW155" s="66"/>
      <c r="DX155" s="66"/>
      <c r="DY155" s="66"/>
      <c r="DZ155" s="66"/>
      <c r="EA155" s="66"/>
      <c r="EB155" s="66"/>
      <c r="EC155" s="66"/>
      <c r="ED155" s="66"/>
      <c r="EE155" s="66"/>
      <c r="EF155" s="66"/>
      <c r="EG155" s="66"/>
      <c r="EH155" s="64"/>
      <c r="EI155" s="64"/>
      <c r="EJ155" s="66"/>
      <c r="EK155" s="66"/>
      <c r="EL155" s="66"/>
      <c r="EM155" s="66"/>
      <c r="EN155" s="66"/>
      <c r="EO155" s="66"/>
      <c r="EP155" s="66"/>
      <c r="EQ155" s="66"/>
      <c r="ER155" s="66"/>
      <c r="ES155" s="66"/>
      <c r="ET155" s="66"/>
      <c r="EU155" s="66"/>
      <c r="EV155" s="66"/>
      <c r="EW155" s="66"/>
      <c r="EX155" s="66"/>
      <c r="EY155" s="66"/>
      <c r="EZ155" s="66"/>
      <c r="FA155" s="66"/>
      <c r="FB155" s="66"/>
      <c r="FC155" s="66"/>
      <c r="FD155" s="66"/>
      <c r="FE155" s="66"/>
      <c r="FF155" s="66"/>
      <c r="FG155" s="66"/>
      <c r="FH155" s="66"/>
      <c r="FI155" s="66"/>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c r="JA155" s="11"/>
      <c r="JB155" s="11"/>
      <c r="JC155" s="11"/>
      <c r="JD155" s="11"/>
      <c r="JE155" s="11"/>
      <c r="JF155" s="11"/>
      <c r="JG155" s="11"/>
      <c r="JH155" s="11"/>
      <c r="JI155" s="11"/>
      <c r="JJ155" s="11"/>
      <c r="JK155" s="11"/>
      <c r="JL155" s="11"/>
      <c r="JM155" s="11"/>
      <c r="JN155" s="11"/>
      <c r="JO155" s="11"/>
      <c r="JP155" s="11"/>
      <c r="JQ155" s="11"/>
      <c r="JR155" s="11"/>
      <c r="JS155" s="11"/>
      <c r="JT155" s="11"/>
      <c r="JU155" s="11"/>
      <c r="JV155" s="11"/>
      <c r="JW155" s="11"/>
      <c r="JX155" s="11"/>
      <c r="JY155" s="11"/>
      <c r="JZ155" s="11"/>
      <c r="KA155" s="11"/>
      <c r="KB155" s="11"/>
      <c r="KC155" s="11"/>
      <c r="KD155" s="11"/>
      <c r="KE155" s="11"/>
      <c r="KF155" s="11"/>
      <c r="KG155" s="11"/>
      <c r="KH155" s="11"/>
      <c r="KI155" s="11"/>
      <c r="KJ155" s="11"/>
      <c r="KK155" s="11"/>
      <c r="KL155" s="11"/>
      <c r="KM155" s="11"/>
      <c r="KN155" s="11"/>
      <c r="KO155" s="13"/>
      <c r="KP155" s="13"/>
      <c r="KQ155" s="13"/>
      <c r="KR155" s="13"/>
      <c r="KS155" s="13"/>
      <c r="KT155" s="13"/>
      <c r="KU155" s="13"/>
    </row>
    <row r="156" spans="1:307" ht="15.75" customHeight="1" x14ac:dyDescent="0.3">
      <c r="A156" s="90" t="s">
        <v>488</v>
      </c>
      <c r="B156" s="90" t="s">
        <v>187</v>
      </c>
      <c r="C156" s="90" t="s">
        <v>189</v>
      </c>
      <c r="D156" s="86" t="s">
        <v>341</v>
      </c>
      <c r="E156" s="193" t="s">
        <v>776</v>
      </c>
      <c r="F156" s="86" t="s">
        <v>795</v>
      </c>
      <c r="G156" s="90" t="s">
        <v>246</v>
      </c>
      <c r="H156" s="287" t="s">
        <v>796</v>
      </c>
      <c r="I156" s="87" t="s">
        <v>229</v>
      </c>
      <c r="J156" s="87" t="s">
        <v>782</v>
      </c>
      <c r="K156" s="87"/>
      <c r="L156" s="91" t="s">
        <v>797</v>
      </c>
      <c r="M156" s="75">
        <f t="shared" si="9"/>
        <v>1020000000</v>
      </c>
      <c r="N156" s="59">
        <f t="shared" si="10"/>
        <v>1020000000</v>
      </c>
      <c r="O156" s="77">
        <v>5</v>
      </c>
      <c r="P156" s="59">
        <f t="shared" si="11"/>
        <v>1020000000</v>
      </c>
      <c r="Q156" s="64">
        <v>1020000000</v>
      </c>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6"/>
      <c r="CA156" s="66"/>
      <c r="CB156" s="66"/>
      <c r="CC156" s="66"/>
      <c r="CD156" s="66"/>
      <c r="CE156" s="66"/>
      <c r="CF156" s="66"/>
      <c r="CG156" s="66"/>
      <c r="CH156" s="66"/>
      <c r="CI156" s="66"/>
      <c r="CJ156" s="66"/>
      <c r="CK156" s="66"/>
      <c r="CL156" s="66"/>
      <c r="CM156" s="66"/>
      <c r="CN156" s="66"/>
      <c r="CO156" s="66"/>
      <c r="CP156" s="66"/>
      <c r="CQ156" s="66"/>
      <c r="CR156" s="66"/>
      <c r="CS156" s="66"/>
      <c r="CT156" s="66"/>
      <c r="CU156" s="66"/>
      <c r="CV156" s="66"/>
      <c r="CW156" s="66"/>
      <c r="CX156" s="66"/>
      <c r="CY156" s="66"/>
      <c r="CZ156" s="66"/>
      <c r="DA156" s="66"/>
      <c r="DB156" s="66"/>
      <c r="DC156" s="66"/>
      <c r="DD156" s="66"/>
      <c r="DE156" s="66"/>
      <c r="DF156" s="66"/>
      <c r="DG156" s="66"/>
      <c r="DH156" s="66"/>
      <c r="DI156" s="66"/>
      <c r="DJ156" s="66"/>
      <c r="DK156" s="66"/>
      <c r="DL156" s="66"/>
      <c r="DM156" s="66"/>
      <c r="DN156" s="66"/>
      <c r="DO156" s="66"/>
      <c r="DP156" s="66"/>
      <c r="DQ156" s="66"/>
      <c r="DR156" s="66"/>
      <c r="DS156" s="66"/>
      <c r="DT156" s="66"/>
      <c r="DU156" s="66"/>
      <c r="DV156" s="66"/>
      <c r="DW156" s="66"/>
      <c r="DX156" s="66"/>
      <c r="DY156" s="66"/>
      <c r="DZ156" s="66"/>
      <c r="EA156" s="66"/>
      <c r="EB156" s="66"/>
      <c r="EC156" s="66"/>
      <c r="ED156" s="66"/>
      <c r="EE156" s="66"/>
      <c r="EF156" s="66"/>
      <c r="EG156" s="66"/>
      <c r="EH156" s="64"/>
      <c r="EI156" s="64"/>
      <c r="EJ156" s="66"/>
      <c r="EK156" s="66"/>
      <c r="EL156" s="66"/>
      <c r="EM156" s="66"/>
      <c r="EN156" s="66"/>
      <c r="EO156" s="66"/>
      <c r="EP156" s="66"/>
      <c r="EQ156" s="66"/>
      <c r="ER156" s="66"/>
      <c r="ES156" s="66"/>
      <c r="ET156" s="66"/>
      <c r="EU156" s="66"/>
      <c r="EV156" s="66"/>
      <c r="EW156" s="66"/>
      <c r="EX156" s="66"/>
      <c r="EY156" s="66"/>
      <c r="EZ156" s="66"/>
      <c r="FA156" s="66"/>
      <c r="FB156" s="66"/>
      <c r="FC156" s="66"/>
      <c r="FD156" s="66"/>
      <c r="FE156" s="66"/>
      <c r="FF156" s="66"/>
      <c r="FG156" s="66"/>
      <c r="FH156" s="66"/>
      <c r="FI156" s="66"/>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c r="JA156" s="11"/>
      <c r="JB156" s="11"/>
      <c r="JC156" s="11"/>
      <c r="JD156" s="11"/>
      <c r="JE156" s="11"/>
      <c r="JF156" s="11"/>
      <c r="JG156" s="11"/>
      <c r="JH156" s="11"/>
      <c r="JI156" s="11"/>
      <c r="JJ156" s="11"/>
      <c r="JK156" s="11"/>
      <c r="JL156" s="11"/>
      <c r="JM156" s="11"/>
      <c r="JN156" s="11"/>
      <c r="JO156" s="11"/>
      <c r="JP156" s="11"/>
      <c r="JQ156" s="11"/>
      <c r="JR156" s="11"/>
      <c r="JS156" s="11"/>
      <c r="JT156" s="11"/>
      <c r="JU156" s="11"/>
      <c r="JV156" s="11"/>
      <c r="JW156" s="11"/>
      <c r="JX156" s="11"/>
      <c r="JY156" s="11"/>
      <c r="JZ156" s="11"/>
      <c r="KA156" s="11"/>
      <c r="KB156" s="11"/>
      <c r="KC156" s="11"/>
      <c r="KD156" s="11"/>
      <c r="KE156" s="11"/>
      <c r="KF156" s="11"/>
      <c r="KG156" s="11"/>
      <c r="KH156" s="11"/>
      <c r="KI156" s="11"/>
      <c r="KJ156" s="11"/>
      <c r="KK156" s="11"/>
      <c r="KL156" s="11"/>
      <c r="KM156" s="11"/>
      <c r="KN156" s="11"/>
      <c r="KO156" s="13"/>
      <c r="KP156" s="13"/>
      <c r="KQ156" s="13"/>
      <c r="KR156" s="13"/>
      <c r="KS156" s="13"/>
      <c r="KT156" s="13"/>
      <c r="KU156" s="13"/>
    </row>
    <row r="157" spans="1:307" ht="15.75" customHeight="1" x14ac:dyDescent="0.3">
      <c r="A157" s="90" t="s">
        <v>488</v>
      </c>
      <c r="B157" s="90" t="s">
        <v>187</v>
      </c>
      <c r="C157" s="90" t="s">
        <v>189</v>
      </c>
      <c r="D157" s="86" t="s">
        <v>341</v>
      </c>
      <c r="E157" s="193" t="s">
        <v>776</v>
      </c>
      <c r="F157" s="86" t="s">
        <v>800</v>
      </c>
      <c r="G157" s="90" t="s">
        <v>246</v>
      </c>
      <c r="H157" s="287" t="s">
        <v>801</v>
      </c>
      <c r="I157" s="87" t="s">
        <v>229</v>
      </c>
      <c r="J157" s="87" t="s">
        <v>782</v>
      </c>
      <c r="K157" s="87"/>
      <c r="L157" s="91" t="s">
        <v>802</v>
      </c>
      <c r="M157" s="75">
        <f t="shared" si="9"/>
        <v>1075059164.73</v>
      </c>
      <c r="N157" s="59">
        <f t="shared" si="10"/>
        <v>1075059164.73</v>
      </c>
      <c r="O157" s="77">
        <v>5</v>
      </c>
      <c r="P157" s="59">
        <f t="shared" si="11"/>
        <v>1075059164.73</v>
      </c>
      <c r="Q157" s="64">
        <v>1075059164.73</v>
      </c>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6"/>
      <c r="CA157" s="66"/>
      <c r="CB157" s="66"/>
      <c r="CC157" s="66"/>
      <c r="CD157" s="66"/>
      <c r="CE157" s="66"/>
      <c r="CF157" s="66"/>
      <c r="CG157" s="66"/>
      <c r="CH157" s="66"/>
      <c r="CI157" s="66"/>
      <c r="CJ157" s="66"/>
      <c r="CK157" s="66"/>
      <c r="CL157" s="66"/>
      <c r="CM157" s="66"/>
      <c r="CN157" s="66"/>
      <c r="CO157" s="66"/>
      <c r="CP157" s="66"/>
      <c r="CQ157" s="66"/>
      <c r="CR157" s="66"/>
      <c r="CS157" s="66"/>
      <c r="CT157" s="66"/>
      <c r="CU157" s="66"/>
      <c r="CV157" s="66"/>
      <c r="CW157" s="66"/>
      <c r="CX157" s="66"/>
      <c r="CY157" s="66"/>
      <c r="CZ157" s="66"/>
      <c r="DA157" s="66"/>
      <c r="DB157" s="66"/>
      <c r="DC157" s="66"/>
      <c r="DD157" s="66"/>
      <c r="DE157" s="66"/>
      <c r="DF157" s="66"/>
      <c r="DG157" s="66"/>
      <c r="DH157" s="66"/>
      <c r="DI157" s="66"/>
      <c r="DJ157" s="66"/>
      <c r="DK157" s="66"/>
      <c r="DL157" s="66"/>
      <c r="DM157" s="66"/>
      <c r="DN157" s="66"/>
      <c r="DO157" s="66"/>
      <c r="DP157" s="66"/>
      <c r="DQ157" s="66"/>
      <c r="DR157" s="66"/>
      <c r="DS157" s="66"/>
      <c r="DT157" s="66"/>
      <c r="DU157" s="66"/>
      <c r="DV157" s="66"/>
      <c r="DW157" s="66"/>
      <c r="DX157" s="66"/>
      <c r="DY157" s="66"/>
      <c r="DZ157" s="66"/>
      <c r="EA157" s="66"/>
      <c r="EB157" s="66"/>
      <c r="EC157" s="66"/>
      <c r="ED157" s="66"/>
      <c r="EE157" s="66"/>
      <c r="EF157" s="66"/>
      <c r="EG157" s="66"/>
      <c r="EH157" s="64"/>
      <c r="EI157" s="64"/>
      <c r="EJ157" s="66"/>
      <c r="EK157" s="66"/>
      <c r="EL157" s="66"/>
      <c r="EM157" s="66"/>
      <c r="EN157" s="66"/>
      <c r="EO157" s="66"/>
      <c r="EP157" s="66"/>
      <c r="EQ157" s="66"/>
      <c r="ER157" s="66"/>
      <c r="ES157" s="66"/>
      <c r="ET157" s="66"/>
      <c r="EU157" s="66"/>
      <c r="EV157" s="66"/>
      <c r="EW157" s="66"/>
      <c r="EX157" s="66"/>
      <c r="EY157" s="66"/>
      <c r="EZ157" s="66"/>
      <c r="FA157" s="66"/>
      <c r="FB157" s="66"/>
      <c r="FC157" s="66"/>
      <c r="FD157" s="66"/>
      <c r="FE157" s="66"/>
      <c r="FF157" s="66"/>
      <c r="FG157" s="66"/>
      <c r="FH157" s="66"/>
      <c r="FI157" s="66"/>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c r="JA157" s="11"/>
      <c r="JB157" s="11"/>
      <c r="JC157" s="11"/>
      <c r="JD157" s="11"/>
      <c r="JE157" s="11"/>
      <c r="JF157" s="11"/>
      <c r="JG157" s="11"/>
      <c r="JH157" s="11"/>
      <c r="JI157" s="11"/>
      <c r="JJ157" s="11"/>
      <c r="JK157" s="11"/>
      <c r="JL157" s="11"/>
      <c r="JM157" s="11"/>
      <c r="JN157" s="11"/>
      <c r="JO157" s="11"/>
      <c r="JP157" s="11"/>
      <c r="JQ157" s="11"/>
      <c r="JR157" s="11"/>
      <c r="JS157" s="11"/>
      <c r="JT157" s="11"/>
      <c r="JU157" s="11"/>
      <c r="JV157" s="11"/>
      <c r="JW157" s="11"/>
      <c r="JX157" s="11"/>
      <c r="JY157" s="11"/>
      <c r="JZ157" s="11"/>
      <c r="KA157" s="11"/>
      <c r="KB157" s="11"/>
      <c r="KC157" s="11"/>
      <c r="KD157" s="11"/>
      <c r="KE157" s="11"/>
      <c r="KF157" s="11"/>
      <c r="KG157" s="11"/>
      <c r="KH157" s="11"/>
      <c r="KI157" s="11"/>
      <c r="KJ157" s="11"/>
      <c r="KK157" s="11"/>
      <c r="KL157" s="11"/>
      <c r="KM157" s="11"/>
      <c r="KN157" s="11"/>
      <c r="KO157" s="13"/>
      <c r="KP157" s="13"/>
      <c r="KQ157" s="13"/>
      <c r="KR157" s="13"/>
      <c r="KS157" s="13"/>
      <c r="KT157" s="13"/>
      <c r="KU157" s="13"/>
    </row>
    <row r="158" spans="1:307" ht="15.75" customHeight="1" x14ac:dyDescent="0.3">
      <c r="A158" s="90" t="s">
        <v>488</v>
      </c>
      <c r="B158" s="90" t="s">
        <v>187</v>
      </c>
      <c r="C158" s="90" t="s">
        <v>189</v>
      </c>
      <c r="D158" s="86" t="s">
        <v>341</v>
      </c>
      <c r="E158" s="193" t="s">
        <v>776</v>
      </c>
      <c r="F158" s="86" t="s">
        <v>805</v>
      </c>
      <c r="G158" s="90" t="s">
        <v>206</v>
      </c>
      <c r="H158" s="287" t="s">
        <v>807</v>
      </c>
      <c r="I158" s="87" t="s">
        <v>229</v>
      </c>
      <c r="J158" s="87" t="s">
        <v>782</v>
      </c>
      <c r="K158" s="87"/>
      <c r="L158" s="91" t="s">
        <v>808</v>
      </c>
      <c r="M158" s="75">
        <f t="shared" si="9"/>
        <v>488879999.54000002</v>
      </c>
      <c r="N158" s="59">
        <f t="shared" si="10"/>
        <v>488879999.54000002</v>
      </c>
      <c r="O158" s="77">
        <v>4</v>
      </c>
      <c r="P158" s="59">
        <f t="shared" si="11"/>
        <v>488879999.54000002</v>
      </c>
      <c r="Q158" s="64">
        <v>488879999.54000002</v>
      </c>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6"/>
      <c r="CA158" s="66"/>
      <c r="CB158" s="66"/>
      <c r="CC158" s="66"/>
      <c r="CD158" s="66"/>
      <c r="CE158" s="66"/>
      <c r="CF158" s="66"/>
      <c r="CG158" s="66"/>
      <c r="CH158" s="66"/>
      <c r="CI158" s="66"/>
      <c r="CJ158" s="66"/>
      <c r="CK158" s="66"/>
      <c r="CL158" s="66"/>
      <c r="CM158" s="66"/>
      <c r="CN158" s="66"/>
      <c r="CO158" s="66"/>
      <c r="CP158" s="66"/>
      <c r="CQ158" s="66"/>
      <c r="CR158" s="66"/>
      <c r="CS158" s="66"/>
      <c r="CT158" s="66"/>
      <c r="CU158" s="66"/>
      <c r="CV158" s="66"/>
      <c r="CW158" s="66"/>
      <c r="CX158" s="66"/>
      <c r="CY158" s="66"/>
      <c r="CZ158" s="66"/>
      <c r="DA158" s="66"/>
      <c r="DB158" s="66"/>
      <c r="DC158" s="66"/>
      <c r="DD158" s="66"/>
      <c r="DE158" s="66"/>
      <c r="DF158" s="66"/>
      <c r="DG158" s="66"/>
      <c r="DH158" s="66"/>
      <c r="DI158" s="66"/>
      <c r="DJ158" s="66"/>
      <c r="DK158" s="66"/>
      <c r="DL158" s="66"/>
      <c r="DM158" s="66"/>
      <c r="DN158" s="66"/>
      <c r="DO158" s="66"/>
      <c r="DP158" s="66"/>
      <c r="DQ158" s="66"/>
      <c r="DR158" s="66"/>
      <c r="DS158" s="66"/>
      <c r="DT158" s="66"/>
      <c r="DU158" s="66"/>
      <c r="DV158" s="66"/>
      <c r="DW158" s="66"/>
      <c r="DX158" s="66"/>
      <c r="DY158" s="66"/>
      <c r="DZ158" s="66"/>
      <c r="EA158" s="66"/>
      <c r="EB158" s="66"/>
      <c r="EC158" s="66"/>
      <c r="ED158" s="66"/>
      <c r="EE158" s="66"/>
      <c r="EF158" s="66"/>
      <c r="EG158" s="66"/>
      <c r="EH158" s="64"/>
      <c r="EI158" s="64"/>
      <c r="EJ158" s="66"/>
      <c r="EK158" s="66"/>
      <c r="EL158" s="66"/>
      <c r="EM158" s="66"/>
      <c r="EN158" s="66"/>
      <c r="EO158" s="66"/>
      <c r="EP158" s="66"/>
      <c r="EQ158" s="66"/>
      <c r="ER158" s="66"/>
      <c r="ES158" s="66"/>
      <c r="ET158" s="66"/>
      <c r="EU158" s="66"/>
      <c r="EV158" s="66"/>
      <c r="EW158" s="66"/>
      <c r="EX158" s="66"/>
      <c r="EY158" s="66"/>
      <c r="EZ158" s="66"/>
      <c r="FA158" s="66"/>
      <c r="FB158" s="66"/>
      <c r="FC158" s="66"/>
      <c r="FD158" s="66"/>
      <c r="FE158" s="66"/>
      <c r="FF158" s="66"/>
      <c r="FG158" s="66"/>
      <c r="FH158" s="66"/>
      <c r="FI158" s="66"/>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c r="JA158" s="11"/>
      <c r="JB158" s="11"/>
      <c r="JC158" s="11"/>
      <c r="JD158" s="11"/>
      <c r="JE158" s="11"/>
      <c r="JF158" s="11"/>
      <c r="JG158" s="11"/>
      <c r="JH158" s="11"/>
      <c r="JI158" s="11"/>
      <c r="JJ158" s="11"/>
      <c r="JK158" s="11"/>
      <c r="JL158" s="11"/>
      <c r="JM158" s="11"/>
      <c r="JN158" s="11"/>
      <c r="JO158" s="11"/>
      <c r="JP158" s="11"/>
      <c r="JQ158" s="11"/>
      <c r="JR158" s="11"/>
      <c r="JS158" s="11"/>
      <c r="JT158" s="11"/>
      <c r="JU158" s="11"/>
      <c r="JV158" s="11"/>
      <c r="JW158" s="11"/>
      <c r="JX158" s="11"/>
      <c r="JY158" s="11"/>
      <c r="JZ158" s="11"/>
      <c r="KA158" s="11"/>
      <c r="KB158" s="11"/>
      <c r="KC158" s="11"/>
      <c r="KD158" s="11"/>
      <c r="KE158" s="11"/>
      <c r="KF158" s="11"/>
      <c r="KG158" s="11"/>
      <c r="KH158" s="11"/>
      <c r="KI158" s="11"/>
      <c r="KJ158" s="11"/>
      <c r="KK158" s="11"/>
      <c r="KL158" s="11"/>
      <c r="KM158" s="11"/>
      <c r="KN158" s="11"/>
      <c r="KO158" s="13"/>
      <c r="KP158" s="13"/>
      <c r="KQ158" s="13"/>
      <c r="KR158" s="13"/>
      <c r="KS158" s="13"/>
      <c r="KT158" s="13"/>
      <c r="KU158" s="13"/>
    </row>
    <row r="159" spans="1:307" ht="15.75" customHeight="1" x14ac:dyDescent="0.3">
      <c r="A159" s="90" t="s">
        <v>488</v>
      </c>
      <c r="B159" s="90" t="s">
        <v>187</v>
      </c>
      <c r="C159" s="90" t="s">
        <v>189</v>
      </c>
      <c r="D159" s="86" t="s">
        <v>341</v>
      </c>
      <c r="E159" s="193" t="s">
        <v>776</v>
      </c>
      <c r="F159" s="86" t="s">
        <v>811</v>
      </c>
      <c r="G159" s="90" t="s">
        <v>206</v>
      </c>
      <c r="H159" s="287" t="s">
        <v>812</v>
      </c>
      <c r="I159" s="87" t="s">
        <v>229</v>
      </c>
      <c r="J159" s="87" t="s">
        <v>782</v>
      </c>
      <c r="K159" s="87"/>
      <c r="L159" s="91" t="s">
        <v>813</v>
      </c>
      <c r="M159" s="75">
        <f t="shared" si="9"/>
        <v>1192451840</v>
      </c>
      <c r="N159" s="59">
        <f t="shared" si="10"/>
        <v>1192451840</v>
      </c>
      <c r="O159" s="77">
        <v>6</v>
      </c>
      <c r="P159" s="59">
        <f t="shared" si="11"/>
        <v>1192451840</v>
      </c>
      <c r="Q159" s="64">
        <v>1192451840</v>
      </c>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6"/>
      <c r="CA159" s="66"/>
      <c r="CB159" s="66"/>
      <c r="CC159" s="66"/>
      <c r="CD159" s="66"/>
      <c r="CE159" s="66"/>
      <c r="CF159" s="66"/>
      <c r="CG159" s="66"/>
      <c r="CH159" s="66"/>
      <c r="CI159" s="66"/>
      <c r="CJ159" s="66"/>
      <c r="CK159" s="66"/>
      <c r="CL159" s="66"/>
      <c r="CM159" s="66"/>
      <c r="CN159" s="66"/>
      <c r="CO159" s="66"/>
      <c r="CP159" s="66"/>
      <c r="CQ159" s="66"/>
      <c r="CR159" s="66"/>
      <c r="CS159" s="66"/>
      <c r="CT159" s="66"/>
      <c r="CU159" s="66"/>
      <c r="CV159" s="66"/>
      <c r="CW159" s="66"/>
      <c r="CX159" s="66"/>
      <c r="CY159" s="66"/>
      <c r="CZ159" s="66"/>
      <c r="DA159" s="66"/>
      <c r="DB159" s="66"/>
      <c r="DC159" s="66"/>
      <c r="DD159" s="66"/>
      <c r="DE159" s="66"/>
      <c r="DF159" s="66"/>
      <c r="DG159" s="66"/>
      <c r="DH159" s="66"/>
      <c r="DI159" s="66"/>
      <c r="DJ159" s="66"/>
      <c r="DK159" s="66"/>
      <c r="DL159" s="66"/>
      <c r="DM159" s="66"/>
      <c r="DN159" s="66"/>
      <c r="DO159" s="66"/>
      <c r="DP159" s="66"/>
      <c r="DQ159" s="66"/>
      <c r="DR159" s="66"/>
      <c r="DS159" s="66"/>
      <c r="DT159" s="66"/>
      <c r="DU159" s="66"/>
      <c r="DV159" s="66"/>
      <c r="DW159" s="66"/>
      <c r="DX159" s="66"/>
      <c r="DY159" s="66"/>
      <c r="DZ159" s="66"/>
      <c r="EA159" s="66"/>
      <c r="EB159" s="66"/>
      <c r="EC159" s="66"/>
      <c r="ED159" s="66"/>
      <c r="EE159" s="66"/>
      <c r="EF159" s="66"/>
      <c r="EG159" s="66"/>
      <c r="EH159" s="64"/>
      <c r="EI159" s="64"/>
      <c r="EJ159" s="66"/>
      <c r="EK159" s="66"/>
      <c r="EL159" s="66"/>
      <c r="EM159" s="66"/>
      <c r="EN159" s="66"/>
      <c r="EO159" s="66"/>
      <c r="EP159" s="66"/>
      <c r="EQ159" s="66"/>
      <c r="ER159" s="66"/>
      <c r="ES159" s="66"/>
      <c r="ET159" s="66"/>
      <c r="EU159" s="66"/>
      <c r="EV159" s="66"/>
      <c r="EW159" s="66"/>
      <c r="EX159" s="66"/>
      <c r="EY159" s="66"/>
      <c r="EZ159" s="66"/>
      <c r="FA159" s="66"/>
      <c r="FB159" s="66"/>
      <c r="FC159" s="66"/>
      <c r="FD159" s="66"/>
      <c r="FE159" s="66"/>
      <c r="FF159" s="66"/>
      <c r="FG159" s="66"/>
      <c r="FH159" s="66"/>
      <c r="FI159" s="66"/>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c r="JA159" s="11"/>
      <c r="JB159" s="11"/>
      <c r="JC159" s="11"/>
      <c r="JD159" s="11"/>
      <c r="JE159" s="11"/>
      <c r="JF159" s="11"/>
      <c r="JG159" s="11"/>
      <c r="JH159" s="11"/>
      <c r="JI159" s="11"/>
      <c r="JJ159" s="11"/>
      <c r="JK159" s="11"/>
      <c r="JL159" s="11"/>
      <c r="JM159" s="11"/>
      <c r="JN159" s="11"/>
      <c r="JO159" s="11"/>
      <c r="JP159" s="11"/>
      <c r="JQ159" s="11"/>
      <c r="JR159" s="11"/>
      <c r="JS159" s="11"/>
      <c r="JT159" s="11"/>
      <c r="JU159" s="11"/>
      <c r="JV159" s="11"/>
      <c r="JW159" s="11"/>
      <c r="JX159" s="11"/>
      <c r="JY159" s="11"/>
      <c r="JZ159" s="11"/>
      <c r="KA159" s="11"/>
      <c r="KB159" s="11"/>
      <c r="KC159" s="11"/>
      <c r="KD159" s="11"/>
      <c r="KE159" s="11"/>
      <c r="KF159" s="11"/>
      <c r="KG159" s="11"/>
      <c r="KH159" s="11"/>
      <c r="KI159" s="11"/>
      <c r="KJ159" s="11"/>
      <c r="KK159" s="11"/>
      <c r="KL159" s="11"/>
      <c r="KM159" s="11"/>
      <c r="KN159" s="11"/>
      <c r="KO159" s="13"/>
      <c r="KP159" s="13"/>
      <c r="KQ159" s="13"/>
      <c r="KR159" s="13"/>
      <c r="KS159" s="13"/>
      <c r="KT159" s="13"/>
      <c r="KU159" s="13"/>
    </row>
    <row r="160" spans="1:307" ht="15.75" customHeight="1" x14ac:dyDescent="0.3">
      <c r="A160" s="90" t="s">
        <v>488</v>
      </c>
      <c r="B160" s="90" t="s">
        <v>187</v>
      </c>
      <c r="C160" s="90" t="s">
        <v>189</v>
      </c>
      <c r="D160" s="86" t="s">
        <v>341</v>
      </c>
      <c r="E160" s="193" t="s">
        <v>776</v>
      </c>
      <c r="F160" s="86" t="s">
        <v>816</v>
      </c>
      <c r="G160" s="90" t="s">
        <v>206</v>
      </c>
      <c r="H160" s="287" t="s">
        <v>817</v>
      </c>
      <c r="I160" s="87" t="s">
        <v>229</v>
      </c>
      <c r="J160" s="87" t="s">
        <v>782</v>
      </c>
      <c r="K160" s="87"/>
      <c r="L160" s="91" t="s">
        <v>818</v>
      </c>
      <c r="M160" s="75">
        <f t="shared" si="9"/>
        <v>7000000000</v>
      </c>
      <c r="N160" s="59">
        <f t="shared" si="10"/>
        <v>7000000000</v>
      </c>
      <c r="O160" s="77">
        <v>15</v>
      </c>
      <c r="P160" s="59">
        <f t="shared" si="11"/>
        <v>7000000000</v>
      </c>
      <c r="Q160" s="64">
        <v>7000000000</v>
      </c>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6"/>
      <c r="CA160" s="66"/>
      <c r="CB160" s="66"/>
      <c r="CC160" s="66"/>
      <c r="CD160" s="66"/>
      <c r="CE160" s="66"/>
      <c r="CF160" s="66"/>
      <c r="CG160" s="66"/>
      <c r="CH160" s="66"/>
      <c r="CI160" s="66"/>
      <c r="CJ160" s="66"/>
      <c r="CK160" s="66"/>
      <c r="CL160" s="66"/>
      <c r="CM160" s="66"/>
      <c r="CN160" s="66"/>
      <c r="CO160" s="66"/>
      <c r="CP160" s="66"/>
      <c r="CQ160" s="66"/>
      <c r="CR160" s="66"/>
      <c r="CS160" s="66"/>
      <c r="CT160" s="66"/>
      <c r="CU160" s="66"/>
      <c r="CV160" s="66"/>
      <c r="CW160" s="66"/>
      <c r="CX160" s="66"/>
      <c r="CY160" s="66"/>
      <c r="CZ160" s="66"/>
      <c r="DA160" s="66"/>
      <c r="DB160" s="66"/>
      <c r="DC160" s="66"/>
      <c r="DD160" s="66"/>
      <c r="DE160" s="66"/>
      <c r="DF160" s="66"/>
      <c r="DG160" s="66"/>
      <c r="DH160" s="66"/>
      <c r="DI160" s="66"/>
      <c r="DJ160" s="66"/>
      <c r="DK160" s="66"/>
      <c r="DL160" s="66"/>
      <c r="DM160" s="66"/>
      <c r="DN160" s="66"/>
      <c r="DO160" s="66"/>
      <c r="DP160" s="66"/>
      <c r="DQ160" s="66"/>
      <c r="DR160" s="66"/>
      <c r="DS160" s="66"/>
      <c r="DT160" s="66"/>
      <c r="DU160" s="66"/>
      <c r="DV160" s="66"/>
      <c r="DW160" s="66"/>
      <c r="DX160" s="66"/>
      <c r="DY160" s="66"/>
      <c r="DZ160" s="66"/>
      <c r="EA160" s="66"/>
      <c r="EB160" s="66"/>
      <c r="EC160" s="66"/>
      <c r="ED160" s="66"/>
      <c r="EE160" s="66"/>
      <c r="EF160" s="66"/>
      <c r="EG160" s="66"/>
      <c r="EH160" s="64"/>
      <c r="EI160" s="64"/>
      <c r="EJ160" s="66"/>
      <c r="EK160" s="66"/>
      <c r="EL160" s="66"/>
      <c r="EM160" s="66"/>
      <c r="EN160" s="66"/>
      <c r="EO160" s="66"/>
      <c r="EP160" s="66"/>
      <c r="EQ160" s="66"/>
      <c r="ER160" s="66"/>
      <c r="ES160" s="66"/>
      <c r="ET160" s="66"/>
      <c r="EU160" s="66"/>
      <c r="EV160" s="66"/>
      <c r="EW160" s="66"/>
      <c r="EX160" s="66"/>
      <c r="EY160" s="66"/>
      <c r="EZ160" s="66"/>
      <c r="FA160" s="66"/>
      <c r="FB160" s="66"/>
      <c r="FC160" s="66"/>
      <c r="FD160" s="66"/>
      <c r="FE160" s="66"/>
      <c r="FF160" s="66"/>
      <c r="FG160" s="66"/>
      <c r="FH160" s="66"/>
      <c r="FI160" s="66"/>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c r="JA160" s="11"/>
      <c r="JB160" s="11"/>
      <c r="JC160" s="11"/>
      <c r="JD160" s="11"/>
      <c r="JE160" s="11"/>
      <c r="JF160" s="11"/>
      <c r="JG160" s="11"/>
      <c r="JH160" s="11"/>
      <c r="JI160" s="11"/>
      <c r="JJ160" s="11"/>
      <c r="JK160" s="11"/>
      <c r="JL160" s="11"/>
      <c r="JM160" s="11"/>
      <c r="JN160" s="11"/>
      <c r="JO160" s="11"/>
      <c r="JP160" s="11"/>
      <c r="JQ160" s="11"/>
      <c r="JR160" s="11"/>
      <c r="JS160" s="11"/>
      <c r="JT160" s="11"/>
      <c r="JU160" s="11"/>
      <c r="JV160" s="11"/>
      <c r="JW160" s="11"/>
      <c r="JX160" s="11"/>
      <c r="JY160" s="11"/>
      <c r="JZ160" s="11"/>
      <c r="KA160" s="11"/>
      <c r="KB160" s="11"/>
      <c r="KC160" s="11"/>
      <c r="KD160" s="11"/>
      <c r="KE160" s="11"/>
      <c r="KF160" s="11"/>
      <c r="KG160" s="11"/>
      <c r="KH160" s="11"/>
      <c r="KI160" s="11"/>
      <c r="KJ160" s="11"/>
      <c r="KK160" s="11"/>
      <c r="KL160" s="11"/>
      <c r="KM160" s="11"/>
      <c r="KN160" s="11"/>
      <c r="KO160" s="13"/>
      <c r="KP160" s="13"/>
      <c r="KQ160" s="13"/>
      <c r="KR160" s="13"/>
      <c r="KS160" s="13"/>
      <c r="KT160" s="13"/>
      <c r="KU160" s="13"/>
    </row>
    <row r="161" spans="1:307" ht="15.75" hidden="1" customHeight="1" x14ac:dyDescent="0.3">
      <c r="A161" s="90" t="s">
        <v>488</v>
      </c>
      <c r="B161" s="90" t="s">
        <v>187</v>
      </c>
      <c r="C161" s="90" t="s">
        <v>189</v>
      </c>
      <c r="D161" s="86" t="s">
        <v>341</v>
      </c>
      <c r="E161" s="193" t="s">
        <v>776</v>
      </c>
      <c r="F161" s="245" t="s">
        <v>1144</v>
      </c>
      <c r="G161" s="185"/>
      <c r="H161" s="246" t="s">
        <v>1018</v>
      </c>
      <c r="I161" s="87"/>
      <c r="J161" s="87"/>
      <c r="K161" s="87" t="s">
        <v>842</v>
      </c>
      <c r="L161" s="291" t="s">
        <v>1145</v>
      </c>
      <c r="M161" s="292">
        <v>509798308</v>
      </c>
      <c r="N161" s="59">
        <f t="shared" si="10"/>
        <v>509798308</v>
      </c>
      <c r="O161" s="103"/>
      <c r="P161" s="59">
        <f t="shared" si="11"/>
        <v>509798308</v>
      </c>
      <c r="Q161" s="64">
        <v>509798308</v>
      </c>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6"/>
      <c r="CA161" s="66"/>
      <c r="CB161" s="66"/>
      <c r="CC161" s="66"/>
      <c r="CD161" s="66"/>
      <c r="CE161" s="66"/>
      <c r="CF161" s="66"/>
      <c r="CG161" s="66"/>
      <c r="CH161" s="66"/>
      <c r="CI161" s="66"/>
      <c r="CJ161" s="66"/>
      <c r="CK161" s="66"/>
      <c r="CL161" s="66"/>
      <c r="CM161" s="66"/>
      <c r="CN161" s="66"/>
      <c r="CO161" s="66"/>
      <c r="CP161" s="66"/>
      <c r="CQ161" s="66"/>
      <c r="CR161" s="66"/>
      <c r="CS161" s="66"/>
      <c r="CT161" s="66"/>
      <c r="CU161" s="66"/>
      <c r="CV161" s="66"/>
      <c r="CW161" s="66"/>
      <c r="CX161" s="66"/>
      <c r="CY161" s="66"/>
      <c r="CZ161" s="66"/>
      <c r="DA161" s="66"/>
      <c r="DB161" s="66"/>
      <c r="DC161" s="66"/>
      <c r="DD161" s="66"/>
      <c r="DE161" s="66"/>
      <c r="DF161" s="66"/>
      <c r="DG161" s="66"/>
      <c r="DH161" s="66"/>
      <c r="DI161" s="66"/>
      <c r="DJ161" s="66"/>
      <c r="DK161" s="66"/>
      <c r="DL161" s="66"/>
      <c r="DM161" s="66"/>
      <c r="DN161" s="66"/>
      <c r="DO161" s="66"/>
      <c r="DP161" s="66"/>
      <c r="DQ161" s="66"/>
      <c r="DR161" s="66"/>
      <c r="DS161" s="66"/>
      <c r="DT161" s="66"/>
      <c r="DU161" s="66"/>
      <c r="DV161" s="66"/>
      <c r="DW161" s="66"/>
      <c r="DX161" s="66"/>
      <c r="DY161" s="66"/>
      <c r="DZ161" s="66"/>
      <c r="EA161" s="66"/>
      <c r="EB161" s="66"/>
      <c r="EC161" s="66"/>
      <c r="ED161" s="66"/>
      <c r="EE161" s="66"/>
      <c r="EF161" s="66"/>
      <c r="EG161" s="66"/>
      <c r="EH161" s="64"/>
      <c r="EI161" s="64"/>
      <c r="EJ161" s="66"/>
      <c r="EK161" s="66"/>
      <c r="EL161" s="66"/>
      <c r="EM161" s="66"/>
      <c r="EN161" s="66"/>
      <c r="EO161" s="66"/>
      <c r="EP161" s="66"/>
      <c r="EQ161" s="66"/>
      <c r="ER161" s="66"/>
      <c r="ES161" s="66"/>
      <c r="ET161" s="66"/>
      <c r="EU161" s="66"/>
      <c r="EV161" s="66"/>
      <c r="EW161" s="66"/>
      <c r="EX161" s="66"/>
      <c r="EY161" s="66"/>
      <c r="EZ161" s="66"/>
      <c r="FA161" s="66"/>
      <c r="FB161" s="66"/>
      <c r="FC161" s="66"/>
      <c r="FD161" s="66"/>
      <c r="FE161" s="66"/>
      <c r="FF161" s="66"/>
      <c r="FG161" s="66"/>
      <c r="FH161" s="66"/>
      <c r="FI161" s="66"/>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c r="JA161" s="11"/>
      <c r="JB161" s="11"/>
      <c r="JC161" s="11"/>
      <c r="JD161" s="11"/>
      <c r="JE161" s="11"/>
      <c r="JF161" s="11"/>
      <c r="JG161" s="11"/>
      <c r="JH161" s="11"/>
      <c r="JI161" s="11"/>
      <c r="JJ161" s="11"/>
      <c r="JK161" s="11"/>
      <c r="JL161" s="11"/>
      <c r="JM161" s="11"/>
      <c r="JN161" s="11"/>
      <c r="JO161" s="11"/>
      <c r="JP161" s="11"/>
      <c r="JQ161" s="11"/>
      <c r="JR161" s="11"/>
      <c r="JS161" s="11"/>
      <c r="JT161" s="11"/>
      <c r="JU161" s="11"/>
      <c r="JV161" s="11"/>
      <c r="JW161" s="11"/>
      <c r="JX161" s="11"/>
      <c r="JY161" s="11"/>
      <c r="JZ161" s="11"/>
      <c r="KA161" s="11"/>
      <c r="KB161" s="11"/>
      <c r="KC161" s="11"/>
      <c r="KD161" s="11"/>
      <c r="KE161" s="11"/>
      <c r="KF161" s="11"/>
      <c r="KG161" s="11"/>
      <c r="KH161" s="11"/>
      <c r="KI161" s="11"/>
      <c r="KJ161" s="11"/>
      <c r="KK161" s="11"/>
      <c r="KL161" s="11"/>
      <c r="KM161" s="11"/>
      <c r="KN161" s="11"/>
      <c r="KO161" s="13"/>
      <c r="KP161" s="13"/>
      <c r="KQ161" s="13"/>
      <c r="KR161" s="13"/>
      <c r="KS161" s="13"/>
      <c r="KT161" s="13"/>
      <c r="KU161" s="13"/>
    </row>
    <row r="162" spans="1:307" ht="15.75" hidden="1" customHeight="1" x14ac:dyDescent="0.3">
      <c r="A162" s="90" t="s">
        <v>488</v>
      </c>
      <c r="B162" s="90" t="s">
        <v>187</v>
      </c>
      <c r="C162" s="90" t="s">
        <v>189</v>
      </c>
      <c r="D162" s="86" t="s">
        <v>341</v>
      </c>
      <c r="E162" s="193" t="s">
        <v>776</v>
      </c>
      <c r="F162" s="245" t="s">
        <v>927</v>
      </c>
      <c r="G162" s="185"/>
      <c r="H162" s="246" t="s">
        <v>1018</v>
      </c>
      <c r="I162" s="87"/>
      <c r="J162" s="87"/>
      <c r="K162" s="87" t="s">
        <v>930</v>
      </c>
      <c r="L162" s="91" t="s">
        <v>1146</v>
      </c>
      <c r="M162" s="293">
        <v>687000000</v>
      </c>
      <c r="N162" s="59">
        <f t="shared" si="10"/>
        <v>687000000</v>
      </c>
      <c r="O162" s="103"/>
      <c r="P162" s="59">
        <f t="shared" si="11"/>
        <v>687000000</v>
      </c>
      <c r="Q162" s="64">
        <v>687000000</v>
      </c>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6"/>
      <c r="CA162" s="66"/>
      <c r="CB162" s="66"/>
      <c r="CC162" s="66"/>
      <c r="CD162" s="66"/>
      <c r="CE162" s="66"/>
      <c r="CF162" s="66"/>
      <c r="CG162" s="66"/>
      <c r="CH162" s="66"/>
      <c r="CI162" s="66"/>
      <c r="CJ162" s="66"/>
      <c r="CK162" s="66"/>
      <c r="CL162" s="66"/>
      <c r="CM162" s="66"/>
      <c r="CN162" s="66"/>
      <c r="CO162" s="66"/>
      <c r="CP162" s="66"/>
      <c r="CQ162" s="66"/>
      <c r="CR162" s="66"/>
      <c r="CS162" s="66"/>
      <c r="CT162" s="66"/>
      <c r="CU162" s="66"/>
      <c r="CV162" s="66"/>
      <c r="CW162" s="66"/>
      <c r="CX162" s="66"/>
      <c r="CY162" s="66"/>
      <c r="CZ162" s="66"/>
      <c r="DA162" s="66"/>
      <c r="DB162" s="66"/>
      <c r="DC162" s="66"/>
      <c r="DD162" s="66"/>
      <c r="DE162" s="66"/>
      <c r="DF162" s="66"/>
      <c r="DG162" s="66"/>
      <c r="DH162" s="66"/>
      <c r="DI162" s="66"/>
      <c r="DJ162" s="66"/>
      <c r="DK162" s="66"/>
      <c r="DL162" s="66"/>
      <c r="DM162" s="66"/>
      <c r="DN162" s="66"/>
      <c r="DO162" s="66"/>
      <c r="DP162" s="66"/>
      <c r="DQ162" s="66"/>
      <c r="DR162" s="66"/>
      <c r="DS162" s="66"/>
      <c r="DT162" s="66"/>
      <c r="DU162" s="66"/>
      <c r="DV162" s="66"/>
      <c r="DW162" s="66"/>
      <c r="DX162" s="66"/>
      <c r="DY162" s="66"/>
      <c r="DZ162" s="66"/>
      <c r="EA162" s="66"/>
      <c r="EB162" s="66"/>
      <c r="EC162" s="66"/>
      <c r="ED162" s="66"/>
      <c r="EE162" s="66"/>
      <c r="EF162" s="66"/>
      <c r="EG162" s="66"/>
      <c r="EH162" s="64"/>
      <c r="EI162" s="64"/>
      <c r="EJ162" s="66"/>
      <c r="EK162" s="66"/>
      <c r="EL162" s="66"/>
      <c r="EM162" s="66"/>
      <c r="EN162" s="66"/>
      <c r="EO162" s="66"/>
      <c r="EP162" s="66"/>
      <c r="EQ162" s="66"/>
      <c r="ER162" s="66"/>
      <c r="ES162" s="66"/>
      <c r="ET162" s="66"/>
      <c r="EU162" s="66"/>
      <c r="EV162" s="66"/>
      <c r="EW162" s="66"/>
      <c r="EX162" s="66"/>
      <c r="EY162" s="66"/>
      <c r="EZ162" s="66"/>
      <c r="FA162" s="66"/>
      <c r="FB162" s="66"/>
      <c r="FC162" s="66"/>
      <c r="FD162" s="66"/>
      <c r="FE162" s="66"/>
      <c r="FF162" s="66"/>
      <c r="FG162" s="66"/>
      <c r="FH162" s="66"/>
      <c r="FI162" s="66"/>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c r="JA162" s="11"/>
      <c r="JB162" s="11"/>
      <c r="JC162" s="11"/>
      <c r="JD162" s="11"/>
      <c r="JE162" s="11"/>
      <c r="JF162" s="11"/>
      <c r="JG162" s="11"/>
      <c r="JH162" s="11"/>
      <c r="JI162" s="11"/>
      <c r="JJ162" s="11"/>
      <c r="JK162" s="11"/>
      <c r="JL162" s="11"/>
      <c r="JM162" s="11"/>
      <c r="JN162" s="11"/>
      <c r="JO162" s="11"/>
      <c r="JP162" s="11"/>
      <c r="JQ162" s="11"/>
      <c r="JR162" s="11"/>
      <c r="JS162" s="11"/>
      <c r="JT162" s="11"/>
      <c r="JU162" s="11"/>
      <c r="JV162" s="11"/>
      <c r="JW162" s="11"/>
      <c r="JX162" s="11"/>
      <c r="JY162" s="11"/>
      <c r="JZ162" s="11"/>
      <c r="KA162" s="11"/>
      <c r="KB162" s="11"/>
      <c r="KC162" s="11"/>
      <c r="KD162" s="11"/>
      <c r="KE162" s="11"/>
      <c r="KF162" s="11"/>
      <c r="KG162" s="11"/>
      <c r="KH162" s="11"/>
      <c r="KI162" s="11"/>
      <c r="KJ162" s="11"/>
      <c r="KK162" s="11"/>
      <c r="KL162" s="11"/>
      <c r="KM162" s="11"/>
      <c r="KN162" s="11"/>
      <c r="KO162" s="13"/>
      <c r="KP162" s="13"/>
      <c r="KQ162" s="13"/>
      <c r="KR162" s="13"/>
      <c r="KS162" s="13"/>
      <c r="KT162" s="13"/>
      <c r="KU162" s="13"/>
    </row>
    <row r="163" spans="1:307" ht="15.75" hidden="1" customHeight="1" x14ac:dyDescent="0.3">
      <c r="A163" s="90"/>
      <c r="B163" s="90"/>
      <c r="C163" s="90"/>
      <c r="D163" s="86"/>
      <c r="E163" s="193"/>
      <c r="F163" s="245"/>
      <c r="G163" s="185"/>
      <c r="H163" s="246"/>
      <c r="I163" s="87"/>
      <c r="J163" s="87"/>
      <c r="K163" s="87"/>
      <c r="L163" s="30" t="s">
        <v>5</v>
      </c>
      <c r="M163" s="250">
        <f>M160+M159+M158+M157+M156+M155+M154+M153+M147+M141+M140+M139+M138+M137+M136+M135+M134+M133+M126+M125+M124+M123+M118</f>
        <v>52092445366.380005</v>
      </c>
      <c r="N163" s="59"/>
      <c r="O163" s="103"/>
      <c r="P163" s="59"/>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6"/>
      <c r="CA163" s="66"/>
      <c r="CB163" s="66"/>
      <c r="CC163" s="66"/>
      <c r="CD163" s="66"/>
      <c r="CE163" s="66"/>
      <c r="CF163" s="66"/>
      <c r="CG163" s="66"/>
      <c r="CH163" s="66"/>
      <c r="CI163" s="66"/>
      <c r="CJ163" s="66"/>
      <c r="CK163" s="66"/>
      <c r="CL163" s="66"/>
      <c r="CM163" s="66"/>
      <c r="CN163" s="66"/>
      <c r="CO163" s="66"/>
      <c r="CP163" s="66"/>
      <c r="CQ163" s="66"/>
      <c r="CR163" s="66"/>
      <c r="CS163" s="66"/>
      <c r="CT163" s="66"/>
      <c r="CU163" s="66"/>
      <c r="CV163" s="66"/>
      <c r="CW163" s="66"/>
      <c r="CX163" s="66"/>
      <c r="CY163" s="66"/>
      <c r="CZ163" s="66"/>
      <c r="DA163" s="66"/>
      <c r="DB163" s="66"/>
      <c r="DC163" s="66"/>
      <c r="DD163" s="66"/>
      <c r="DE163" s="66"/>
      <c r="DF163" s="66"/>
      <c r="DG163" s="66"/>
      <c r="DH163" s="66"/>
      <c r="DI163" s="66"/>
      <c r="DJ163" s="66"/>
      <c r="DK163" s="66"/>
      <c r="DL163" s="66"/>
      <c r="DM163" s="66"/>
      <c r="DN163" s="66"/>
      <c r="DO163" s="66"/>
      <c r="DP163" s="66"/>
      <c r="DQ163" s="66"/>
      <c r="DR163" s="66"/>
      <c r="DS163" s="66"/>
      <c r="DT163" s="66"/>
      <c r="DU163" s="66"/>
      <c r="DV163" s="66"/>
      <c r="DW163" s="66"/>
      <c r="DX163" s="66"/>
      <c r="DY163" s="66"/>
      <c r="DZ163" s="66"/>
      <c r="EA163" s="66"/>
      <c r="EB163" s="66"/>
      <c r="EC163" s="66"/>
      <c r="ED163" s="66"/>
      <c r="EE163" s="66"/>
      <c r="EF163" s="66"/>
      <c r="EG163" s="66"/>
      <c r="EH163" s="64"/>
      <c r="EI163" s="64"/>
      <c r="EJ163" s="66"/>
      <c r="EK163" s="66"/>
      <c r="EL163" s="66"/>
      <c r="EM163" s="66"/>
      <c r="EN163" s="66"/>
      <c r="EO163" s="66"/>
      <c r="EP163" s="66"/>
      <c r="EQ163" s="66"/>
      <c r="ER163" s="66"/>
      <c r="ES163" s="66"/>
      <c r="ET163" s="66"/>
      <c r="EU163" s="66"/>
      <c r="EV163" s="66"/>
      <c r="EW163" s="66"/>
      <c r="EX163" s="66"/>
      <c r="EY163" s="66"/>
      <c r="EZ163" s="66"/>
      <c r="FA163" s="66"/>
      <c r="FB163" s="66"/>
      <c r="FC163" s="66"/>
      <c r="FD163" s="66"/>
      <c r="FE163" s="66"/>
      <c r="FF163" s="66"/>
      <c r="FG163" s="66"/>
      <c r="FH163" s="66"/>
      <c r="FI163" s="66"/>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c r="JA163" s="11"/>
      <c r="JB163" s="11"/>
      <c r="JC163" s="11"/>
      <c r="JD163" s="11"/>
      <c r="JE163" s="11"/>
      <c r="JF163" s="11"/>
      <c r="JG163" s="11"/>
      <c r="JH163" s="11"/>
      <c r="JI163" s="11"/>
      <c r="JJ163" s="11"/>
      <c r="JK163" s="11"/>
      <c r="JL163" s="11"/>
      <c r="JM163" s="11"/>
      <c r="JN163" s="11"/>
      <c r="JO163" s="11"/>
      <c r="JP163" s="11"/>
      <c r="JQ163" s="11"/>
      <c r="JR163" s="11"/>
      <c r="JS163" s="11"/>
      <c r="JT163" s="11"/>
      <c r="JU163" s="11"/>
      <c r="JV163" s="11"/>
      <c r="JW163" s="11"/>
      <c r="JX163" s="11"/>
      <c r="JY163" s="11"/>
      <c r="JZ163" s="11"/>
      <c r="KA163" s="11"/>
      <c r="KB163" s="11"/>
      <c r="KC163" s="11"/>
      <c r="KD163" s="11"/>
      <c r="KE163" s="11"/>
      <c r="KF163" s="11"/>
      <c r="KG163" s="11"/>
      <c r="KH163" s="11"/>
      <c r="KI163" s="11"/>
      <c r="KJ163" s="11"/>
      <c r="KK163" s="11"/>
      <c r="KL163" s="11"/>
      <c r="KM163" s="11"/>
      <c r="KN163" s="11"/>
      <c r="KO163" s="13"/>
      <c r="KP163" s="13"/>
      <c r="KQ163" s="13"/>
      <c r="KR163" s="13"/>
      <c r="KS163" s="13"/>
      <c r="KT163" s="13"/>
      <c r="KU163" s="13"/>
    </row>
    <row r="164" spans="1:307" ht="15.75" customHeight="1" x14ac:dyDescent="0.3">
      <c r="A164" s="104"/>
      <c r="B164" s="104"/>
      <c r="C164" s="104"/>
      <c r="D164" s="104"/>
      <c r="E164" s="104"/>
      <c r="F164" s="294"/>
      <c r="G164" s="294" t="s">
        <v>272</v>
      </c>
      <c r="H164" s="90"/>
      <c r="I164" s="69"/>
      <c r="J164" s="69"/>
      <c r="K164" s="104"/>
      <c r="L164" s="30" t="s">
        <v>837</v>
      </c>
      <c r="M164" s="75"/>
      <c r="N164" s="59"/>
      <c r="O164" s="77"/>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152"/>
      <c r="CR164" s="152"/>
      <c r="CS164" s="152"/>
      <c r="CT164" s="152"/>
      <c r="CU164" s="152"/>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152"/>
      <c r="EC164" s="152"/>
      <c r="ED164" s="152"/>
      <c r="EE164" s="152"/>
      <c r="EF164" s="152"/>
      <c r="EG164" s="152"/>
      <c r="EH164" s="59"/>
      <c r="EI164" s="59"/>
      <c r="EJ164" s="152"/>
      <c r="EK164" s="152"/>
      <c r="EL164" s="152"/>
      <c r="EM164" s="152"/>
      <c r="EN164" s="152"/>
      <c r="EO164" s="152"/>
      <c r="EP164" s="152"/>
      <c r="EQ164" s="152"/>
      <c r="ER164" s="152"/>
      <c r="ES164" s="152"/>
      <c r="ET164" s="152"/>
      <c r="EU164" s="152"/>
      <c r="EV164" s="152"/>
      <c r="EW164" s="152"/>
      <c r="EX164" s="152"/>
      <c r="EY164" s="152"/>
      <c r="EZ164" s="152"/>
      <c r="FA164" s="152"/>
      <c r="FB164" s="152"/>
      <c r="FC164" s="152"/>
      <c r="FD164" s="59"/>
      <c r="FE164" s="59"/>
      <c r="FF164" s="152"/>
      <c r="FG164" s="152"/>
      <c r="FH164" s="152"/>
      <c r="FI164" s="152"/>
      <c r="FJ164" s="84"/>
      <c r="FK164" s="84"/>
      <c r="FL164" s="84"/>
      <c r="FM164" s="84"/>
      <c r="FN164" s="84"/>
      <c r="FO164" s="84"/>
      <c r="FP164" s="84"/>
      <c r="FQ164" s="84"/>
      <c r="FR164" s="84"/>
      <c r="FS164" s="84"/>
      <c r="FT164" s="84"/>
      <c r="FU164" s="84"/>
      <c r="FV164" s="84"/>
      <c r="FW164" s="84"/>
      <c r="FX164" s="84"/>
      <c r="FY164" s="84"/>
      <c r="FZ164" s="84"/>
      <c r="GA164" s="84"/>
      <c r="GB164" s="84"/>
      <c r="GC164" s="84"/>
      <c r="GD164" s="84"/>
      <c r="GE164" s="84"/>
      <c r="GF164" s="84"/>
      <c r="GG164" s="84"/>
      <c r="GH164" s="84"/>
      <c r="GI164" s="84"/>
      <c r="GJ164" s="84"/>
      <c r="GK164" s="84"/>
      <c r="GL164" s="84"/>
      <c r="GM164" s="84"/>
      <c r="GN164" s="84"/>
      <c r="GO164" s="84"/>
      <c r="GP164" s="84"/>
      <c r="GQ164" s="84"/>
      <c r="GR164" s="84"/>
      <c r="GS164" s="84"/>
      <c r="GT164" s="84"/>
      <c r="GU164" s="84"/>
      <c r="GV164" s="84"/>
      <c r="GW164" s="84"/>
      <c r="GX164" s="84"/>
      <c r="GY164" s="84"/>
      <c r="GZ164" s="84"/>
      <c r="HA164" s="84"/>
      <c r="HB164" s="84"/>
      <c r="HC164" s="84"/>
      <c r="HD164" s="84"/>
      <c r="HE164" s="84"/>
      <c r="HF164" s="84"/>
      <c r="HG164" s="84"/>
      <c r="HH164" s="84"/>
      <c r="HI164" s="84"/>
      <c r="HJ164" s="84"/>
      <c r="HK164" s="84"/>
      <c r="HL164" s="84"/>
      <c r="HM164" s="84"/>
      <c r="HN164" s="84"/>
      <c r="HO164" s="84"/>
      <c r="HP164" s="84"/>
      <c r="HQ164" s="84"/>
      <c r="HR164" s="84"/>
      <c r="HS164" s="84"/>
      <c r="HT164" s="84"/>
      <c r="HU164" s="84"/>
      <c r="HV164" s="84"/>
      <c r="HW164" s="84"/>
      <c r="HX164" s="84"/>
      <c r="HY164" s="84"/>
      <c r="HZ164" s="84"/>
      <c r="IA164" s="84"/>
      <c r="IB164" s="84"/>
      <c r="IC164" s="84"/>
      <c r="ID164" s="84"/>
      <c r="IE164" s="84"/>
      <c r="IF164" s="84"/>
      <c r="IG164" s="84"/>
      <c r="IH164" s="84"/>
      <c r="II164" s="84"/>
      <c r="IJ164" s="84"/>
      <c r="IK164" s="84"/>
      <c r="IL164" s="84"/>
      <c r="IM164" s="84"/>
      <c r="IN164" s="84"/>
      <c r="IO164" s="84"/>
      <c r="IP164" s="84"/>
      <c r="IQ164" s="84"/>
      <c r="IR164" s="84"/>
      <c r="IS164" s="84"/>
      <c r="IT164" s="84"/>
      <c r="IU164" s="84"/>
      <c r="IV164" s="84"/>
      <c r="IW164" s="84"/>
      <c r="IX164" s="84"/>
      <c r="IY164" s="84"/>
      <c r="IZ164" s="84"/>
      <c r="JA164" s="84"/>
      <c r="JB164" s="84"/>
      <c r="JC164" s="84"/>
      <c r="JD164" s="84"/>
      <c r="JE164" s="84"/>
      <c r="JF164" s="84"/>
      <c r="JG164" s="84"/>
      <c r="JH164" s="84"/>
      <c r="JI164" s="84"/>
      <c r="JJ164" s="84"/>
      <c r="JK164" s="84"/>
      <c r="JL164" s="84"/>
      <c r="JM164" s="84"/>
      <c r="JN164" s="84"/>
      <c r="JO164" s="84"/>
      <c r="JP164" s="84"/>
      <c r="JQ164" s="84"/>
      <c r="JR164" s="84"/>
      <c r="JS164" s="84"/>
      <c r="JT164" s="84"/>
      <c r="JU164" s="84"/>
      <c r="JV164" s="84"/>
      <c r="JW164" s="84"/>
      <c r="JX164" s="84"/>
      <c r="JY164" s="84"/>
      <c r="JZ164" s="84"/>
      <c r="KA164" s="84"/>
      <c r="KB164" s="84"/>
      <c r="KC164" s="84"/>
      <c r="KD164" s="84"/>
      <c r="KE164" s="84"/>
      <c r="KF164" s="84"/>
      <c r="KG164" s="84"/>
      <c r="KH164" s="84"/>
      <c r="KI164" s="84"/>
      <c r="KJ164" s="84"/>
      <c r="KK164" s="84"/>
      <c r="KL164" s="84"/>
      <c r="KM164" s="84"/>
      <c r="KN164" s="84"/>
      <c r="KO164" s="13"/>
      <c r="KP164" s="13"/>
      <c r="KQ164" s="13"/>
      <c r="KR164" s="13"/>
      <c r="KS164" s="13"/>
      <c r="KT164" s="13"/>
      <c r="KU164" s="13"/>
    </row>
    <row r="165" spans="1:307" ht="15.75" hidden="1" customHeight="1" x14ac:dyDescent="0.3">
      <c r="A165" s="61" t="s">
        <v>272</v>
      </c>
      <c r="B165" s="61" t="s">
        <v>266</v>
      </c>
      <c r="C165" s="61"/>
      <c r="D165" s="61"/>
      <c r="E165" s="61"/>
      <c r="F165" s="150"/>
      <c r="G165" s="150"/>
      <c r="H165" s="60"/>
      <c r="I165" s="61"/>
      <c r="J165" s="61"/>
      <c r="K165" s="61"/>
      <c r="L165" s="62" t="s">
        <v>267</v>
      </c>
      <c r="M165" s="75"/>
      <c r="N165" s="59"/>
      <c r="O165" s="77"/>
      <c r="P165" s="59"/>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4"/>
      <c r="DE165" s="64"/>
      <c r="DF165" s="64"/>
      <c r="DG165" s="64"/>
      <c r="DH165" s="64"/>
      <c r="DI165" s="64"/>
      <c r="DJ165" s="64"/>
      <c r="DK165" s="64"/>
      <c r="DL165" s="64"/>
      <c r="DM165" s="64"/>
      <c r="DN165" s="64"/>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64"/>
      <c r="EY165" s="64"/>
      <c r="EZ165" s="64"/>
      <c r="FA165" s="64"/>
      <c r="FB165" s="64"/>
      <c r="FC165" s="64"/>
      <c r="FD165" s="251"/>
      <c r="FE165" s="251"/>
      <c r="FF165" s="251"/>
      <c r="FG165" s="251"/>
      <c r="FH165" s="251"/>
      <c r="FI165" s="59"/>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114"/>
      <c r="IB165" s="4"/>
      <c r="IC165" s="4"/>
      <c r="ID165" s="4"/>
      <c r="IE165" s="4"/>
      <c r="IF165" s="4"/>
      <c r="IG165" s="4"/>
      <c r="IH165" s="4"/>
      <c r="II165" s="4"/>
      <c r="IJ165" s="4"/>
      <c r="IK165" s="4"/>
      <c r="IL165" s="4"/>
      <c r="IM165" s="4"/>
      <c r="IN165" s="4"/>
      <c r="IO165" s="4"/>
      <c r="IP165" s="4"/>
      <c r="IQ165" s="4"/>
      <c r="IR165" s="4"/>
      <c r="IS165" s="115"/>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11"/>
      <c r="KB165" s="4"/>
      <c r="KC165" s="4"/>
      <c r="KD165" s="4"/>
      <c r="KE165" s="4"/>
      <c r="KF165" s="4"/>
      <c r="KG165" s="4"/>
      <c r="KH165" s="11"/>
      <c r="KI165" s="11"/>
      <c r="KJ165" s="11"/>
      <c r="KK165" s="11"/>
      <c r="KL165" s="11"/>
      <c r="KM165" s="11"/>
      <c r="KN165" s="11"/>
      <c r="KO165" s="13"/>
      <c r="KP165" s="13"/>
      <c r="KQ165" s="13"/>
      <c r="KR165" s="13"/>
      <c r="KS165" s="13"/>
      <c r="KT165" s="13"/>
      <c r="KU165" s="13"/>
    </row>
    <row r="166" spans="1:307" ht="15.75" hidden="1" customHeight="1" x14ac:dyDescent="0.3">
      <c r="A166" s="79" t="s">
        <v>272</v>
      </c>
      <c r="B166" s="79" t="s">
        <v>266</v>
      </c>
      <c r="C166" s="79" t="s">
        <v>266</v>
      </c>
      <c r="D166" s="79"/>
      <c r="E166" s="79"/>
      <c r="F166" s="79"/>
      <c r="G166" s="79"/>
      <c r="H166" s="79"/>
      <c r="I166" s="79"/>
      <c r="J166" s="79"/>
      <c r="K166" s="79"/>
      <c r="L166" s="244" t="s">
        <v>318</v>
      </c>
      <c r="M166" s="75"/>
      <c r="N166" s="59"/>
      <c r="O166" s="77"/>
      <c r="P166" s="59"/>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c r="CY166" s="64"/>
      <c r="CZ166" s="64"/>
      <c r="DA166" s="64"/>
      <c r="DB166" s="64"/>
      <c r="DC166" s="64"/>
      <c r="DD166" s="64"/>
      <c r="DE166" s="64"/>
      <c r="DF166" s="64"/>
      <c r="DG166" s="64"/>
      <c r="DH166" s="64"/>
      <c r="DI166" s="64"/>
      <c r="DJ166" s="64"/>
      <c r="DK166" s="64"/>
      <c r="DL166" s="64"/>
      <c r="DM166" s="64"/>
      <c r="DN166" s="64"/>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64"/>
      <c r="EY166" s="64"/>
      <c r="EZ166" s="64"/>
      <c r="FA166" s="64"/>
      <c r="FB166" s="64"/>
      <c r="FC166" s="64"/>
      <c r="FD166" s="251"/>
      <c r="FE166" s="251"/>
      <c r="FF166" s="251"/>
      <c r="FG166" s="251"/>
      <c r="FH166" s="251"/>
      <c r="FI166" s="59"/>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114"/>
      <c r="IB166" s="4"/>
      <c r="IC166" s="4"/>
      <c r="ID166" s="4"/>
      <c r="IE166" s="4"/>
      <c r="IF166" s="4"/>
      <c r="IG166" s="4"/>
      <c r="IH166" s="4"/>
      <c r="II166" s="4"/>
      <c r="IJ166" s="4"/>
      <c r="IK166" s="4"/>
      <c r="IL166" s="4"/>
      <c r="IM166" s="4"/>
      <c r="IN166" s="4"/>
      <c r="IO166" s="4"/>
      <c r="IP166" s="4"/>
      <c r="IQ166" s="4"/>
      <c r="IR166" s="4"/>
      <c r="IS166" s="115"/>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11"/>
      <c r="KB166" s="4"/>
      <c r="KC166" s="4"/>
      <c r="KD166" s="4"/>
      <c r="KE166" s="4"/>
      <c r="KF166" s="4"/>
      <c r="KG166" s="4"/>
      <c r="KH166" s="11"/>
      <c r="KI166" s="11"/>
      <c r="KJ166" s="11"/>
      <c r="KK166" s="11"/>
      <c r="KL166" s="11"/>
      <c r="KM166" s="11"/>
      <c r="KN166" s="11"/>
      <c r="KO166" s="13"/>
      <c r="KP166" s="13"/>
      <c r="KQ166" s="13"/>
      <c r="KR166" s="13"/>
      <c r="KS166" s="13"/>
      <c r="KT166" s="13"/>
      <c r="KU166" s="13"/>
    </row>
    <row r="167" spans="1:307" ht="15.75" hidden="1" customHeight="1" x14ac:dyDescent="0.3">
      <c r="A167" s="76" t="s">
        <v>272</v>
      </c>
      <c r="B167" s="76" t="s">
        <v>266</v>
      </c>
      <c r="C167" s="76" t="s">
        <v>266</v>
      </c>
      <c r="D167" s="76" t="s">
        <v>187</v>
      </c>
      <c r="E167" s="76"/>
      <c r="F167" s="111"/>
      <c r="G167" s="111"/>
      <c r="H167" s="74"/>
      <c r="I167" s="76"/>
      <c r="J167" s="76"/>
      <c r="K167" s="76"/>
      <c r="L167" s="78" t="s">
        <v>579</v>
      </c>
      <c r="M167" s="75"/>
      <c r="N167" s="59"/>
      <c r="O167" s="77"/>
      <c r="P167" s="59"/>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c r="DA167" s="64"/>
      <c r="DB167" s="64"/>
      <c r="DC167" s="64"/>
      <c r="DD167" s="64"/>
      <c r="DE167" s="64"/>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4"/>
      <c r="FC167" s="64"/>
      <c r="FD167" s="251"/>
      <c r="FE167" s="251"/>
      <c r="FF167" s="251"/>
      <c r="FG167" s="251"/>
      <c r="FH167" s="251"/>
      <c r="FI167" s="59"/>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114"/>
      <c r="IB167" s="4"/>
      <c r="IC167" s="4"/>
      <c r="ID167" s="4"/>
      <c r="IE167" s="4"/>
      <c r="IF167" s="4"/>
      <c r="IG167" s="4"/>
      <c r="IH167" s="4"/>
      <c r="II167" s="4"/>
      <c r="IJ167" s="4"/>
      <c r="IK167" s="4"/>
      <c r="IL167" s="4"/>
      <c r="IM167" s="4"/>
      <c r="IN167" s="4"/>
      <c r="IO167" s="4"/>
      <c r="IP167" s="4"/>
      <c r="IQ167" s="4"/>
      <c r="IR167" s="4"/>
      <c r="IS167" s="115"/>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11"/>
      <c r="KB167" s="4"/>
      <c r="KC167" s="4"/>
      <c r="KD167" s="4"/>
      <c r="KE167" s="4"/>
      <c r="KF167" s="4"/>
      <c r="KG167" s="4"/>
      <c r="KH167" s="11"/>
      <c r="KI167" s="11"/>
      <c r="KJ167" s="11"/>
      <c r="KK167" s="11"/>
      <c r="KL167" s="11"/>
      <c r="KM167" s="11"/>
      <c r="KN167" s="11"/>
      <c r="KO167" s="13"/>
      <c r="KP167" s="13"/>
      <c r="KQ167" s="13"/>
      <c r="KR167" s="13"/>
      <c r="KS167" s="13"/>
      <c r="KT167" s="13"/>
      <c r="KU167" s="13"/>
    </row>
    <row r="168" spans="1:307" ht="15.75" hidden="1" customHeight="1" x14ac:dyDescent="0.3">
      <c r="A168" s="81" t="s">
        <v>272</v>
      </c>
      <c r="B168" s="81" t="s">
        <v>266</v>
      </c>
      <c r="C168" s="81" t="s">
        <v>266</v>
      </c>
      <c r="D168" s="81" t="s">
        <v>187</v>
      </c>
      <c r="E168" s="81" t="s">
        <v>282</v>
      </c>
      <c r="F168" s="81"/>
      <c r="G168" s="81"/>
      <c r="H168" s="82"/>
      <c r="I168" s="81"/>
      <c r="J168" s="81"/>
      <c r="K168" s="81"/>
      <c r="L168" s="89" t="s">
        <v>846</v>
      </c>
      <c r="M168" s="75"/>
      <c r="N168" s="59"/>
      <c r="O168" s="77"/>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c r="EJ168" s="59"/>
      <c r="EK168" s="59"/>
      <c r="EL168" s="59"/>
      <c r="EM168" s="59"/>
      <c r="EN168" s="59"/>
      <c r="EO168" s="59"/>
      <c r="EP168" s="59"/>
      <c r="EQ168" s="59"/>
      <c r="ER168" s="59"/>
      <c r="ES168" s="59"/>
      <c r="ET168" s="59"/>
      <c r="EU168" s="59"/>
      <c r="EV168" s="59"/>
      <c r="EW168" s="59"/>
      <c r="EX168" s="59"/>
      <c r="EY168" s="59"/>
      <c r="EZ168" s="59"/>
      <c r="FA168" s="59"/>
      <c r="FB168" s="59"/>
      <c r="FC168" s="59"/>
      <c r="FD168" s="251"/>
      <c r="FE168" s="251"/>
      <c r="FF168" s="251"/>
      <c r="FG168" s="251"/>
      <c r="FH168" s="251"/>
      <c r="FI168" s="59"/>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114"/>
      <c r="IB168" s="4"/>
      <c r="IC168" s="4"/>
      <c r="ID168" s="4"/>
      <c r="IE168" s="4"/>
      <c r="IF168" s="4"/>
      <c r="IG168" s="144"/>
      <c r="IH168" s="144"/>
      <c r="II168" s="144"/>
      <c r="IJ168" s="144"/>
      <c r="IK168" s="144"/>
      <c r="IL168" s="144"/>
      <c r="IM168" s="144"/>
      <c r="IN168" s="144"/>
      <c r="IO168" s="144"/>
      <c r="IP168" s="144"/>
      <c r="IQ168" s="144"/>
      <c r="IR168" s="144"/>
      <c r="IS168" s="145"/>
      <c r="IT168" s="144"/>
      <c r="IU168" s="144"/>
      <c r="IV168" s="144"/>
      <c r="IW168" s="144"/>
      <c r="IX168" s="144"/>
      <c r="IY168" s="144"/>
      <c r="IZ168" s="144"/>
      <c r="JA168" s="144"/>
      <c r="JB168" s="144"/>
      <c r="JC168" s="144"/>
      <c r="JD168" s="144"/>
      <c r="JE168" s="144"/>
      <c r="JF168" s="144"/>
      <c r="JG168" s="144"/>
      <c r="JH168" s="144"/>
      <c r="JI168" s="144"/>
      <c r="JJ168" s="144"/>
      <c r="JK168" s="144"/>
      <c r="JL168" s="144"/>
      <c r="JM168" s="144"/>
      <c r="JN168" s="144"/>
      <c r="JO168" s="144"/>
      <c r="JP168" s="144"/>
      <c r="JQ168" s="144"/>
      <c r="JR168" s="144"/>
      <c r="JS168" s="144"/>
      <c r="JT168" s="144"/>
      <c r="JU168" s="144"/>
      <c r="JV168" s="144"/>
      <c r="JW168" s="144"/>
      <c r="JX168" s="144"/>
      <c r="JY168" s="144"/>
      <c r="JZ168" s="144"/>
      <c r="KA168" s="84"/>
      <c r="KB168" s="144"/>
      <c r="KC168" s="144"/>
      <c r="KD168" s="144"/>
      <c r="KE168" s="144"/>
      <c r="KF168" s="144"/>
      <c r="KG168" s="144"/>
      <c r="KH168" s="84"/>
      <c r="KI168" s="84"/>
      <c r="KJ168" s="84"/>
      <c r="KK168" s="84"/>
      <c r="KL168" s="84"/>
      <c r="KM168" s="84"/>
      <c r="KN168" s="84"/>
      <c r="KO168" s="13"/>
      <c r="KP168" s="13"/>
      <c r="KQ168" s="13"/>
      <c r="KR168" s="13"/>
      <c r="KS168" s="13"/>
      <c r="KT168" s="13"/>
      <c r="KU168" s="13"/>
    </row>
    <row r="169" spans="1:307" ht="15.75" customHeight="1" x14ac:dyDescent="0.3">
      <c r="A169" s="90" t="s">
        <v>272</v>
      </c>
      <c r="B169" s="90" t="s">
        <v>266</v>
      </c>
      <c r="C169" s="90" t="s">
        <v>266</v>
      </c>
      <c r="D169" s="90" t="s">
        <v>187</v>
      </c>
      <c r="E169" s="90" t="s">
        <v>282</v>
      </c>
      <c r="F169" s="270" t="s">
        <v>848</v>
      </c>
      <c r="G169" s="90" t="s">
        <v>246</v>
      </c>
      <c r="H169" s="90" t="s">
        <v>850</v>
      </c>
      <c r="I169" s="104" t="s">
        <v>208</v>
      </c>
      <c r="J169" s="104" t="s">
        <v>851</v>
      </c>
      <c r="K169" s="104"/>
      <c r="L169" s="91" t="s">
        <v>852</v>
      </c>
      <c r="M169" s="75">
        <f>N169</f>
        <v>935000000</v>
      </c>
      <c r="N169" s="64">
        <f>P169</f>
        <v>935000000</v>
      </c>
      <c r="O169" s="103">
        <v>12</v>
      </c>
      <c r="P169" s="64">
        <f>SUM(Q169:FI169)</f>
        <v>935000000</v>
      </c>
      <c r="Q169" s="64">
        <v>935000000</v>
      </c>
      <c r="R169" s="295"/>
      <c r="S169" s="295"/>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c r="DA169" s="64"/>
      <c r="DB169" s="64"/>
      <c r="DC169" s="64"/>
      <c r="DD169" s="64"/>
      <c r="DE169" s="64"/>
      <c r="DF169" s="64"/>
      <c r="DG169" s="64"/>
      <c r="DH169" s="64"/>
      <c r="DI169" s="64"/>
      <c r="DJ169" s="64"/>
      <c r="DK169" s="64"/>
      <c r="DL169" s="64"/>
      <c r="DM169" s="64"/>
      <c r="DN169" s="64"/>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64"/>
      <c r="EY169" s="64"/>
      <c r="EZ169" s="64"/>
      <c r="FA169" s="64"/>
      <c r="FB169" s="64"/>
      <c r="FC169" s="64"/>
      <c r="FD169" s="64"/>
      <c r="FE169" s="64"/>
      <c r="FF169" s="64"/>
      <c r="FG169" s="64"/>
      <c r="FH169" s="64"/>
      <c r="FI169" s="6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115"/>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11"/>
      <c r="KB169" s="4"/>
      <c r="KC169" s="4"/>
      <c r="KD169" s="4"/>
      <c r="KE169" s="4"/>
      <c r="KF169" s="4"/>
      <c r="KG169" s="4"/>
      <c r="KH169" s="11"/>
      <c r="KI169" s="11"/>
      <c r="KJ169" s="11"/>
      <c r="KK169" s="11"/>
      <c r="KL169" s="11"/>
      <c r="KM169" s="11"/>
      <c r="KN169" s="11"/>
      <c r="KO169" s="13"/>
      <c r="KP169" s="13"/>
      <c r="KQ169" s="13"/>
      <c r="KR169" s="13"/>
      <c r="KS169" s="13"/>
      <c r="KT169" s="13"/>
      <c r="KU169" s="13"/>
    </row>
    <row r="170" spans="1:307" ht="15.75" hidden="1" customHeight="1" x14ac:dyDescent="0.3">
      <c r="A170" s="90" t="s">
        <v>272</v>
      </c>
      <c r="B170" s="90" t="s">
        <v>266</v>
      </c>
      <c r="C170" s="90" t="s">
        <v>266</v>
      </c>
      <c r="D170" s="90" t="s">
        <v>187</v>
      </c>
      <c r="E170" s="90" t="s">
        <v>282</v>
      </c>
      <c r="F170" s="245" t="s">
        <v>1052</v>
      </c>
      <c r="G170" s="90"/>
      <c r="H170" s="246" t="s">
        <v>1018</v>
      </c>
      <c r="I170" s="90"/>
      <c r="J170" s="90"/>
      <c r="K170" s="104" t="s">
        <v>493</v>
      </c>
      <c r="L170" s="247" t="s">
        <v>1147</v>
      </c>
      <c r="M170" s="75">
        <v>1000000000</v>
      </c>
      <c r="N170" s="64">
        <f>P170</f>
        <v>1000000000</v>
      </c>
      <c r="O170" s="103"/>
      <c r="P170" s="64">
        <f>SUM(Q170:FI170)</f>
        <v>1000000000</v>
      </c>
      <c r="Q170" s="64">
        <v>1000000000</v>
      </c>
      <c r="R170" s="295"/>
      <c r="S170" s="295"/>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c r="DF170" s="64"/>
      <c r="DG170" s="64"/>
      <c r="DH170" s="64"/>
      <c r="DI170" s="64"/>
      <c r="DJ170" s="64"/>
      <c r="DK170" s="64"/>
      <c r="DL170" s="64"/>
      <c r="DM170" s="64"/>
      <c r="DN170" s="64"/>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64"/>
      <c r="EY170" s="64"/>
      <c r="EZ170" s="64"/>
      <c r="FA170" s="64"/>
      <c r="FB170" s="64"/>
      <c r="FC170" s="64"/>
      <c r="FD170" s="64"/>
      <c r="FE170" s="64"/>
      <c r="FF170" s="64"/>
      <c r="FG170" s="64"/>
      <c r="FH170" s="64"/>
      <c r="FI170" s="6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115"/>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11"/>
      <c r="KB170" s="4"/>
      <c r="KC170" s="4"/>
      <c r="KD170" s="4"/>
      <c r="KE170" s="4"/>
      <c r="KF170" s="4"/>
      <c r="KG170" s="4"/>
      <c r="KH170" s="11"/>
      <c r="KI170" s="11"/>
      <c r="KJ170" s="11"/>
      <c r="KK170" s="11"/>
      <c r="KL170" s="11"/>
      <c r="KM170" s="11"/>
      <c r="KN170" s="11"/>
      <c r="KO170" s="13"/>
      <c r="KP170" s="13"/>
      <c r="KQ170" s="13"/>
      <c r="KR170" s="13"/>
      <c r="KS170" s="13"/>
      <c r="KT170" s="13"/>
      <c r="KU170" s="13"/>
    </row>
    <row r="171" spans="1:307" ht="15.75" hidden="1" customHeight="1" x14ac:dyDescent="0.3">
      <c r="A171" s="90" t="s">
        <v>272</v>
      </c>
      <c r="B171" s="90" t="s">
        <v>266</v>
      </c>
      <c r="C171" s="90" t="s">
        <v>266</v>
      </c>
      <c r="D171" s="90" t="s">
        <v>187</v>
      </c>
      <c r="E171" s="90" t="s">
        <v>282</v>
      </c>
      <c r="F171" s="245" t="s">
        <v>1149</v>
      </c>
      <c r="G171" s="90"/>
      <c r="H171" s="246" t="s">
        <v>1018</v>
      </c>
      <c r="I171" s="87"/>
      <c r="J171" s="87"/>
      <c r="K171" s="87" t="s">
        <v>584</v>
      </c>
      <c r="L171" s="91" t="s">
        <v>1150</v>
      </c>
      <c r="M171" s="75">
        <v>1932820000</v>
      </c>
      <c r="N171" s="64">
        <f>P171</f>
        <v>1932820000</v>
      </c>
      <c r="O171" s="103"/>
      <c r="P171" s="64">
        <f>SUM(Q171:FI171)</f>
        <v>1932820000</v>
      </c>
      <c r="Q171" s="64">
        <v>1932820000</v>
      </c>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c r="DA171" s="64"/>
      <c r="DB171" s="64"/>
      <c r="DC171" s="64"/>
      <c r="DD171" s="64"/>
      <c r="DE171" s="64"/>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4"/>
      <c r="FC171" s="64"/>
      <c r="FD171" s="64"/>
      <c r="FE171" s="64"/>
      <c r="FF171" s="64"/>
      <c r="FG171" s="64"/>
      <c r="FH171" s="64"/>
      <c r="FI171" s="6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115"/>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11"/>
      <c r="JY171" s="4"/>
      <c r="JZ171" s="4"/>
      <c r="KA171" s="4"/>
      <c r="KB171" s="4"/>
      <c r="KC171" s="4"/>
      <c r="KD171" s="4"/>
      <c r="KE171" s="11"/>
      <c r="KF171" s="11"/>
      <c r="KG171" s="11"/>
      <c r="KH171" s="11"/>
      <c r="KI171" s="11"/>
      <c r="KJ171" s="11"/>
      <c r="KK171" s="11"/>
      <c r="KL171" s="11"/>
      <c r="KM171" s="11"/>
      <c r="KN171" s="11"/>
      <c r="KO171" s="13"/>
      <c r="KP171" s="13"/>
      <c r="KQ171" s="13"/>
      <c r="KR171" s="13"/>
      <c r="KS171" s="13"/>
      <c r="KT171" s="13"/>
      <c r="KU171" s="13"/>
    </row>
    <row r="172" spans="1:307" ht="15.75" hidden="1" customHeight="1" x14ac:dyDescent="0.3">
      <c r="A172" s="81" t="s">
        <v>272</v>
      </c>
      <c r="B172" s="81" t="s">
        <v>266</v>
      </c>
      <c r="C172" s="81" t="s">
        <v>266</v>
      </c>
      <c r="D172" s="81" t="s">
        <v>187</v>
      </c>
      <c r="E172" s="81" t="s">
        <v>488</v>
      </c>
      <c r="F172" s="81"/>
      <c r="G172" s="81"/>
      <c r="H172" s="82"/>
      <c r="I172" s="81"/>
      <c r="J172" s="81"/>
      <c r="K172" s="81"/>
      <c r="L172" s="89" t="s">
        <v>854</v>
      </c>
      <c r="M172" s="75"/>
      <c r="N172" s="59"/>
      <c r="O172" s="77"/>
      <c r="P172" s="59"/>
      <c r="Q172" s="59"/>
      <c r="R172" s="59"/>
      <c r="S172" s="59"/>
      <c r="T172" s="59"/>
      <c r="U172" s="59"/>
      <c r="V172" s="59"/>
      <c r="W172" s="59"/>
      <c r="X172" s="59"/>
      <c r="Y172" s="59"/>
      <c r="Z172" s="59"/>
      <c r="AA172" s="59"/>
      <c r="AB172" s="59"/>
      <c r="AC172" s="59"/>
      <c r="AD172" s="59"/>
      <c r="AE172" s="59"/>
      <c r="AF172" s="59"/>
      <c r="AG172" s="59"/>
      <c r="AH172" s="157"/>
      <c r="AI172" s="157"/>
      <c r="AJ172" s="157"/>
      <c r="AK172" s="157"/>
      <c r="AL172" s="157"/>
      <c r="AM172" s="157"/>
      <c r="AN172" s="157"/>
      <c r="AO172" s="157"/>
      <c r="AP172" s="157"/>
      <c r="AQ172" s="157"/>
      <c r="AR172" s="157"/>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157"/>
      <c r="EI172" s="157"/>
      <c r="EJ172" s="59"/>
      <c r="EK172" s="59"/>
      <c r="EL172" s="59"/>
      <c r="EM172" s="59"/>
      <c r="EN172" s="59"/>
      <c r="EO172" s="59"/>
      <c r="EP172" s="59"/>
      <c r="EQ172" s="59"/>
      <c r="ER172" s="59"/>
      <c r="ES172" s="59"/>
      <c r="ET172" s="59"/>
      <c r="EU172" s="59"/>
      <c r="EV172" s="59"/>
      <c r="EW172" s="59"/>
      <c r="EX172" s="59"/>
      <c r="EY172" s="59"/>
      <c r="EZ172" s="59"/>
      <c r="FA172" s="59"/>
      <c r="FB172" s="59"/>
      <c r="FC172" s="59"/>
      <c r="FD172" s="251"/>
      <c r="FE172" s="251"/>
      <c r="FF172" s="251"/>
      <c r="FG172" s="251"/>
      <c r="FH172" s="251"/>
      <c r="FI172" s="59"/>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114"/>
      <c r="IB172" s="4"/>
      <c r="IC172" s="4"/>
      <c r="ID172" s="4"/>
      <c r="IE172" s="4"/>
      <c r="IF172" s="4"/>
      <c r="IG172" s="144"/>
      <c r="IH172" s="144"/>
      <c r="II172" s="144"/>
      <c r="IJ172" s="144"/>
      <c r="IK172" s="144"/>
      <c r="IL172" s="144"/>
      <c r="IM172" s="144"/>
      <c r="IN172" s="144"/>
      <c r="IO172" s="144"/>
      <c r="IP172" s="144"/>
      <c r="IQ172" s="144"/>
      <c r="IR172" s="144"/>
      <c r="IS172" s="145"/>
      <c r="IT172" s="144"/>
      <c r="IU172" s="144"/>
      <c r="IV172" s="144"/>
      <c r="IW172" s="144"/>
      <c r="IX172" s="144"/>
      <c r="IY172" s="144"/>
      <c r="IZ172" s="144"/>
      <c r="JA172" s="144"/>
      <c r="JB172" s="144"/>
      <c r="JC172" s="144"/>
      <c r="JD172" s="144"/>
      <c r="JE172" s="144"/>
      <c r="JF172" s="144"/>
      <c r="JG172" s="144"/>
      <c r="JH172" s="144"/>
      <c r="JI172" s="144"/>
      <c r="JJ172" s="144"/>
      <c r="JK172" s="144"/>
      <c r="JL172" s="144"/>
      <c r="JM172" s="144"/>
      <c r="JN172" s="144"/>
      <c r="JO172" s="144"/>
      <c r="JP172" s="144"/>
      <c r="JQ172" s="144"/>
      <c r="JR172" s="144"/>
      <c r="JS172" s="144"/>
      <c r="JT172" s="144"/>
      <c r="JU172" s="144"/>
      <c r="JV172" s="144"/>
      <c r="JW172" s="144"/>
      <c r="JX172" s="144"/>
      <c r="JY172" s="144"/>
      <c r="JZ172" s="144"/>
      <c r="KA172" s="84"/>
      <c r="KB172" s="144"/>
      <c r="KC172" s="144"/>
      <c r="KD172" s="144"/>
      <c r="KE172" s="144"/>
      <c r="KF172" s="144"/>
      <c r="KG172" s="144"/>
      <c r="KH172" s="84"/>
      <c r="KI172" s="84"/>
      <c r="KJ172" s="84"/>
      <c r="KK172" s="84"/>
      <c r="KL172" s="84"/>
      <c r="KM172" s="84"/>
      <c r="KN172" s="84"/>
      <c r="KO172" s="13"/>
      <c r="KP172" s="13"/>
      <c r="KQ172" s="13"/>
      <c r="KR172" s="13"/>
      <c r="KS172" s="13"/>
      <c r="KT172" s="13"/>
      <c r="KU172" s="13"/>
    </row>
    <row r="173" spans="1:307" ht="15.75" customHeight="1" x14ac:dyDescent="0.3">
      <c r="A173" s="90" t="s">
        <v>272</v>
      </c>
      <c r="B173" s="90" t="s">
        <v>266</v>
      </c>
      <c r="C173" s="90" t="s">
        <v>266</v>
      </c>
      <c r="D173" s="90" t="s">
        <v>187</v>
      </c>
      <c r="E173" s="90" t="s">
        <v>488</v>
      </c>
      <c r="F173" s="86" t="s">
        <v>855</v>
      </c>
      <c r="G173" s="90" t="s">
        <v>246</v>
      </c>
      <c r="H173" s="287" t="s">
        <v>856</v>
      </c>
      <c r="I173" s="87" t="s">
        <v>208</v>
      </c>
      <c r="J173" s="87" t="s">
        <v>857</v>
      </c>
      <c r="K173" s="87"/>
      <c r="L173" s="91" t="s">
        <v>858</v>
      </c>
      <c r="M173" s="75">
        <f>N173</f>
        <v>500000000</v>
      </c>
      <c r="N173" s="59">
        <f>P173</f>
        <v>500000000</v>
      </c>
      <c r="O173" s="77">
        <v>18</v>
      </c>
      <c r="P173" s="59">
        <f>SUM(Q173:FI173)</f>
        <v>500000000</v>
      </c>
      <c r="Q173" s="59">
        <v>500000000</v>
      </c>
      <c r="R173" s="59"/>
      <c r="S173" s="59"/>
      <c r="T173" s="59"/>
      <c r="U173" s="59"/>
      <c r="V173" s="59"/>
      <c r="W173" s="59"/>
      <c r="X173" s="59"/>
      <c r="Y173" s="59"/>
      <c r="Z173" s="59"/>
      <c r="AA173" s="59"/>
      <c r="AB173" s="59"/>
      <c r="AC173" s="59"/>
      <c r="AD173" s="59"/>
      <c r="AE173" s="59"/>
      <c r="AF173" s="59"/>
      <c r="AG173" s="59"/>
      <c r="AH173" s="157"/>
      <c r="AI173" s="157"/>
      <c r="AJ173" s="157"/>
      <c r="AK173" s="157"/>
      <c r="AL173" s="157"/>
      <c r="AM173" s="157"/>
      <c r="AN173" s="157"/>
      <c r="AO173" s="157"/>
      <c r="AP173" s="157"/>
      <c r="AQ173" s="157"/>
      <c r="AR173" s="157"/>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157"/>
      <c r="EI173" s="157"/>
      <c r="EJ173" s="59"/>
      <c r="EK173" s="59"/>
      <c r="EL173" s="59"/>
      <c r="EM173" s="59"/>
      <c r="EN173" s="59"/>
      <c r="EO173" s="59"/>
      <c r="EP173" s="59"/>
      <c r="EQ173" s="59"/>
      <c r="ER173" s="59"/>
      <c r="ES173" s="59"/>
      <c r="ET173" s="59"/>
      <c r="EU173" s="59"/>
      <c r="EV173" s="59"/>
      <c r="EW173" s="59"/>
      <c r="EX173" s="59"/>
      <c r="EY173" s="59"/>
      <c r="EZ173" s="59"/>
      <c r="FA173" s="59"/>
      <c r="FB173" s="59"/>
      <c r="FC173" s="59"/>
      <c r="FD173" s="59"/>
      <c r="FE173" s="59"/>
      <c r="FF173" s="59"/>
      <c r="FG173" s="59"/>
      <c r="FH173" s="59"/>
      <c r="FI173" s="59"/>
      <c r="FJ173" s="144"/>
      <c r="FK173" s="144"/>
      <c r="FL173" s="144"/>
      <c r="FM173" s="144"/>
      <c r="FN173" s="144"/>
      <c r="FO173" s="144"/>
      <c r="FP173" s="144"/>
      <c r="FQ173" s="144"/>
      <c r="FR173" s="144"/>
      <c r="FS173" s="144"/>
      <c r="FT173" s="144"/>
      <c r="FU173" s="144"/>
      <c r="FV173" s="144"/>
      <c r="FW173" s="144"/>
      <c r="FX173" s="144"/>
      <c r="FY173" s="144"/>
      <c r="FZ173" s="144"/>
      <c r="GA173" s="144"/>
      <c r="GB173" s="144"/>
      <c r="GC173" s="144"/>
      <c r="GD173" s="144"/>
      <c r="GE173" s="144"/>
      <c r="GF173" s="144"/>
      <c r="GG173" s="144"/>
      <c r="GH173" s="144"/>
      <c r="GI173" s="144"/>
      <c r="GJ173" s="144"/>
      <c r="GK173" s="144"/>
      <c r="GL173" s="144"/>
      <c r="GM173" s="144"/>
      <c r="GN173" s="144"/>
      <c r="GO173" s="144"/>
      <c r="GP173" s="144"/>
      <c r="GQ173" s="144"/>
      <c r="GR173" s="144"/>
      <c r="GS173" s="144"/>
      <c r="GT173" s="144"/>
      <c r="GU173" s="144"/>
      <c r="GV173" s="144"/>
      <c r="GW173" s="144"/>
      <c r="GX173" s="144"/>
      <c r="GY173" s="144"/>
      <c r="GZ173" s="144"/>
      <c r="HA173" s="144"/>
      <c r="HB173" s="144"/>
      <c r="HC173" s="144"/>
      <c r="HD173" s="144"/>
      <c r="HE173" s="144"/>
      <c r="HF173" s="144"/>
      <c r="HG173" s="144"/>
      <c r="HH173" s="144"/>
      <c r="HI173" s="144"/>
      <c r="HJ173" s="144"/>
      <c r="HK173" s="144"/>
      <c r="HL173" s="144"/>
      <c r="HM173" s="144"/>
      <c r="HN173" s="144"/>
      <c r="HO173" s="144"/>
      <c r="HP173" s="144"/>
      <c r="HQ173" s="144"/>
      <c r="HR173" s="144"/>
      <c r="HS173" s="144"/>
      <c r="HT173" s="144"/>
      <c r="HU173" s="144"/>
      <c r="HV173" s="144"/>
      <c r="HW173" s="144"/>
      <c r="HX173" s="144"/>
      <c r="HY173" s="144"/>
      <c r="HZ173" s="144"/>
      <c r="IA173" s="144"/>
      <c r="IB173" s="144"/>
      <c r="IC173" s="144"/>
      <c r="ID173" s="144"/>
      <c r="IE173" s="144"/>
      <c r="IF173" s="144"/>
      <c r="IG173" s="144"/>
      <c r="IH173" s="144"/>
      <c r="II173" s="144"/>
      <c r="IJ173" s="144"/>
      <c r="IK173" s="144"/>
      <c r="IL173" s="144"/>
      <c r="IM173" s="144"/>
      <c r="IN173" s="144"/>
      <c r="IO173" s="144"/>
      <c r="IP173" s="144"/>
      <c r="IQ173" s="144"/>
      <c r="IR173" s="144"/>
      <c r="IS173" s="145"/>
      <c r="IT173" s="144"/>
      <c r="IU173" s="144"/>
      <c r="IV173" s="144"/>
      <c r="IW173" s="144"/>
      <c r="IX173" s="144"/>
      <c r="IY173" s="144"/>
      <c r="IZ173" s="144"/>
      <c r="JA173" s="144"/>
      <c r="JB173" s="144"/>
      <c r="JC173" s="144"/>
      <c r="JD173" s="144"/>
      <c r="JE173" s="144"/>
      <c r="JF173" s="144"/>
      <c r="JG173" s="144"/>
      <c r="JH173" s="144"/>
      <c r="JI173" s="144"/>
      <c r="JJ173" s="144"/>
      <c r="JK173" s="144"/>
      <c r="JL173" s="144"/>
      <c r="JM173" s="144"/>
      <c r="JN173" s="144"/>
      <c r="JO173" s="144"/>
      <c r="JP173" s="144"/>
      <c r="JQ173" s="144"/>
      <c r="JR173" s="144"/>
      <c r="JS173" s="144"/>
      <c r="JT173" s="144"/>
      <c r="JU173" s="144"/>
      <c r="JV173" s="144"/>
      <c r="JW173" s="144"/>
      <c r="JX173" s="144"/>
      <c r="JY173" s="144"/>
      <c r="JZ173" s="144"/>
      <c r="KA173" s="84"/>
      <c r="KB173" s="144"/>
      <c r="KC173" s="144"/>
      <c r="KD173" s="144"/>
      <c r="KE173" s="144"/>
      <c r="KF173" s="144"/>
      <c r="KG173" s="144"/>
      <c r="KH173" s="84"/>
      <c r="KI173" s="84"/>
      <c r="KJ173" s="84"/>
      <c r="KK173" s="84"/>
      <c r="KL173" s="84"/>
      <c r="KM173" s="84"/>
      <c r="KN173" s="84"/>
      <c r="KO173" s="13"/>
      <c r="KP173" s="13"/>
      <c r="KQ173" s="13"/>
      <c r="KR173" s="13"/>
      <c r="KS173" s="13"/>
      <c r="KT173" s="13"/>
      <c r="KU173" s="13"/>
    </row>
    <row r="174" spans="1:307" ht="15.75" customHeight="1" x14ac:dyDescent="0.3">
      <c r="A174" s="90" t="s">
        <v>272</v>
      </c>
      <c r="B174" s="90" t="s">
        <v>266</v>
      </c>
      <c r="C174" s="90" t="s">
        <v>266</v>
      </c>
      <c r="D174" s="90" t="s">
        <v>187</v>
      </c>
      <c r="E174" s="90" t="s">
        <v>488</v>
      </c>
      <c r="F174" s="270">
        <v>2017005810105</v>
      </c>
      <c r="G174" s="90" t="s">
        <v>246</v>
      </c>
      <c r="H174" s="287" t="s">
        <v>859</v>
      </c>
      <c r="I174" s="87" t="s">
        <v>208</v>
      </c>
      <c r="J174" s="87" t="s">
        <v>860</v>
      </c>
      <c r="K174" s="87"/>
      <c r="L174" s="91" t="s">
        <v>861</v>
      </c>
      <c r="M174" s="75">
        <f>N174</f>
        <v>2850000000</v>
      </c>
      <c r="N174" s="59">
        <f>P174</f>
        <v>2850000000</v>
      </c>
      <c r="O174" s="77">
        <v>12</v>
      </c>
      <c r="P174" s="59">
        <f>SUM(Q174:FI174)</f>
        <v>2850000000</v>
      </c>
      <c r="Q174" s="59">
        <v>2850000000</v>
      </c>
      <c r="R174" s="59"/>
      <c r="S174" s="59"/>
      <c r="T174" s="59"/>
      <c r="U174" s="59"/>
      <c r="V174" s="59"/>
      <c r="W174" s="59"/>
      <c r="X174" s="59"/>
      <c r="Y174" s="59"/>
      <c r="Z174" s="59"/>
      <c r="AA174" s="59"/>
      <c r="AB174" s="59"/>
      <c r="AC174" s="59"/>
      <c r="AD174" s="59"/>
      <c r="AE174" s="59"/>
      <c r="AF174" s="59"/>
      <c r="AG174" s="59"/>
      <c r="AH174" s="157"/>
      <c r="AI174" s="157"/>
      <c r="AJ174" s="157"/>
      <c r="AK174" s="157"/>
      <c r="AL174" s="157"/>
      <c r="AM174" s="157"/>
      <c r="AN174" s="157"/>
      <c r="AO174" s="157"/>
      <c r="AP174" s="157"/>
      <c r="AQ174" s="157"/>
      <c r="AR174" s="157"/>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157"/>
      <c r="EI174" s="157"/>
      <c r="EJ174" s="59"/>
      <c r="EK174" s="59"/>
      <c r="EL174" s="59"/>
      <c r="EM174" s="59"/>
      <c r="EN174" s="59"/>
      <c r="EO174" s="59"/>
      <c r="EP174" s="59"/>
      <c r="EQ174" s="59"/>
      <c r="ER174" s="59"/>
      <c r="ES174" s="59"/>
      <c r="ET174" s="59"/>
      <c r="EU174" s="59"/>
      <c r="EV174" s="59"/>
      <c r="EW174" s="59"/>
      <c r="EX174" s="59"/>
      <c r="EY174" s="59"/>
      <c r="EZ174" s="59"/>
      <c r="FA174" s="59"/>
      <c r="FB174" s="59"/>
      <c r="FC174" s="59"/>
      <c r="FD174" s="59"/>
      <c r="FE174" s="59"/>
      <c r="FF174" s="59"/>
      <c r="FG174" s="59"/>
      <c r="FH174" s="59"/>
      <c r="FI174" s="59"/>
      <c r="FJ174" s="144"/>
      <c r="FK174" s="144"/>
      <c r="FL174" s="144"/>
      <c r="FM174" s="144"/>
      <c r="FN174" s="144"/>
      <c r="FO174" s="144"/>
      <c r="FP174" s="144"/>
      <c r="FQ174" s="144"/>
      <c r="FR174" s="144"/>
      <c r="FS174" s="144"/>
      <c r="FT174" s="144"/>
      <c r="FU174" s="144"/>
      <c r="FV174" s="144"/>
      <c r="FW174" s="144"/>
      <c r="FX174" s="144"/>
      <c r="FY174" s="144"/>
      <c r="FZ174" s="144"/>
      <c r="GA174" s="144"/>
      <c r="GB174" s="144"/>
      <c r="GC174" s="144"/>
      <c r="GD174" s="144"/>
      <c r="GE174" s="144"/>
      <c r="GF174" s="144"/>
      <c r="GG174" s="144"/>
      <c r="GH174" s="144"/>
      <c r="GI174" s="144"/>
      <c r="GJ174" s="144"/>
      <c r="GK174" s="144"/>
      <c r="GL174" s="144"/>
      <c r="GM174" s="144"/>
      <c r="GN174" s="144"/>
      <c r="GO174" s="144"/>
      <c r="GP174" s="144"/>
      <c r="GQ174" s="144"/>
      <c r="GR174" s="144"/>
      <c r="GS174" s="144"/>
      <c r="GT174" s="144"/>
      <c r="GU174" s="144"/>
      <c r="GV174" s="144"/>
      <c r="GW174" s="144"/>
      <c r="GX174" s="144"/>
      <c r="GY174" s="144"/>
      <c r="GZ174" s="144"/>
      <c r="HA174" s="144"/>
      <c r="HB174" s="144"/>
      <c r="HC174" s="144"/>
      <c r="HD174" s="144"/>
      <c r="HE174" s="144"/>
      <c r="HF174" s="144"/>
      <c r="HG174" s="144"/>
      <c r="HH174" s="144"/>
      <c r="HI174" s="144"/>
      <c r="HJ174" s="144"/>
      <c r="HK174" s="144"/>
      <c r="HL174" s="144"/>
      <c r="HM174" s="144"/>
      <c r="HN174" s="144"/>
      <c r="HO174" s="144"/>
      <c r="HP174" s="144"/>
      <c r="HQ174" s="144"/>
      <c r="HR174" s="144"/>
      <c r="HS174" s="144"/>
      <c r="HT174" s="144"/>
      <c r="HU174" s="144"/>
      <c r="HV174" s="144"/>
      <c r="HW174" s="144"/>
      <c r="HX174" s="144"/>
      <c r="HY174" s="144"/>
      <c r="HZ174" s="144"/>
      <c r="IA174" s="144"/>
      <c r="IB174" s="144"/>
      <c r="IC174" s="144"/>
      <c r="ID174" s="144"/>
      <c r="IE174" s="144"/>
      <c r="IF174" s="144"/>
      <c r="IG174" s="144"/>
      <c r="IH174" s="144"/>
      <c r="II174" s="144"/>
      <c r="IJ174" s="144"/>
      <c r="IK174" s="144"/>
      <c r="IL174" s="144"/>
      <c r="IM174" s="144"/>
      <c r="IN174" s="144"/>
      <c r="IO174" s="144"/>
      <c r="IP174" s="144"/>
      <c r="IQ174" s="144"/>
      <c r="IR174" s="144"/>
      <c r="IS174" s="145"/>
      <c r="IT174" s="144"/>
      <c r="IU174" s="144"/>
      <c r="IV174" s="144"/>
      <c r="IW174" s="144"/>
      <c r="IX174" s="144"/>
      <c r="IY174" s="144"/>
      <c r="IZ174" s="144"/>
      <c r="JA174" s="144"/>
      <c r="JB174" s="144"/>
      <c r="JC174" s="144"/>
      <c r="JD174" s="144"/>
      <c r="JE174" s="144"/>
      <c r="JF174" s="144"/>
      <c r="JG174" s="144"/>
      <c r="JH174" s="144"/>
      <c r="JI174" s="144"/>
      <c r="JJ174" s="144"/>
      <c r="JK174" s="144"/>
      <c r="JL174" s="144"/>
      <c r="JM174" s="144"/>
      <c r="JN174" s="144"/>
      <c r="JO174" s="144"/>
      <c r="JP174" s="144"/>
      <c r="JQ174" s="144"/>
      <c r="JR174" s="144"/>
      <c r="JS174" s="144"/>
      <c r="JT174" s="144"/>
      <c r="JU174" s="144"/>
      <c r="JV174" s="144"/>
      <c r="JW174" s="144"/>
      <c r="JX174" s="144"/>
      <c r="JY174" s="144"/>
      <c r="JZ174" s="144"/>
      <c r="KA174" s="84"/>
      <c r="KB174" s="144"/>
      <c r="KC174" s="144"/>
      <c r="KD174" s="144"/>
      <c r="KE174" s="144"/>
      <c r="KF174" s="144"/>
      <c r="KG174" s="144"/>
      <c r="KH174" s="84"/>
      <c r="KI174" s="84"/>
      <c r="KJ174" s="84"/>
      <c r="KK174" s="84"/>
      <c r="KL174" s="84"/>
      <c r="KM174" s="84"/>
      <c r="KN174" s="84"/>
      <c r="KO174" s="13"/>
      <c r="KP174" s="13"/>
      <c r="KQ174" s="13"/>
      <c r="KR174" s="13"/>
      <c r="KS174" s="13"/>
      <c r="KT174" s="13"/>
      <c r="KU174" s="13"/>
    </row>
    <row r="175" spans="1:307" ht="15.75" hidden="1" customHeight="1" x14ac:dyDescent="0.3">
      <c r="A175" s="104"/>
      <c r="B175" s="104"/>
      <c r="C175" s="104"/>
      <c r="D175" s="104"/>
      <c r="E175" s="104"/>
      <c r="F175" s="283"/>
      <c r="G175" s="104"/>
      <c r="H175" s="297"/>
      <c r="I175" s="87"/>
      <c r="J175" s="87"/>
      <c r="K175" s="87"/>
      <c r="L175" s="30" t="s">
        <v>5</v>
      </c>
      <c r="M175" s="250">
        <f>SUBTOTAL(9,M169:M174)</f>
        <v>4285000000</v>
      </c>
      <c r="N175" s="36"/>
      <c r="O175" s="77"/>
      <c r="P175" s="36"/>
      <c r="Q175" s="36"/>
      <c r="R175" s="36"/>
      <c r="S175" s="36"/>
      <c r="T175" s="36"/>
      <c r="U175" s="36"/>
      <c r="V175" s="36"/>
      <c r="W175" s="36"/>
      <c r="X175" s="36"/>
      <c r="Y175" s="36"/>
      <c r="Z175" s="36"/>
      <c r="AA175" s="36"/>
      <c r="AB175" s="36"/>
      <c r="AC175" s="36"/>
      <c r="AD175" s="36"/>
      <c r="AE175" s="36"/>
      <c r="AF175" s="36"/>
      <c r="AG175" s="36"/>
      <c r="AH175" s="288"/>
      <c r="AI175" s="288"/>
      <c r="AJ175" s="288"/>
      <c r="AK175" s="288"/>
      <c r="AL175" s="288"/>
      <c r="AM175" s="288"/>
      <c r="AN175" s="288"/>
      <c r="AO175" s="288"/>
      <c r="AP175" s="288"/>
      <c r="AQ175" s="288"/>
      <c r="AR175" s="288"/>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c r="CY175" s="36"/>
      <c r="CZ175" s="36"/>
      <c r="DA175" s="36"/>
      <c r="DB175" s="36"/>
      <c r="DC175" s="36"/>
      <c r="DD175" s="36"/>
      <c r="DE175" s="36"/>
      <c r="DF175" s="36"/>
      <c r="DG175" s="36"/>
      <c r="DH175" s="36"/>
      <c r="DI175" s="36"/>
      <c r="DJ175" s="36"/>
      <c r="DK175" s="36"/>
      <c r="DL175" s="36"/>
      <c r="DM175" s="36"/>
      <c r="DN175" s="36"/>
      <c r="DO175" s="36"/>
      <c r="DP175" s="36"/>
      <c r="DQ175" s="36"/>
      <c r="DR175" s="36"/>
      <c r="DS175" s="36"/>
      <c r="DT175" s="36"/>
      <c r="DU175" s="36"/>
      <c r="DV175" s="36"/>
      <c r="DW175" s="36"/>
      <c r="DX175" s="36"/>
      <c r="DY175" s="36"/>
      <c r="DZ175" s="36"/>
      <c r="EA175" s="36"/>
      <c r="EB175" s="36"/>
      <c r="EC175" s="36"/>
      <c r="ED175" s="36"/>
      <c r="EE175" s="36"/>
      <c r="EF175" s="36"/>
      <c r="EG175" s="36"/>
      <c r="EH175" s="288"/>
      <c r="EI175" s="288"/>
      <c r="EJ175" s="36"/>
      <c r="EK175" s="36"/>
      <c r="EL175" s="36"/>
      <c r="EM175" s="36"/>
      <c r="EN175" s="36"/>
      <c r="EO175" s="36"/>
      <c r="EP175" s="36"/>
      <c r="EQ175" s="36"/>
      <c r="ER175" s="36"/>
      <c r="ES175" s="36"/>
      <c r="ET175" s="36"/>
      <c r="EU175" s="36"/>
      <c r="EV175" s="36"/>
      <c r="EW175" s="36"/>
      <c r="EX175" s="36"/>
      <c r="EY175" s="36"/>
      <c r="EZ175" s="36"/>
      <c r="FA175" s="36"/>
      <c r="FB175" s="36"/>
      <c r="FC175" s="36"/>
      <c r="FD175" s="36"/>
      <c r="FE175" s="36"/>
      <c r="FF175" s="36"/>
      <c r="FG175" s="36"/>
      <c r="FH175" s="36"/>
      <c r="FI175" s="36"/>
      <c r="FJ175" s="298"/>
      <c r="FK175" s="298"/>
      <c r="FL175" s="298"/>
      <c r="FM175" s="298"/>
      <c r="FN175" s="298"/>
      <c r="FO175" s="298"/>
      <c r="FP175" s="298"/>
      <c r="FQ175" s="298"/>
      <c r="FR175" s="298"/>
      <c r="FS175" s="298"/>
      <c r="FT175" s="298"/>
      <c r="FU175" s="298"/>
      <c r="FV175" s="298"/>
      <c r="FW175" s="298"/>
      <c r="FX175" s="298"/>
      <c r="FY175" s="298"/>
      <c r="FZ175" s="298"/>
      <c r="GA175" s="298"/>
      <c r="GB175" s="298"/>
      <c r="GC175" s="298"/>
      <c r="GD175" s="298"/>
      <c r="GE175" s="298"/>
      <c r="GF175" s="298"/>
      <c r="GG175" s="298"/>
      <c r="GH175" s="298"/>
      <c r="GI175" s="298"/>
      <c r="GJ175" s="298"/>
      <c r="GK175" s="298"/>
      <c r="GL175" s="298"/>
      <c r="GM175" s="298"/>
      <c r="GN175" s="298"/>
      <c r="GO175" s="298"/>
      <c r="GP175" s="298"/>
      <c r="GQ175" s="298"/>
      <c r="GR175" s="298"/>
      <c r="GS175" s="298"/>
      <c r="GT175" s="298"/>
      <c r="GU175" s="298"/>
      <c r="GV175" s="298"/>
      <c r="GW175" s="298"/>
      <c r="GX175" s="298"/>
      <c r="GY175" s="298"/>
      <c r="GZ175" s="298"/>
      <c r="HA175" s="298"/>
      <c r="HB175" s="298"/>
      <c r="HC175" s="298"/>
      <c r="HD175" s="298"/>
      <c r="HE175" s="298"/>
      <c r="HF175" s="298"/>
      <c r="HG175" s="298"/>
      <c r="HH175" s="298"/>
      <c r="HI175" s="298"/>
      <c r="HJ175" s="298"/>
      <c r="HK175" s="298"/>
      <c r="HL175" s="298"/>
      <c r="HM175" s="298"/>
      <c r="HN175" s="298"/>
      <c r="HO175" s="298"/>
      <c r="HP175" s="298"/>
      <c r="HQ175" s="298"/>
      <c r="HR175" s="298"/>
      <c r="HS175" s="298"/>
      <c r="HT175" s="298"/>
      <c r="HU175" s="298"/>
      <c r="HV175" s="298"/>
      <c r="HW175" s="298"/>
      <c r="HX175" s="298"/>
      <c r="HY175" s="298"/>
      <c r="HZ175" s="298"/>
      <c r="IA175" s="298"/>
      <c r="IB175" s="298"/>
      <c r="IC175" s="298"/>
      <c r="ID175" s="298"/>
      <c r="IE175" s="298"/>
      <c r="IF175" s="298"/>
      <c r="IG175" s="298"/>
      <c r="IH175" s="298"/>
      <c r="II175" s="298"/>
      <c r="IJ175" s="298"/>
      <c r="IK175" s="298"/>
      <c r="IL175" s="298"/>
      <c r="IM175" s="298"/>
      <c r="IN175" s="298"/>
      <c r="IO175" s="298"/>
      <c r="IP175" s="298"/>
      <c r="IQ175" s="298"/>
      <c r="IR175" s="298"/>
      <c r="IS175" s="299"/>
      <c r="IT175" s="298"/>
      <c r="IU175" s="298"/>
      <c r="IV175" s="298"/>
      <c r="IW175" s="298"/>
      <c r="IX175" s="298"/>
      <c r="IY175" s="298"/>
      <c r="IZ175" s="298"/>
      <c r="JA175" s="298"/>
      <c r="JB175" s="298"/>
      <c r="JC175" s="298"/>
      <c r="JD175" s="298"/>
      <c r="JE175" s="298"/>
      <c r="JF175" s="298"/>
      <c r="JG175" s="298"/>
      <c r="JH175" s="298"/>
      <c r="JI175" s="298"/>
      <c r="JJ175" s="298"/>
      <c r="JK175" s="298"/>
      <c r="JL175" s="298"/>
      <c r="JM175" s="298"/>
      <c r="JN175" s="298"/>
      <c r="JO175" s="298"/>
      <c r="JP175" s="298"/>
      <c r="JQ175" s="298"/>
      <c r="JR175" s="298"/>
      <c r="JS175" s="298"/>
      <c r="JT175" s="298"/>
      <c r="JU175" s="298"/>
      <c r="JV175" s="298"/>
      <c r="JW175" s="298"/>
      <c r="JX175" s="298"/>
      <c r="JY175" s="298"/>
      <c r="JZ175" s="298"/>
      <c r="KA175" s="51"/>
      <c r="KB175" s="298"/>
      <c r="KC175" s="298"/>
      <c r="KD175" s="298"/>
      <c r="KE175" s="298"/>
      <c r="KF175" s="298"/>
      <c r="KG175" s="298"/>
      <c r="KH175" s="51"/>
      <c r="KI175" s="51"/>
      <c r="KJ175" s="51"/>
      <c r="KK175" s="51"/>
      <c r="KL175" s="51"/>
      <c r="KM175" s="51"/>
      <c r="KN175" s="51"/>
      <c r="KO175" s="236"/>
      <c r="KP175" s="236"/>
      <c r="KQ175" s="236"/>
      <c r="KR175" s="236"/>
      <c r="KS175" s="236"/>
      <c r="KT175" s="236"/>
      <c r="KU175" s="236"/>
    </row>
    <row r="176" spans="1:307" ht="15.75" customHeight="1" x14ac:dyDescent="0.3">
      <c r="A176" s="104" t="s">
        <v>361</v>
      </c>
      <c r="B176" s="104"/>
      <c r="C176" s="104"/>
      <c r="D176" s="104"/>
      <c r="E176" s="104"/>
      <c r="F176" s="294"/>
      <c r="G176" s="294" t="s">
        <v>361</v>
      </c>
      <c r="H176" s="90"/>
      <c r="I176" s="69"/>
      <c r="J176" s="69"/>
      <c r="K176" s="104"/>
      <c r="L176" s="30" t="s">
        <v>864</v>
      </c>
      <c r="M176" s="75"/>
      <c r="N176" s="59"/>
      <c r="O176" s="77"/>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64"/>
      <c r="AT176" s="64"/>
      <c r="AU176" s="64"/>
      <c r="AV176" s="64"/>
      <c r="AW176" s="64"/>
      <c r="AX176" s="64"/>
      <c r="AY176" s="64"/>
      <c r="AZ176" s="64"/>
      <c r="BA176" s="64"/>
      <c r="BB176" s="64"/>
      <c r="BC176" s="64"/>
      <c r="BD176" s="64"/>
      <c r="BE176" s="64"/>
      <c r="BF176" s="64"/>
      <c r="BG176" s="64"/>
      <c r="BH176" s="64"/>
      <c r="BI176" s="64"/>
      <c r="BJ176" s="64"/>
      <c r="BK176" s="64"/>
      <c r="BL176" s="64"/>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152"/>
      <c r="CR176" s="152"/>
      <c r="CS176" s="152"/>
      <c r="CT176" s="152"/>
      <c r="CU176" s="152"/>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152"/>
      <c r="EC176" s="152"/>
      <c r="ED176" s="152"/>
      <c r="EE176" s="152"/>
      <c r="EF176" s="152"/>
      <c r="EG176" s="152"/>
      <c r="EH176" s="59"/>
      <c r="EI176" s="59"/>
      <c r="EJ176" s="152"/>
      <c r="EK176" s="152"/>
      <c r="EL176" s="152"/>
      <c r="EM176" s="152"/>
      <c r="EN176" s="152"/>
      <c r="EO176" s="152"/>
      <c r="EP176" s="152"/>
      <c r="EQ176" s="152"/>
      <c r="ER176" s="152"/>
      <c r="ES176" s="152"/>
      <c r="ET176" s="152"/>
      <c r="EU176" s="152"/>
      <c r="EV176" s="152"/>
      <c r="EW176" s="152"/>
      <c r="EX176" s="152"/>
      <c r="EY176" s="152"/>
      <c r="EZ176" s="152"/>
      <c r="FA176" s="152"/>
      <c r="FB176" s="152"/>
      <c r="FC176" s="152"/>
      <c r="FD176" s="152"/>
      <c r="FE176" s="152"/>
      <c r="FF176" s="152"/>
      <c r="FG176" s="152"/>
      <c r="FH176" s="152"/>
      <c r="FI176" s="152"/>
      <c r="FJ176" s="84"/>
      <c r="FK176" s="84"/>
      <c r="FL176" s="84"/>
      <c r="FM176" s="84"/>
      <c r="FN176" s="84"/>
      <c r="FO176" s="84"/>
      <c r="FP176" s="84"/>
      <c r="FQ176" s="84"/>
      <c r="FR176" s="84"/>
      <c r="FS176" s="84"/>
      <c r="FT176" s="84"/>
      <c r="FU176" s="84"/>
      <c r="FV176" s="84"/>
      <c r="FW176" s="84"/>
      <c r="FX176" s="84"/>
      <c r="FY176" s="84"/>
      <c r="FZ176" s="84"/>
      <c r="GA176" s="84"/>
      <c r="GB176" s="84"/>
      <c r="GC176" s="84"/>
      <c r="GD176" s="84"/>
      <c r="GE176" s="84"/>
      <c r="GF176" s="84"/>
      <c r="GG176" s="84"/>
      <c r="GH176" s="84"/>
      <c r="GI176" s="84"/>
      <c r="GJ176" s="84"/>
      <c r="GK176" s="84"/>
      <c r="GL176" s="84"/>
      <c r="GM176" s="84"/>
      <c r="GN176" s="84"/>
      <c r="GO176" s="84"/>
      <c r="GP176" s="84"/>
      <c r="GQ176" s="84"/>
      <c r="GR176" s="84"/>
      <c r="GS176" s="84"/>
      <c r="GT176" s="84"/>
      <c r="GU176" s="84"/>
      <c r="GV176" s="84"/>
      <c r="GW176" s="84"/>
      <c r="GX176" s="84"/>
      <c r="GY176" s="84"/>
      <c r="GZ176" s="84"/>
      <c r="HA176" s="84"/>
      <c r="HB176" s="84"/>
      <c r="HC176" s="84"/>
      <c r="HD176" s="84"/>
      <c r="HE176" s="84"/>
      <c r="HF176" s="84"/>
      <c r="HG176" s="84"/>
      <c r="HH176" s="84"/>
      <c r="HI176" s="84"/>
      <c r="HJ176" s="84"/>
      <c r="HK176" s="84"/>
      <c r="HL176" s="84"/>
      <c r="HM176" s="84"/>
      <c r="HN176" s="84"/>
      <c r="HO176" s="84"/>
      <c r="HP176" s="84"/>
      <c r="HQ176" s="84"/>
      <c r="HR176" s="84"/>
      <c r="HS176" s="84"/>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c r="JA176" s="11"/>
      <c r="JB176" s="11"/>
      <c r="JC176" s="11"/>
      <c r="JD176" s="11"/>
      <c r="JE176" s="11"/>
      <c r="JF176" s="11"/>
      <c r="JG176" s="11"/>
      <c r="JH176" s="11"/>
      <c r="JI176" s="11"/>
      <c r="JJ176" s="11"/>
      <c r="JK176" s="11"/>
      <c r="JL176" s="11"/>
      <c r="JM176" s="11"/>
      <c r="JN176" s="11"/>
      <c r="JO176" s="11"/>
      <c r="JP176" s="11"/>
      <c r="JQ176" s="11"/>
      <c r="JR176" s="11"/>
      <c r="JS176" s="11"/>
      <c r="JT176" s="11"/>
      <c r="JU176" s="11"/>
      <c r="JV176" s="11"/>
      <c r="JW176" s="11"/>
      <c r="JX176" s="11"/>
      <c r="JY176" s="11"/>
      <c r="JZ176" s="11"/>
      <c r="KA176" s="11"/>
      <c r="KB176" s="11"/>
      <c r="KC176" s="11"/>
      <c r="KD176" s="11"/>
      <c r="KE176" s="11"/>
      <c r="KF176" s="11"/>
      <c r="KG176" s="11"/>
      <c r="KH176" s="11"/>
      <c r="KI176" s="11"/>
      <c r="KJ176" s="11"/>
      <c r="KK176" s="11"/>
      <c r="KL176" s="11"/>
      <c r="KM176" s="11"/>
      <c r="KN176" s="11"/>
      <c r="KO176" s="13"/>
      <c r="KP176" s="13"/>
      <c r="KQ176" s="13"/>
      <c r="KR176" s="13"/>
      <c r="KS176" s="13"/>
      <c r="KT176" s="13"/>
      <c r="KU176" s="13"/>
    </row>
    <row r="177" spans="1:307" ht="15.75" hidden="1" customHeight="1" x14ac:dyDescent="0.3">
      <c r="A177" s="61" t="s">
        <v>361</v>
      </c>
      <c r="B177" s="61" t="s">
        <v>189</v>
      </c>
      <c r="C177" s="61"/>
      <c r="D177" s="61"/>
      <c r="E177" s="61"/>
      <c r="F177" s="150"/>
      <c r="G177" s="150"/>
      <c r="H177" s="60"/>
      <c r="I177" s="61"/>
      <c r="J177" s="61"/>
      <c r="K177" s="61"/>
      <c r="L177" s="62" t="s">
        <v>191</v>
      </c>
      <c r="M177" s="75"/>
      <c r="N177" s="59"/>
      <c r="O177" s="77"/>
      <c r="P177" s="59"/>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152"/>
      <c r="CR177" s="152"/>
      <c r="CS177" s="152"/>
      <c r="CT177" s="152"/>
      <c r="CU177" s="152"/>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152"/>
      <c r="EC177" s="152"/>
      <c r="ED177" s="152"/>
      <c r="EE177" s="152"/>
      <c r="EF177" s="152"/>
      <c r="EG177" s="152"/>
      <c r="EH177" s="64"/>
      <c r="EI177" s="64"/>
      <c r="EJ177" s="152"/>
      <c r="EK177" s="152"/>
      <c r="EL177" s="152"/>
      <c r="EM177" s="152"/>
      <c r="EN177" s="152"/>
      <c r="EO177" s="152"/>
      <c r="EP177" s="152"/>
      <c r="EQ177" s="152"/>
      <c r="ER177" s="152"/>
      <c r="ES177" s="152"/>
      <c r="ET177" s="152"/>
      <c r="EU177" s="152"/>
      <c r="EV177" s="152"/>
      <c r="EW177" s="152"/>
      <c r="EX177" s="152"/>
      <c r="EY177" s="152"/>
      <c r="EZ177" s="152"/>
      <c r="FA177" s="152"/>
      <c r="FB177" s="152"/>
      <c r="FC177" s="152"/>
      <c r="FD177" s="152"/>
      <c r="FE177" s="152"/>
      <c r="FF177" s="152"/>
      <c r="FG177" s="152"/>
      <c r="FH177" s="152"/>
      <c r="FI177" s="152"/>
      <c r="FJ177" s="84"/>
      <c r="FK177" s="84"/>
      <c r="FL177" s="84"/>
      <c r="FM177" s="84"/>
      <c r="FN177" s="84"/>
      <c r="FO177" s="84"/>
      <c r="FP177" s="84"/>
      <c r="FQ177" s="84"/>
      <c r="FR177" s="84"/>
      <c r="FS177" s="84"/>
      <c r="FT177" s="84"/>
      <c r="FU177" s="84"/>
      <c r="FV177" s="84"/>
      <c r="FW177" s="84"/>
      <c r="FX177" s="84"/>
      <c r="FY177" s="84"/>
      <c r="FZ177" s="84"/>
      <c r="GA177" s="84"/>
      <c r="GB177" s="84"/>
      <c r="GC177" s="84"/>
      <c r="GD177" s="84"/>
      <c r="GE177" s="84"/>
      <c r="GF177" s="84"/>
      <c r="GG177" s="84"/>
      <c r="GH177" s="84"/>
      <c r="GI177" s="84"/>
      <c r="GJ177" s="84"/>
      <c r="GK177" s="84"/>
      <c r="GL177" s="84"/>
      <c r="GM177" s="84"/>
      <c r="GN177" s="84"/>
      <c r="GO177" s="84"/>
      <c r="GP177" s="84"/>
      <c r="GQ177" s="84"/>
      <c r="GR177" s="84"/>
      <c r="GS177" s="84"/>
      <c r="GT177" s="84"/>
      <c r="GU177" s="84"/>
      <c r="GV177" s="84"/>
      <c r="GW177" s="84"/>
      <c r="GX177" s="84"/>
      <c r="GY177" s="84"/>
      <c r="GZ177" s="84"/>
      <c r="HA177" s="84"/>
      <c r="HB177" s="84"/>
      <c r="HC177" s="84"/>
      <c r="HD177" s="84"/>
      <c r="HE177" s="84"/>
      <c r="HF177" s="84"/>
      <c r="HG177" s="84"/>
      <c r="HH177" s="84"/>
      <c r="HI177" s="84"/>
      <c r="HJ177" s="84"/>
      <c r="HK177" s="84"/>
      <c r="HL177" s="84"/>
      <c r="HM177" s="84"/>
      <c r="HN177" s="84"/>
      <c r="HO177" s="84"/>
      <c r="HP177" s="84"/>
      <c r="HQ177" s="84"/>
      <c r="HR177" s="84"/>
      <c r="HS177" s="84"/>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c r="JA177" s="11"/>
      <c r="JB177" s="11"/>
      <c r="JC177" s="11"/>
      <c r="JD177" s="11"/>
      <c r="JE177" s="11"/>
      <c r="JF177" s="11"/>
      <c r="JG177" s="11"/>
      <c r="JH177" s="11"/>
      <c r="JI177" s="11"/>
      <c r="JJ177" s="11"/>
      <c r="JK177" s="11"/>
      <c r="JL177" s="11"/>
      <c r="JM177" s="11"/>
      <c r="JN177" s="11"/>
      <c r="JO177" s="11"/>
      <c r="JP177" s="11"/>
      <c r="JQ177" s="11"/>
      <c r="JR177" s="11"/>
      <c r="JS177" s="11"/>
      <c r="JT177" s="11"/>
      <c r="JU177" s="11"/>
      <c r="JV177" s="11"/>
      <c r="JW177" s="11"/>
      <c r="JX177" s="11"/>
      <c r="JY177" s="11"/>
      <c r="JZ177" s="11"/>
      <c r="KA177" s="11"/>
      <c r="KB177" s="11"/>
      <c r="KC177" s="11"/>
      <c r="KD177" s="11"/>
      <c r="KE177" s="11"/>
      <c r="KF177" s="11"/>
      <c r="KG177" s="11"/>
      <c r="KH177" s="11"/>
      <c r="KI177" s="11"/>
      <c r="KJ177" s="11"/>
      <c r="KK177" s="11"/>
      <c r="KL177" s="11"/>
      <c r="KM177" s="11"/>
      <c r="KN177" s="11"/>
      <c r="KO177" s="13"/>
      <c r="KP177" s="13"/>
      <c r="KQ177" s="13"/>
      <c r="KR177" s="13"/>
      <c r="KS177" s="13"/>
      <c r="KT177" s="13"/>
      <c r="KU177" s="13"/>
    </row>
    <row r="178" spans="1:307" ht="15.75" hidden="1" customHeight="1" x14ac:dyDescent="0.3">
      <c r="A178" s="79" t="s">
        <v>361</v>
      </c>
      <c r="B178" s="79" t="s">
        <v>189</v>
      </c>
      <c r="C178" s="79" t="s">
        <v>192</v>
      </c>
      <c r="D178" s="79"/>
      <c r="E178" s="79"/>
      <c r="F178" s="79"/>
      <c r="G178" s="79"/>
      <c r="H178" s="79"/>
      <c r="I178" s="79"/>
      <c r="J178" s="79"/>
      <c r="K178" s="79"/>
      <c r="L178" s="244" t="s">
        <v>193</v>
      </c>
      <c r="M178" s="75"/>
      <c r="N178" s="59"/>
      <c r="O178" s="77"/>
      <c r="P178" s="59"/>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152"/>
      <c r="CR178" s="152"/>
      <c r="CS178" s="152"/>
      <c r="CT178" s="152"/>
      <c r="CU178" s="152"/>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152"/>
      <c r="EC178" s="152"/>
      <c r="ED178" s="152"/>
      <c r="EE178" s="152"/>
      <c r="EF178" s="152"/>
      <c r="EG178" s="152"/>
      <c r="EH178" s="64"/>
      <c r="EI178" s="64"/>
      <c r="EJ178" s="152"/>
      <c r="EK178" s="152"/>
      <c r="EL178" s="152"/>
      <c r="EM178" s="152"/>
      <c r="EN178" s="152"/>
      <c r="EO178" s="152"/>
      <c r="EP178" s="152"/>
      <c r="EQ178" s="152"/>
      <c r="ER178" s="152"/>
      <c r="ES178" s="152"/>
      <c r="ET178" s="152"/>
      <c r="EU178" s="152"/>
      <c r="EV178" s="152"/>
      <c r="EW178" s="152"/>
      <c r="EX178" s="152"/>
      <c r="EY178" s="152"/>
      <c r="EZ178" s="152"/>
      <c r="FA178" s="152"/>
      <c r="FB178" s="152"/>
      <c r="FC178" s="152"/>
      <c r="FD178" s="152"/>
      <c r="FE178" s="152"/>
      <c r="FF178" s="152"/>
      <c r="FG178" s="152"/>
      <c r="FH178" s="152"/>
      <c r="FI178" s="152"/>
      <c r="FJ178" s="84"/>
      <c r="FK178" s="84"/>
      <c r="FL178" s="84"/>
      <c r="FM178" s="84"/>
      <c r="FN178" s="84"/>
      <c r="FO178" s="84"/>
      <c r="FP178" s="84"/>
      <c r="FQ178" s="84"/>
      <c r="FR178" s="84"/>
      <c r="FS178" s="84"/>
      <c r="FT178" s="84"/>
      <c r="FU178" s="84"/>
      <c r="FV178" s="84"/>
      <c r="FW178" s="84"/>
      <c r="FX178" s="84"/>
      <c r="FY178" s="84"/>
      <c r="FZ178" s="84"/>
      <c r="GA178" s="84"/>
      <c r="GB178" s="84"/>
      <c r="GC178" s="84"/>
      <c r="GD178" s="84"/>
      <c r="GE178" s="84"/>
      <c r="GF178" s="84"/>
      <c r="GG178" s="84"/>
      <c r="GH178" s="84"/>
      <c r="GI178" s="84"/>
      <c r="GJ178" s="84"/>
      <c r="GK178" s="84"/>
      <c r="GL178" s="84"/>
      <c r="GM178" s="84"/>
      <c r="GN178" s="84"/>
      <c r="GO178" s="84"/>
      <c r="GP178" s="84"/>
      <c r="GQ178" s="84"/>
      <c r="GR178" s="84"/>
      <c r="GS178" s="84"/>
      <c r="GT178" s="84"/>
      <c r="GU178" s="84"/>
      <c r="GV178" s="84"/>
      <c r="GW178" s="84"/>
      <c r="GX178" s="84"/>
      <c r="GY178" s="84"/>
      <c r="GZ178" s="84"/>
      <c r="HA178" s="84"/>
      <c r="HB178" s="84"/>
      <c r="HC178" s="84"/>
      <c r="HD178" s="84"/>
      <c r="HE178" s="84"/>
      <c r="HF178" s="84"/>
      <c r="HG178" s="84"/>
      <c r="HH178" s="84"/>
      <c r="HI178" s="84"/>
      <c r="HJ178" s="84"/>
      <c r="HK178" s="84"/>
      <c r="HL178" s="84"/>
      <c r="HM178" s="84"/>
      <c r="HN178" s="84"/>
      <c r="HO178" s="84"/>
      <c r="HP178" s="84"/>
      <c r="HQ178" s="84"/>
      <c r="HR178" s="84"/>
      <c r="HS178" s="84"/>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c r="JA178" s="11"/>
      <c r="JB178" s="11"/>
      <c r="JC178" s="11"/>
      <c r="JD178" s="11"/>
      <c r="JE178" s="11"/>
      <c r="JF178" s="11"/>
      <c r="JG178" s="11"/>
      <c r="JH178" s="11"/>
      <c r="JI178" s="11"/>
      <c r="JJ178" s="11"/>
      <c r="JK178" s="11"/>
      <c r="JL178" s="11"/>
      <c r="JM178" s="11"/>
      <c r="JN178" s="11"/>
      <c r="JO178" s="11"/>
      <c r="JP178" s="11"/>
      <c r="JQ178" s="11"/>
      <c r="JR178" s="11"/>
      <c r="JS178" s="11"/>
      <c r="JT178" s="11"/>
      <c r="JU178" s="11"/>
      <c r="JV178" s="11"/>
      <c r="JW178" s="11"/>
      <c r="JX178" s="11"/>
      <c r="JY178" s="11"/>
      <c r="JZ178" s="11"/>
      <c r="KA178" s="11"/>
      <c r="KB178" s="11"/>
      <c r="KC178" s="11"/>
      <c r="KD178" s="11"/>
      <c r="KE178" s="11"/>
      <c r="KF178" s="11"/>
      <c r="KG178" s="11"/>
      <c r="KH178" s="11"/>
      <c r="KI178" s="11"/>
      <c r="KJ178" s="11"/>
      <c r="KK178" s="11"/>
      <c r="KL178" s="11"/>
      <c r="KM178" s="11"/>
      <c r="KN178" s="11"/>
      <c r="KO178" s="13"/>
      <c r="KP178" s="13"/>
      <c r="KQ178" s="13"/>
      <c r="KR178" s="13"/>
      <c r="KS178" s="13"/>
      <c r="KT178" s="13"/>
      <c r="KU178" s="13"/>
    </row>
    <row r="179" spans="1:307" ht="15.75" hidden="1" customHeight="1" x14ac:dyDescent="0.3">
      <c r="A179" s="76" t="s">
        <v>361</v>
      </c>
      <c r="B179" s="76" t="s">
        <v>189</v>
      </c>
      <c r="C179" s="76" t="s">
        <v>192</v>
      </c>
      <c r="D179" s="76" t="s">
        <v>195</v>
      </c>
      <c r="E179" s="76"/>
      <c r="F179" s="111"/>
      <c r="G179" s="111"/>
      <c r="H179" s="74"/>
      <c r="I179" s="76"/>
      <c r="J179" s="76"/>
      <c r="K179" s="76"/>
      <c r="L179" s="78" t="s">
        <v>196</v>
      </c>
      <c r="M179" s="75"/>
      <c r="N179" s="59"/>
      <c r="O179" s="77"/>
      <c r="P179" s="59"/>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6"/>
      <c r="CR179" s="66"/>
      <c r="CS179" s="66"/>
      <c r="CT179" s="66"/>
      <c r="CU179" s="66"/>
      <c r="CV179" s="64"/>
      <c r="CW179" s="64"/>
      <c r="CX179" s="64"/>
      <c r="CY179" s="64"/>
      <c r="CZ179" s="64"/>
      <c r="DA179" s="64"/>
      <c r="DB179" s="64"/>
      <c r="DC179" s="64"/>
      <c r="DD179" s="64"/>
      <c r="DE179" s="64"/>
      <c r="DF179" s="64"/>
      <c r="DG179" s="64"/>
      <c r="DH179" s="64"/>
      <c r="DI179" s="64"/>
      <c r="DJ179" s="64"/>
      <c r="DK179" s="64"/>
      <c r="DL179" s="64"/>
      <c r="DM179" s="64"/>
      <c r="DN179" s="64"/>
      <c r="DO179" s="64"/>
      <c r="DP179" s="64"/>
      <c r="DQ179" s="64"/>
      <c r="DR179" s="64"/>
      <c r="DS179" s="64"/>
      <c r="DT179" s="64"/>
      <c r="DU179" s="64"/>
      <c r="DV179" s="64"/>
      <c r="DW179" s="64"/>
      <c r="DX179" s="64"/>
      <c r="DY179" s="64"/>
      <c r="DZ179" s="64"/>
      <c r="EA179" s="64"/>
      <c r="EB179" s="66"/>
      <c r="EC179" s="66"/>
      <c r="ED179" s="66"/>
      <c r="EE179" s="66"/>
      <c r="EF179" s="66"/>
      <c r="EG179" s="66"/>
      <c r="EH179" s="64"/>
      <c r="EI179" s="64"/>
      <c r="EJ179" s="66"/>
      <c r="EK179" s="66"/>
      <c r="EL179" s="66"/>
      <c r="EM179" s="66"/>
      <c r="EN179" s="66"/>
      <c r="EO179" s="66"/>
      <c r="EP179" s="66"/>
      <c r="EQ179" s="66"/>
      <c r="ER179" s="66"/>
      <c r="ES179" s="66"/>
      <c r="ET179" s="66"/>
      <c r="EU179" s="66"/>
      <c r="EV179" s="66"/>
      <c r="EW179" s="66"/>
      <c r="EX179" s="66"/>
      <c r="EY179" s="66"/>
      <c r="EZ179" s="66"/>
      <c r="FA179" s="66"/>
      <c r="FB179" s="66"/>
      <c r="FC179" s="66"/>
      <c r="FD179" s="66"/>
      <c r="FE179" s="66"/>
      <c r="FF179" s="66"/>
      <c r="FG179" s="66"/>
      <c r="FH179" s="66"/>
      <c r="FI179" s="66"/>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c r="JA179" s="11"/>
      <c r="JB179" s="11"/>
      <c r="JC179" s="11"/>
      <c r="JD179" s="11"/>
      <c r="JE179" s="11"/>
      <c r="JF179" s="11"/>
      <c r="JG179" s="11"/>
      <c r="JH179" s="11"/>
      <c r="JI179" s="11"/>
      <c r="JJ179" s="11"/>
      <c r="JK179" s="11"/>
      <c r="JL179" s="11"/>
      <c r="JM179" s="11"/>
      <c r="JN179" s="11"/>
      <c r="JO179" s="11"/>
      <c r="JP179" s="11"/>
      <c r="JQ179" s="11"/>
      <c r="JR179" s="11"/>
      <c r="JS179" s="11"/>
      <c r="JT179" s="11"/>
      <c r="JU179" s="11"/>
      <c r="JV179" s="11"/>
      <c r="JW179" s="11"/>
      <c r="JX179" s="11"/>
      <c r="JY179" s="11"/>
      <c r="JZ179" s="11"/>
      <c r="KA179" s="11"/>
      <c r="KB179" s="11"/>
      <c r="KC179" s="11"/>
      <c r="KD179" s="11"/>
      <c r="KE179" s="11"/>
      <c r="KF179" s="11"/>
      <c r="KG179" s="11"/>
      <c r="KH179" s="11"/>
      <c r="KI179" s="11"/>
      <c r="KJ179" s="11"/>
      <c r="KK179" s="11"/>
      <c r="KL179" s="11"/>
      <c r="KM179" s="11"/>
      <c r="KN179" s="11"/>
      <c r="KO179" s="13"/>
      <c r="KP179" s="13"/>
      <c r="KQ179" s="13"/>
      <c r="KR179" s="13"/>
      <c r="KS179" s="13"/>
      <c r="KT179" s="13"/>
      <c r="KU179" s="13"/>
    </row>
    <row r="180" spans="1:307" ht="15.75" hidden="1" customHeight="1" x14ac:dyDescent="0.3">
      <c r="A180" s="81" t="s">
        <v>361</v>
      </c>
      <c r="B180" s="81" t="s">
        <v>189</v>
      </c>
      <c r="C180" s="81" t="s">
        <v>192</v>
      </c>
      <c r="D180" s="81" t="s">
        <v>195</v>
      </c>
      <c r="E180" s="81" t="s">
        <v>871</v>
      </c>
      <c r="F180" s="81"/>
      <c r="G180" s="81"/>
      <c r="H180" s="82"/>
      <c r="I180" s="81"/>
      <c r="J180" s="81"/>
      <c r="K180" s="81"/>
      <c r="L180" s="89" t="s">
        <v>872</v>
      </c>
      <c r="M180" s="75"/>
      <c r="N180" s="59"/>
      <c r="O180" s="77"/>
      <c r="P180" s="59"/>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c r="CP180" s="32"/>
      <c r="CQ180" s="180"/>
      <c r="CR180" s="180"/>
      <c r="CS180" s="180"/>
      <c r="CT180" s="180"/>
      <c r="CU180" s="180"/>
      <c r="CV180" s="32"/>
      <c r="CW180" s="32"/>
      <c r="CX180" s="32"/>
      <c r="CY180" s="32"/>
      <c r="CZ180" s="32"/>
      <c r="DA180" s="32"/>
      <c r="DB180" s="32"/>
      <c r="DC180" s="32"/>
      <c r="DD180" s="32"/>
      <c r="DE180" s="32"/>
      <c r="DF180" s="32"/>
      <c r="DG180" s="32"/>
      <c r="DH180" s="32"/>
      <c r="DI180" s="32"/>
      <c r="DJ180" s="32"/>
      <c r="DK180" s="32"/>
      <c r="DL180" s="32"/>
      <c r="DM180" s="32"/>
      <c r="DN180" s="32"/>
      <c r="DO180" s="32"/>
      <c r="DP180" s="32"/>
      <c r="DQ180" s="32"/>
      <c r="DR180" s="32"/>
      <c r="DS180" s="32"/>
      <c r="DT180" s="32"/>
      <c r="DU180" s="32"/>
      <c r="DV180" s="32"/>
      <c r="DW180" s="32"/>
      <c r="DX180" s="32"/>
      <c r="DY180" s="32"/>
      <c r="DZ180" s="32"/>
      <c r="EA180" s="32"/>
      <c r="EB180" s="180"/>
      <c r="EC180" s="180"/>
      <c r="ED180" s="180"/>
      <c r="EE180" s="180"/>
      <c r="EF180" s="180"/>
      <c r="EG180" s="180"/>
      <c r="EH180" s="32"/>
      <c r="EI180" s="32"/>
      <c r="EJ180" s="180"/>
      <c r="EK180" s="180"/>
      <c r="EL180" s="180"/>
      <c r="EM180" s="180"/>
      <c r="EN180" s="180"/>
      <c r="EO180" s="180"/>
      <c r="EP180" s="180"/>
      <c r="EQ180" s="180"/>
      <c r="ER180" s="180"/>
      <c r="ES180" s="180"/>
      <c r="ET180" s="180"/>
      <c r="EU180" s="180"/>
      <c r="EV180" s="180"/>
      <c r="EW180" s="180"/>
      <c r="EX180" s="180"/>
      <c r="EY180" s="180"/>
      <c r="EZ180" s="180"/>
      <c r="FA180" s="180"/>
      <c r="FB180" s="180"/>
      <c r="FC180" s="180"/>
      <c r="FD180" s="180"/>
      <c r="FE180" s="180"/>
      <c r="FF180" s="180"/>
      <c r="FG180" s="180"/>
      <c r="FH180" s="180"/>
      <c r="FI180" s="180"/>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c r="IV180" s="65"/>
      <c r="IW180" s="65"/>
      <c r="IX180" s="65"/>
      <c r="IY180" s="65"/>
      <c r="IZ180" s="65"/>
      <c r="JA180" s="65"/>
      <c r="JB180" s="65"/>
      <c r="JC180" s="65"/>
      <c r="JD180" s="65"/>
      <c r="JE180" s="65"/>
      <c r="JF180" s="65"/>
      <c r="JG180" s="65"/>
      <c r="JH180" s="65"/>
      <c r="JI180" s="65"/>
      <c r="JJ180" s="65"/>
      <c r="JK180" s="65"/>
      <c r="JL180" s="65"/>
      <c r="JM180" s="65"/>
      <c r="JN180" s="65"/>
      <c r="JO180" s="65"/>
      <c r="JP180" s="65"/>
      <c r="JQ180" s="65"/>
      <c r="JR180" s="65"/>
      <c r="JS180" s="65"/>
      <c r="JT180" s="65"/>
      <c r="JU180" s="65"/>
      <c r="JV180" s="65"/>
      <c r="JW180" s="65"/>
      <c r="JX180" s="65"/>
      <c r="JY180" s="65"/>
      <c r="JZ180" s="65"/>
      <c r="KA180" s="65"/>
      <c r="KB180" s="65"/>
      <c r="KC180" s="65"/>
      <c r="KD180" s="65"/>
      <c r="KE180" s="65"/>
      <c r="KF180" s="65"/>
      <c r="KG180" s="65"/>
      <c r="KH180" s="65"/>
      <c r="KI180" s="65"/>
      <c r="KJ180" s="65"/>
      <c r="KK180" s="65"/>
      <c r="KL180" s="65"/>
      <c r="KM180" s="65"/>
      <c r="KN180" s="65"/>
      <c r="KO180" s="13"/>
      <c r="KP180" s="13"/>
      <c r="KQ180" s="13"/>
      <c r="KR180" s="13"/>
      <c r="KS180" s="13"/>
      <c r="KT180" s="13"/>
      <c r="KU180" s="13"/>
    </row>
    <row r="181" spans="1:307" ht="15.75" customHeight="1" x14ac:dyDescent="0.3">
      <c r="A181" s="90" t="s">
        <v>361</v>
      </c>
      <c r="B181" s="104" t="s">
        <v>189</v>
      </c>
      <c r="C181" s="90" t="s">
        <v>192</v>
      </c>
      <c r="D181" s="90" t="s">
        <v>195</v>
      </c>
      <c r="E181" s="90" t="s">
        <v>871</v>
      </c>
      <c r="F181" s="270" t="s">
        <v>879</v>
      </c>
      <c r="G181" s="90" t="s">
        <v>206</v>
      </c>
      <c r="H181" s="287" t="s">
        <v>881</v>
      </c>
      <c r="I181" s="87" t="s">
        <v>208</v>
      </c>
      <c r="J181" s="87" t="s">
        <v>882</v>
      </c>
      <c r="K181" s="87"/>
      <c r="L181" s="91" t="s">
        <v>883</v>
      </c>
      <c r="M181" s="75">
        <f t="shared" ref="M181:M186" si="12">N181</f>
        <v>250000000</v>
      </c>
      <c r="N181" s="59">
        <f t="shared" ref="N181:N186" si="13">P181</f>
        <v>250000000</v>
      </c>
      <c r="O181" s="77">
        <v>6</v>
      </c>
      <c r="P181" s="59">
        <f t="shared" ref="P181:P186" si="14">SUM(Q181:FI181)</f>
        <v>250000000</v>
      </c>
      <c r="Q181" s="64">
        <v>250000000</v>
      </c>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6"/>
      <c r="CA181" s="66"/>
      <c r="CB181" s="66"/>
      <c r="CC181" s="66"/>
      <c r="CD181" s="66"/>
      <c r="CE181" s="66"/>
      <c r="CF181" s="66"/>
      <c r="CG181" s="66"/>
      <c r="CH181" s="66"/>
      <c r="CI181" s="66"/>
      <c r="CJ181" s="66"/>
      <c r="CK181" s="66"/>
      <c r="CL181" s="66"/>
      <c r="CM181" s="66"/>
      <c r="CN181" s="66"/>
      <c r="CO181" s="66"/>
      <c r="CP181" s="66"/>
      <c r="CQ181" s="66"/>
      <c r="CR181" s="66"/>
      <c r="CS181" s="66"/>
      <c r="CT181" s="66"/>
      <c r="CU181" s="66"/>
      <c r="CV181" s="66"/>
      <c r="CW181" s="66"/>
      <c r="CX181" s="66"/>
      <c r="CY181" s="66"/>
      <c r="CZ181" s="66"/>
      <c r="DA181" s="66"/>
      <c r="DB181" s="66"/>
      <c r="DC181" s="66"/>
      <c r="DD181" s="66"/>
      <c r="DE181" s="66"/>
      <c r="DF181" s="66"/>
      <c r="DG181" s="66"/>
      <c r="DH181" s="66"/>
      <c r="DI181" s="66"/>
      <c r="DJ181" s="66"/>
      <c r="DK181" s="66"/>
      <c r="DL181" s="66"/>
      <c r="DM181" s="66"/>
      <c r="DN181" s="66"/>
      <c r="DO181" s="66"/>
      <c r="DP181" s="66"/>
      <c r="DQ181" s="66"/>
      <c r="DR181" s="66"/>
      <c r="DS181" s="66"/>
      <c r="DT181" s="66"/>
      <c r="DU181" s="66"/>
      <c r="DV181" s="66"/>
      <c r="DW181" s="66"/>
      <c r="DX181" s="66"/>
      <c r="DY181" s="66"/>
      <c r="DZ181" s="66"/>
      <c r="EA181" s="66"/>
      <c r="EB181" s="66"/>
      <c r="EC181" s="66"/>
      <c r="ED181" s="66"/>
      <c r="EE181" s="66"/>
      <c r="EF181" s="66"/>
      <c r="EG181" s="66"/>
      <c r="EH181" s="64"/>
      <c r="EI181" s="64"/>
      <c r="EJ181" s="66"/>
      <c r="EK181" s="66"/>
      <c r="EL181" s="66"/>
      <c r="EM181" s="66"/>
      <c r="EN181" s="66"/>
      <c r="EO181" s="66"/>
      <c r="EP181" s="66"/>
      <c r="EQ181" s="66"/>
      <c r="ER181" s="66"/>
      <c r="ES181" s="66"/>
      <c r="ET181" s="66"/>
      <c r="EU181" s="66"/>
      <c r="EV181" s="66"/>
      <c r="EW181" s="66"/>
      <c r="EX181" s="66"/>
      <c r="EY181" s="66"/>
      <c r="EZ181" s="66"/>
      <c r="FA181" s="66"/>
      <c r="FB181" s="66"/>
      <c r="FC181" s="66"/>
      <c r="FD181" s="66"/>
      <c r="FE181" s="66"/>
      <c r="FF181" s="66"/>
      <c r="FG181" s="66"/>
      <c r="FH181" s="66"/>
      <c r="FI181" s="66"/>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c r="JA181" s="11"/>
      <c r="JB181" s="11"/>
      <c r="JC181" s="11"/>
      <c r="JD181" s="11"/>
      <c r="JE181" s="11"/>
      <c r="JF181" s="11"/>
      <c r="JG181" s="11"/>
      <c r="JH181" s="11"/>
      <c r="JI181" s="11"/>
      <c r="JJ181" s="11"/>
      <c r="JK181" s="11"/>
      <c r="JL181" s="11"/>
      <c r="JM181" s="11"/>
      <c r="JN181" s="11"/>
      <c r="JO181" s="11"/>
      <c r="JP181" s="11"/>
      <c r="JQ181" s="11"/>
      <c r="JR181" s="11"/>
      <c r="JS181" s="11"/>
      <c r="JT181" s="11"/>
      <c r="JU181" s="11"/>
      <c r="JV181" s="11"/>
      <c r="JW181" s="11"/>
      <c r="JX181" s="11"/>
      <c r="JY181" s="11"/>
      <c r="JZ181" s="11"/>
      <c r="KA181" s="11"/>
      <c r="KB181" s="11"/>
      <c r="KC181" s="11"/>
      <c r="KD181" s="11"/>
      <c r="KE181" s="11"/>
      <c r="KF181" s="11"/>
      <c r="KG181" s="11"/>
      <c r="KH181" s="11"/>
      <c r="KI181" s="11"/>
      <c r="KJ181" s="11"/>
      <c r="KK181" s="11"/>
      <c r="KL181" s="11"/>
      <c r="KM181" s="11"/>
      <c r="KN181" s="11"/>
      <c r="KO181" s="13"/>
      <c r="KP181" s="13"/>
      <c r="KQ181" s="13"/>
      <c r="KR181" s="13"/>
      <c r="KS181" s="13"/>
      <c r="KT181" s="13"/>
      <c r="KU181" s="13"/>
    </row>
    <row r="182" spans="1:307" ht="15.75" customHeight="1" x14ac:dyDescent="0.3">
      <c r="A182" s="90" t="s">
        <v>361</v>
      </c>
      <c r="B182" s="104" t="s">
        <v>189</v>
      </c>
      <c r="C182" s="90" t="s">
        <v>192</v>
      </c>
      <c r="D182" s="90" t="s">
        <v>195</v>
      </c>
      <c r="E182" s="90" t="s">
        <v>871</v>
      </c>
      <c r="F182" s="270" t="s">
        <v>887</v>
      </c>
      <c r="G182" s="90" t="s">
        <v>206</v>
      </c>
      <c r="H182" s="287" t="s">
        <v>888</v>
      </c>
      <c r="I182" s="87" t="s">
        <v>208</v>
      </c>
      <c r="J182" s="87" t="s">
        <v>882</v>
      </c>
      <c r="K182" s="87"/>
      <c r="L182" s="91" t="s">
        <v>889</v>
      </c>
      <c r="M182" s="75">
        <f t="shared" si="12"/>
        <v>250000000</v>
      </c>
      <c r="N182" s="59">
        <f t="shared" si="13"/>
        <v>250000000</v>
      </c>
      <c r="O182" s="77">
        <v>6</v>
      </c>
      <c r="P182" s="59">
        <f t="shared" si="14"/>
        <v>250000000</v>
      </c>
      <c r="Q182" s="64">
        <v>250000000</v>
      </c>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6"/>
      <c r="CA182" s="66"/>
      <c r="CB182" s="66"/>
      <c r="CC182" s="66"/>
      <c r="CD182" s="66"/>
      <c r="CE182" s="66"/>
      <c r="CF182" s="66"/>
      <c r="CG182" s="66"/>
      <c r="CH182" s="66"/>
      <c r="CI182" s="66"/>
      <c r="CJ182" s="66"/>
      <c r="CK182" s="66"/>
      <c r="CL182" s="66"/>
      <c r="CM182" s="66"/>
      <c r="CN182" s="66"/>
      <c r="CO182" s="66"/>
      <c r="CP182" s="66"/>
      <c r="CQ182" s="66"/>
      <c r="CR182" s="66"/>
      <c r="CS182" s="66"/>
      <c r="CT182" s="66"/>
      <c r="CU182" s="66"/>
      <c r="CV182" s="66"/>
      <c r="CW182" s="66"/>
      <c r="CX182" s="66"/>
      <c r="CY182" s="66"/>
      <c r="CZ182" s="66"/>
      <c r="DA182" s="66"/>
      <c r="DB182" s="66"/>
      <c r="DC182" s="66"/>
      <c r="DD182" s="66"/>
      <c r="DE182" s="66"/>
      <c r="DF182" s="66"/>
      <c r="DG182" s="66"/>
      <c r="DH182" s="66"/>
      <c r="DI182" s="66"/>
      <c r="DJ182" s="66"/>
      <c r="DK182" s="66"/>
      <c r="DL182" s="66"/>
      <c r="DM182" s="66"/>
      <c r="DN182" s="66"/>
      <c r="DO182" s="66"/>
      <c r="DP182" s="66"/>
      <c r="DQ182" s="66"/>
      <c r="DR182" s="66"/>
      <c r="DS182" s="66"/>
      <c r="DT182" s="66"/>
      <c r="DU182" s="66"/>
      <c r="DV182" s="66"/>
      <c r="DW182" s="66"/>
      <c r="DX182" s="66"/>
      <c r="DY182" s="66"/>
      <c r="DZ182" s="66"/>
      <c r="EA182" s="66"/>
      <c r="EB182" s="66"/>
      <c r="EC182" s="66"/>
      <c r="ED182" s="66"/>
      <c r="EE182" s="66"/>
      <c r="EF182" s="66"/>
      <c r="EG182" s="66"/>
      <c r="EH182" s="64"/>
      <c r="EI182" s="64"/>
      <c r="EJ182" s="66"/>
      <c r="EK182" s="66"/>
      <c r="EL182" s="66"/>
      <c r="EM182" s="66"/>
      <c r="EN182" s="66"/>
      <c r="EO182" s="66"/>
      <c r="EP182" s="66"/>
      <c r="EQ182" s="66"/>
      <c r="ER182" s="66"/>
      <c r="ES182" s="66"/>
      <c r="ET182" s="66"/>
      <c r="EU182" s="66"/>
      <c r="EV182" s="66"/>
      <c r="EW182" s="66"/>
      <c r="EX182" s="66"/>
      <c r="EY182" s="66"/>
      <c r="EZ182" s="66"/>
      <c r="FA182" s="66"/>
      <c r="FB182" s="66"/>
      <c r="FC182" s="66"/>
      <c r="FD182" s="66"/>
      <c r="FE182" s="66"/>
      <c r="FF182" s="66"/>
      <c r="FG182" s="66"/>
      <c r="FH182" s="66"/>
      <c r="FI182" s="66"/>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c r="JA182" s="11"/>
      <c r="JB182" s="11"/>
      <c r="JC182" s="11"/>
      <c r="JD182" s="11"/>
      <c r="JE182" s="11"/>
      <c r="JF182" s="11"/>
      <c r="JG182" s="11"/>
      <c r="JH182" s="11"/>
      <c r="JI182" s="11"/>
      <c r="JJ182" s="11"/>
      <c r="JK182" s="11"/>
      <c r="JL182" s="11"/>
      <c r="JM182" s="11"/>
      <c r="JN182" s="11"/>
      <c r="JO182" s="11"/>
      <c r="JP182" s="11"/>
      <c r="JQ182" s="11"/>
      <c r="JR182" s="11"/>
      <c r="JS182" s="11"/>
      <c r="JT182" s="11"/>
      <c r="JU182" s="11"/>
      <c r="JV182" s="11"/>
      <c r="JW182" s="11"/>
      <c r="JX182" s="11"/>
      <c r="JY182" s="11"/>
      <c r="JZ182" s="11"/>
      <c r="KA182" s="11"/>
      <c r="KB182" s="11"/>
      <c r="KC182" s="11"/>
      <c r="KD182" s="11"/>
      <c r="KE182" s="11"/>
      <c r="KF182" s="11"/>
      <c r="KG182" s="11"/>
      <c r="KH182" s="11"/>
      <c r="KI182" s="11"/>
      <c r="KJ182" s="11"/>
      <c r="KK182" s="11"/>
      <c r="KL182" s="11"/>
      <c r="KM182" s="11"/>
      <c r="KN182" s="11"/>
      <c r="KO182" s="13"/>
      <c r="KP182" s="13"/>
      <c r="KQ182" s="13"/>
      <c r="KR182" s="13"/>
      <c r="KS182" s="13"/>
      <c r="KT182" s="13"/>
      <c r="KU182" s="13"/>
    </row>
    <row r="183" spans="1:307" ht="15.75" customHeight="1" x14ac:dyDescent="0.3">
      <c r="A183" s="90" t="s">
        <v>361</v>
      </c>
      <c r="B183" s="90" t="s">
        <v>189</v>
      </c>
      <c r="C183" s="90" t="s">
        <v>192</v>
      </c>
      <c r="D183" s="90" t="s">
        <v>195</v>
      </c>
      <c r="E183" s="90" t="s">
        <v>871</v>
      </c>
      <c r="F183" s="270" t="s">
        <v>893</v>
      </c>
      <c r="G183" s="90" t="s">
        <v>246</v>
      </c>
      <c r="H183" s="287" t="s">
        <v>895</v>
      </c>
      <c r="I183" s="87" t="s">
        <v>208</v>
      </c>
      <c r="J183" s="87" t="s">
        <v>882</v>
      </c>
      <c r="K183" s="87"/>
      <c r="L183" s="91" t="s">
        <v>896</v>
      </c>
      <c r="M183" s="75">
        <f t="shared" si="12"/>
        <v>400000000</v>
      </c>
      <c r="N183" s="59">
        <f t="shared" si="13"/>
        <v>400000000</v>
      </c>
      <c r="O183" s="77">
        <v>10</v>
      </c>
      <c r="P183" s="59">
        <f t="shared" si="14"/>
        <v>400000000</v>
      </c>
      <c r="Q183" s="64">
        <v>400000000</v>
      </c>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6"/>
      <c r="CA183" s="66"/>
      <c r="CB183" s="66"/>
      <c r="CC183" s="66"/>
      <c r="CD183" s="66"/>
      <c r="CE183" s="66"/>
      <c r="CF183" s="66"/>
      <c r="CG183" s="66"/>
      <c r="CH183" s="66"/>
      <c r="CI183" s="66"/>
      <c r="CJ183" s="66"/>
      <c r="CK183" s="66"/>
      <c r="CL183" s="66"/>
      <c r="CM183" s="66"/>
      <c r="CN183" s="66"/>
      <c r="CO183" s="66"/>
      <c r="CP183" s="66"/>
      <c r="CQ183" s="66"/>
      <c r="CR183" s="66"/>
      <c r="CS183" s="66"/>
      <c r="CT183" s="66"/>
      <c r="CU183" s="66"/>
      <c r="CV183" s="66"/>
      <c r="CW183" s="66"/>
      <c r="CX183" s="66"/>
      <c r="CY183" s="66"/>
      <c r="CZ183" s="66"/>
      <c r="DA183" s="66"/>
      <c r="DB183" s="66"/>
      <c r="DC183" s="66"/>
      <c r="DD183" s="66"/>
      <c r="DE183" s="66"/>
      <c r="DF183" s="66"/>
      <c r="DG183" s="66"/>
      <c r="DH183" s="66"/>
      <c r="DI183" s="66"/>
      <c r="DJ183" s="66"/>
      <c r="DK183" s="66"/>
      <c r="DL183" s="66"/>
      <c r="DM183" s="66"/>
      <c r="DN183" s="66"/>
      <c r="DO183" s="66"/>
      <c r="DP183" s="66"/>
      <c r="DQ183" s="66"/>
      <c r="DR183" s="66"/>
      <c r="DS183" s="66"/>
      <c r="DT183" s="66"/>
      <c r="DU183" s="66"/>
      <c r="DV183" s="66"/>
      <c r="DW183" s="66"/>
      <c r="DX183" s="66"/>
      <c r="DY183" s="66"/>
      <c r="DZ183" s="66"/>
      <c r="EA183" s="66"/>
      <c r="EB183" s="66"/>
      <c r="EC183" s="66"/>
      <c r="ED183" s="66"/>
      <c r="EE183" s="66"/>
      <c r="EF183" s="66"/>
      <c r="EG183" s="66"/>
      <c r="EH183" s="64"/>
      <c r="EI183" s="64"/>
      <c r="EJ183" s="66"/>
      <c r="EK183" s="66"/>
      <c r="EL183" s="66"/>
      <c r="EM183" s="66"/>
      <c r="EN183" s="66"/>
      <c r="EO183" s="66"/>
      <c r="EP183" s="66"/>
      <c r="EQ183" s="66"/>
      <c r="ER183" s="66"/>
      <c r="ES183" s="66"/>
      <c r="ET183" s="66"/>
      <c r="EU183" s="66"/>
      <c r="EV183" s="66"/>
      <c r="EW183" s="66"/>
      <c r="EX183" s="66"/>
      <c r="EY183" s="66"/>
      <c r="EZ183" s="66"/>
      <c r="FA183" s="66"/>
      <c r="FB183" s="66"/>
      <c r="FC183" s="66"/>
      <c r="FD183" s="66"/>
      <c r="FE183" s="66"/>
      <c r="FF183" s="66"/>
      <c r="FG183" s="66"/>
      <c r="FH183" s="66"/>
      <c r="FI183" s="66"/>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c r="JA183" s="11"/>
      <c r="JB183" s="11"/>
      <c r="JC183" s="11"/>
      <c r="JD183" s="11"/>
      <c r="JE183" s="11"/>
      <c r="JF183" s="11"/>
      <c r="JG183" s="11"/>
      <c r="JH183" s="11"/>
      <c r="JI183" s="11"/>
      <c r="JJ183" s="11"/>
      <c r="JK183" s="11"/>
      <c r="JL183" s="11"/>
      <c r="JM183" s="11"/>
      <c r="JN183" s="11"/>
      <c r="JO183" s="11"/>
      <c r="JP183" s="11"/>
      <c r="JQ183" s="11"/>
      <c r="JR183" s="11"/>
      <c r="JS183" s="11"/>
      <c r="JT183" s="11"/>
      <c r="JU183" s="11"/>
      <c r="JV183" s="11"/>
      <c r="JW183" s="11"/>
      <c r="JX183" s="11"/>
      <c r="JY183" s="11"/>
      <c r="JZ183" s="11"/>
      <c r="KA183" s="11"/>
      <c r="KB183" s="11"/>
      <c r="KC183" s="11"/>
      <c r="KD183" s="11"/>
      <c r="KE183" s="11"/>
      <c r="KF183" s="11"/>
      <c r="KG183" s="11"/>
      <c r="KH183" s="11"/>
      <c r="KI183" s="11"/>
      <c r="KJ183" s="11"/>
      <c r="KK183" s="11"/>
      <c r="KL183" s="11"/>
      <c r="KM183" s="11"/>
      <c r="KN183" s="11"/>
      <c r="KO183" s="13"/>
      <c r="KP183" s="13"/>
      <c r="KQ183" s="13"/>
      <c r="KR183" s="13"/>
      <c r="KS183" s="13"/>
      <c r="KT183" s="13"/>
      <c r="KU183" s="13"/>
    </row>
    <row r="184" spans="1:307" ht="15.75" customHeight="1" x14ac:dyDescent="0.3">
      <c r="A184" s="90" t="s">
        <v>361</v>
      </c>
      <c r="B184" s="104" t="s">
        <v>189</v>
      </c>
      <c r="C184" s="90" t="s">
        <v>192</v>
      </c>
      <c r="D184" s="90" t="s">
        <v>195</v>
      </c>
      <c r="E184" s="90" t="s">
        <v>871</v>
      </c>
      <c r="F184" s="270" t="s">
        <v>897</v>
      </c>
      <c r="G184" s="90" t="s">
        <v>206</v>
      </c>
      <c r="H184" s="287" t="s">
        <v>898</v>
      </c>
      <c r="I184" s="87" t="s">
        <v>208</v>
      </c>
      <c r="J184" s="87" t="s">
        <v>882</v>
      </c>
      <c r="K184" s="87"/>
      <c r="L184" s="91" t="s">
        <v>899</v>
      </c>
      <c r="M184" s="75">
        <f t="shared" si="12"/>
        <v>200000000</v>
      </c>
      <c r="N184" s="59">
        <f t="shared" si="13"/>
        <v>200000000</v>
      </c>
      <c r="O184" s="77">
        <v>5</v>
      </c>
      <c r="P184" s="59">
        <f t="shared" si="14"/>
        <v>200000000</v>
      </c>
      <c r="Q184" s="64">
        <v>200000000</v>
      </c>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6"/>
      <c r="CA184" s="66"/>
      <c r="CB184" s="66"/>
      <c r="CC184" s="66"/>
      <c r="CD184" s="66"/>
      <c r="CE184" s="66"/>
      <c r="CF184" s="66"/>
      <c r="CG184" s="66"/>
      <c r="CH184" s="66"/>
      <c r="CI184" s="66"/>
      <c r="CJ184" s="66"/>
      <c r="CK184" s="66"/>
      <c r="CL184" s="66"/>
      <c r="CM184" s="66"/>
      <c r="CN184" s="66"/>
      <c r="CO184" s="66"/>
      <c r="CP184" s="66"/>
      <c r="CQ184" s="66"/>
      <c r="CR184" s="66"/>
      <c r="CS184" s="66"/>
      <c r="CT184" s="66"/>
      <c r="CU184" s="66"/>
      <c r="CV184" s="66"/>
      <c r="CW184" s="66"/>
      <c r="CX184" s="66"/>
      <c r="CY184" s="66"/>
      <c r="CZ184" s="66"/>
      <c r="DA184" s="66"/>
      <c r="DB184" s="66"/>
      <c r="DC184" s="66"/>
      <c r="DD184" s="66"/>
      <c r="DE184" s="66"/>
      <c r="DF184" s="66"/>
      <c r="DG184" s="66"/>
      <c r="DH184" s="66"/>
      <c r="DI184" s="66"/>
      <c r="DJ184" s="66"/>
      <c r="DK184" s="66"/>
      <c r="DL184" s="66"/>
      <c r="DM184" s="66"/>
      <c r="DN184" s="66"/>
      <c r="DO184" s="66"/>
      <c r="DP184" s="66"/>
      <c r="DQ184" s="66"/>
      <c r="DR184" s="66"/>
      <c r="DS184" s="66"/>
      <c r="DT184" s="66"/>
      <c r="DU184" s="66"/>
      <c r="DV184" s="66"/>
      <c r="DW184" s="66"/>
      <c r="DX184" s="66"/>
      <c r="DY184" s="66"/>
      <c r="DZ184" s="66"/>
      <c r="EA184" s="66"/>
      <c r="EB184" s="66"/>
      <c r="EC184" s="66"/>
      <c r="ED184" s="66"/>
      <c r="EE184" s="66"/>
      <c r="EF184" s="66"/>
      <c r="EG184" s="66"/>
      <c r="EH184" s="64"/>
      <c r="EI184" s="64"/>
      <c r="EJ184" s="66"/>
      <c r="EK184" s="66"/>
      <c r="EL184" s="66"/>
      <c r="EM184" s="66"/>
      <c r="EN184" s="66"/>
      <c r="EO184" s="66"/>
      <c r="EP184" s="66"/>
      <c r="EQ184" s="66"/>
      <c r="ER184" s="66"/>
      <c r="ES184" s="66"/>
      <c r="ET184" s="66"/>
      <c r="EU184" s="66"/>
      <c r="EV184" s="66"/>
      <c r="EW184" s="66"/>
      <c r="EX184" s="66"/>
      <c r="EY184" s="66"/>
      <c r="EZ184" s="66"/>
      <c r="FA184" s="66"/>
      <c r="FB184" s="66"/>
      <c r="FC184" s="66"/>
      <c r="FD184" s="66"/>
      <c r="FE184" s="66"/>
      <c r="FF184" s="66"/>
      <c r="FG184" s="66"/>
      <c r="FH184" s="66"/>
      <c r="FI184" s="66"/>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c r="JA184" s="11"/>
      <c r="JB184" s="11"/>
      <c r="JC184" s="11"/>
      <c r="JD184" s="11"/>
      <c r="JE184" s="11"/>
      <c r="JF184" s="11"/>
      <c r="JG184" s="11"/>
      <c r="JH184" s="11"/>
      <c r="JI184" s="11"/>
      <c r="JJ184" s="11"/>
      <c r="JK184" s="11"/>
      <c r="JL184" s="11"/>
      <c r="JM184" s="11"/>
      <c r="JN184" s="11"/>
      <c r="JO184" s="11"/>
      <c r="JP184" s="11"/>
      <c r="JQ184" s="11"/>
      <c r="JR184" s="11"/>
      <c r="JS184" s="11"/>
      <c r="JT184" s="11"/>
      <c r="JU184" s="11"/>
      <c r="JV184" s="11"/>
      <c r="JW184" s="11"/>
      <c r="JX184" s="11"/>
      <c r="JY184" s="11"/>
      <c r="JZ184" s="11"/>
      <c r="KA184" s="11"/>
      <c r="KB184" s="11"/>
      <c r="KC184" s="11"/>
      <c r="KD184" s="11"/>
      <c r="KE184" s="11"/>
      <c r="KF184" s="11"/>
      <c r="KG184" s="11"/>
      <c r="KH184" s="11"/>
      <c r="KI184" s="11"/>
      <c r="KJ184" s="11"/>
      <c r="KK184" s="11"/>
      <c r="KL184" s="11"/>
      <c r="KM184" s="11"/>
      <c r="KN184" s="11"/>
      <c r="KO184" s="13"/>
      <c r="KP184" s="13"/>
      <c r="KQ184" s="13"/>
      <c r="KR184" s="13"/>
      <c r="KS184" s="13"/>
      <c r="KT184" s="13"/>
      <c r="KU184" s="13"/>
    </row>
    <row r="185" spans="1:307" ht="15.75" customHeight="1" x14ac:dyDescent="0.3">
      <c r="A185" s="90" t="s">
        <v>361</v>
      </c>
      <c r="B185" s="90" t="s">
        <v>189</v>
      </c>
      <c r="C185" s="90" t="s">
        <v>192</v>
      </c>
      <c r="D185" s="90" t="s">
        <v>195</v>
      </c>
      <c r="E185" s="90" t="s">
        <v>871</v>
      </c>
      <c r="F185" s="270" t="s">
        <v>900</v>
      </c>
      <c r="G185" s="90" t="s">
        <v>246</v>
      </c>
      <c r="H185" s="287" t="s">
        <v>901</v>
      </c>
      <c r="I185" s="87" t="s">
        <v>208</v>
      </c>
      <c r="J185" s="87" t="s">
        <v>882</v>
      </c>
      <c r="K185" s="87"/>
      <c r="L185" s="91" t="s">
        <v>902</v>
      </c>
      <c r="M185" s="75">
        <f t="shared" si="12"/>
        <v>250000000</v>
      </c>
      <c r="N185" s="59">
        <f t="shared" si="13"/>
        <v>250000000</v>
      </c>
      <c r="O185" s="77">
        <v>6</v>
      </c>
      <c r="P185" s="59">
        <f t="shared" si="14"/>
        <v>250000000</v>
      </c>
      <c r="Q185" s="64">
        <v>250000000</v>
      </c>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6"/>
      <c r="CA185" s="66"/>
      <c r="CB185" s="66"/>
      <c r="CC185" s="66"/>
      <c r="CD185" s="66"/>
      <c r="CE185" s="66"/>
      <c r="CF185" s="66"/>
      <c r="CG185" s="66"/>
      <c r="CH185" s="66"/>
      <c r="CI185" s="66"/>
      <c r="CJ185" s="66"/>
      <c r="CK185" s="66"/>
      <c r="CL185" s="66"/>
      <c r="CM185" s="66"/>
      <c r="CN185" s="66"/>
      <c r="CO185" s="66"/>
      <c r="CP185" s="66"/>
      <c r="CQ185" s="66"/>
      <c r="CR185" s="66"/>
      <c r="CS185" s="66"/>
      <c r="CT185" s="66"/>
      <c r="CU185" s="66"/>
      <c r="CV185" s="66"/>
      <c r="CW185" s="66"/>
      <c r="CX185" s="66"/>
      <c r="CY185" s="66"/>
      <c r="CZ185" s="66"/>
      <c r="DA185" s="66"/>
      <c r="DB185" s="66"/>
      <c r="DC185" s="66"/>
      <c r="DD185" s="66"/>
      <c r="DE185" s="66"/>
      <c r="DF185" s="66"/>
      <c r="DG185" s="66"/>
      <c r="DH185" s="66"/>
      <c r="DI185" s="66"/>
      <c r="DJ185" s="66"/>
      <c r="DK185" s="66"/>
      <c r="DL185" s="66"/>
      <c r="DM185" s="66"/>
      <c r="DN185" s="66"/>
      <c r="DO185" s="66"/>
      <c r="DP185" s="66"/>
      <c r="DQ185" s="66"/>
      <c r="DR185" s="66"/>
      <c r="DS185" s="66"/>
      <c r="DT185" s="66"/>
      <c r="DU185" s="66"/>
      <c r="DV185" s="66"/>
      <c r="DW185" s="66"/>
      <c r="DX185" s="66"/>
      <c r="DY185" s="66"/>
      <c r="DZ185" s="66"/>
      <c r="EA185" s="66"/>
      <c r="EB185" s="66"/>
      <c r="EC185" s="66"/>
      <c r="ED185" s="66"/>
      <c r="EE185" s="66"/>
      <c r="EF185" s="66"/>
      <c r="EG185" s="66"/>
      <c r="EH185" s="64"/>
      <c r="EI185" s="64"/>
      <c r="EJ185" s="66"/>
      <c r="EK185" s="66"/>
      <c r="EL185" s="66"/>
      <c r="EM185" s="66"/>
      <c r="EN185" s="66"/>
      <c r="EO185" s="66"/>
      <c r="EP185" s="66"/>
      <c r="EQ185" s="66"/>
      <c r="ER185" s="66"/>
      <c r="ES185" s="66"/>
      <c r="ET185" s="66"/>
      <c r="EU185" s="66"/>
      <c r="EV185" s="66"/>
      <c r="EW185" s="66"/>
      <c r="EX185" s="66"/>
      <c r="EY185" s="66"/>
      <c r="EZ185" s="66"/>
      <c r="FA185" s="66"/>
      <c r="FB185" s="66"/>
      <c r="FC185" s="66"/>
      <c r="FD185" s="66"/>
      <c r="FE185" s="66"/>
      <c r="FF185" s="66"/>
      <c r="FG185" s="66"/>
      <c r="FH185" s="66"/>
      <c r="FI185" s="66"/>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c r="JA185" s="11"/>
      <c r="JB185" s="11"/>
      <c r="JC185" s="11"/>
      <c r="JD185" s="11"/>
      <c r="JE185" s="11"/>
      <c r="JF185" s="11"/>
      <c r="JG185" s="11"/>
      <c r="JH185" s="11"/>
      <c r="JI185" s="11"/>
      <c r="JJ185" s="11"/>
      <c r="JK185" s="11"/>
      <c r="JL185" s="11"/>
      <c r="JM185" s="11"/>
      <c r="JN185" s="11"/>
      <c r="JO185" s="11"/>
      <c r="JP185" s="11"/>
      <c r="JQ185" s="11"/>
      <c r="JR185" s="11"/>
      <c r="JS185" s="11"/>
      <c r="JT185" s="11"/>
      <c r="JU185" s="11"/>
      <c r="JV185" s="11"/>
      <c r="JW185" s="11"/>
      <c r="JX185" s="11"/>
      <c r="JY185" s="11"/>
      <c r="JZ185" s="11"/>
      <c r="KA185" s="11"/>
      <c r="KB185" s="11"/>
      <c r="KC185" s="11"/>
      <c r="KD185" s="11"/>
      <c r="KE185" s="11"/>
      <c r="KF185" s="11"/>
      <c r="KG185" s="11"/>
      <c r="KH185" s="11"/>
      <c r="KI185" s="11"/>
      <c r="KJ185" s="11"/>
      <c r="KK185" s="11"/>
      <c r="KL185" s="11"/>
      <c r="KM185" s="11"/>
      <c r="KN185" s="11"/>
      <c r="KO185" s="13"/>
      <c r="KP185" s="13"/>
      <c r="KQ185" s="13"/>
      <c r="KR185" s="13"/>
      <c r="KS185" s="13"/>
      <c r="KT185" s="13"/>
      <c r="KU185" s="13"/>
    </row>
    <row r="186" spans="1:307" ht="15.75" customHeight="1" x14ac:dyDescent="0.3">
      <c r="A186" s="90" t="s">
        <v>361</v>
      </c>
      <c r="B186" s="90" t="s">
        <v>189</v>
      </c>
      <c r="C186" s="90" t="s">
        <v>192</v>
      </c>
      <c r="D186" s="90" t="s">
        <v>195</v>
      </c>
      <c r="E186" s="90" t="s">
        <v>871</v>
      </c>
      <c r="F186" s="270" t="s">
        <v>903</v>
      </c>
      <c r="G186" s="90" t="s">
        <v>246</v>
      </c>
      <c r="H186" s="287" t="s">
        <v>905</v>
      </c>
      <c r="I186" s="87" t="s">
        <v>208</v>
      </c>
      <c r="J186" s="87" t="s">
        <v>907</v>
      </c>
      <c r="K186" s="87"/>
      <c r="L186" s="91" t="s">
        <v>909</v>
      </c>
      <c r="M186" s="75">
        <f t="shared" si="12"/>
        <v>300000000</v>
      </c>
      <c r="N186" s="59">
        <f t="shared" si="13"/>
        <v>300000000</v>
      </c>
      <c r="O186" s="77">
        <v>6</v>
      </c>
      <c r="P186" s="59">
        <f t="shared" si="14"/>
        <v>300000000</v>
      </c>
      <c r="Q186" s="64">
        <v>300000000</v>
      </c>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4"/>
      <c r="BF186" s="64"/>
      <c r="BG186" s="64"/>
      <c r="BH186" s="64"/>
      <c r="BI186" s="64"/>
      <c r="BJ186" s="64"/>
      <c r="BK186" s="64"/>
      <c r="BL186" s="64"/>
      <c r="BM186" s="64"/>
      <c r="BN186" s="64"/>
      <c r="BO186" s="64"/>
      <c r="BP186" s="64"/>
      <c r="BQ186" s="64"/>
      <c r="BR186" s="64"/>
      <c r="BS186" s="64"/>
      <c r="BT186" s="64"/>
      <c r="BU186" s="64"/>
      <c r="BV186" s="64"/>
      <c r="BW186" s="64"/>
      <c r="BX186" s="64"/>
      <c r="BY186" s="64"/>
      <c r="BZ186" s="66"/>
      <c r="CA186" s="66"/>
      <c r="CB186" s="66"/>
      <c r="CC186" s="66"/>
      <c r="CD186" s="66"/>
      <c r="CE186" s="66"/>
      <c r="CF186" s="66"/>
      <c r="CG186" s="66"/>
      <c r="CH186" s="66"/>
      <c r="CI186" s="66"/>
      <c r="CJ186" s="66"/>
      <c r="CK186" s="66"/>
      <c r="CL186" s="66"/>
      <c r="CM186" s="66"/>
      <c r="CN186" s="66"/>
      <c r="CO186" s="66"/>
      <c r="CP186" s="66"/>
      <c r="CQ186" s="66"/>
      <c r="CR186" s="66"/>
      <c r="CS186" s="66"/>
      <c r="CT186" s="66"/>
      <c r="CU186" s="66"/>
      <c r="CV186" s="66"/>
      <c r="CW186" s="66"/>
      <c r="CX186" s="66"/>
      <c r="CY186" s="66"/>
      <c r="CZ186" s="66"/>
      <c r="DA186" s="66"/>
      <c r="DB186" s="66"/>
      <c r="DC186" s="66"/>
      <c r="DD186" s="66"/>
      <c r="DE186" s="66"/>
      <c r="DF186" s="66"/>
      <c r="DG186" s="66"/>
      <c r="DH186" s="66"/>
      <c r="DI186" s="66"/>
      <c r="DJ186" s="66"/>
      <c r="DK186" s="66"/>
      <c r="DL186" s="66"/>
      <c r="DM186" s="66"/>
      <c r="DN186" s="66"/>
      <c r="DO186" s="66"/>
      <c r="DP186" s="66"/>
      <c r="DQ186" s="66"/>
      <c r="DR186" s="66"/>
      <c r="DS186" s="66"/>
      <c r="DT186" s="66"/>
      <c r="DU186" s="66"/>
      <c r="DV186" s="66"/>
      <c r="DW186" s="66"/>
      <c r="DX186" s="66"/>
      <c r="DY186" s="66"/>
      <c r="DZ186" s="66"/>
      <c r="EA186" s="66"/>
      <c r="EB186" s="66"/>
      <c r="EC186" s="66"/>
      <c r="ED186" s="66"/>
      <c r="EE186" s="66"/>
      <c r="EF186" s="66"/>
      <c r="EG186" s="66"/>
      <c r="EH186" s="64"/>
      <c r="EI186" s="64"/>
      <c r="EJ186" s="66"/>
      <c r="EK186" s="66"/>
      <c r="EL186" s="66"/>
      <c r="EM186" s="66"/>
      <c r="EN186" s="66"/>
      <c r="EO186" s="66"/>
      <c r="EP186" s="66"/>
      <c r="EQ186" s="66"/>
      <c r="ER186" s="66"/>
      <c r="ES186" s="66"/>
      <c r="ET186" s="66"/>
      <c r="EU186" s="66"/>
      <c r="EV186" s="66"/>
      <c r="EW186" s="66"/>
      <c r="EX186" s="66"/>
      <c r="EY186" s="66"/>
      <c r="EZ186" s="66"/>
      <c r="FA186" s="66"/>
      <c r="FB186" s="66"/>
      <c r="FC186" s="66"/>
      <c r="FD186" s="66"/>
      <c r="FE186" s="66"/>
      <c r="FF186" s="66"/>
      <c r="FG186" s="66"/>
      <c r="FH186" s="66"/>
      <c r="FI186" s="66"/>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c r="JA186" s="11"/>
      <c r="JB186" s="11"/>
      <c r="JC186" s="11"/>
      <c r="JD186" s="11"/>
      <c r="JE186" s="11"/>
      <c r="JF186" s="11"/>
      <c r="JG186" s="11"/>
      <c r="JH186" s="11"/>
      <c r="JI186" s="11"/>
      <c r="JJ186" s="11"/>
      <c r="JK186" s="11"/>
      <c r="JL186" s="11"/>
      <c r="JM186" s="11"/>
      <c r="JN186" s="11"/>
      <c r="JO186" s="11"/>
      <c r="JP186" s="11"/>
      <c r="JQ186" s="11"/>
      <c r="JR186" s="11"/>
      <c r="JS186" s="11"/>
      <c r="JT186" s="11"/>
      <c r="JU186" s="11"/>
      <c r="JV186" s="11"/>
      <c r="JW186" s="11"/>
      <c r="JX186" s="11"/>
      <c r="JY186" s="11"/>
      <c r="JZ186" s="11"/>
      <c r="KA186" s="11"/>
      <c r="KB186" s="11"/>
      <c r="KC186" s="11"/>
      <c r="KD186" s="11"/>
      <c r="KE186" s="11"/>
      <c r="KF186" s="11"/>
      <c r="KG186" s="11"/>
      <c r="KH186" s="11"/>
      <c r="KI186" s="11"/>
      <c r="KJ186" s="11"/>
      <c r="KK186" s="11"/>
      <c r="KL186" s="11"/>
      <c r="KM186" s="11"/>
      <c r="KN186" s="11"/>
      <c r="KO186" s="13"/>
      <c r="KP186" s="13"/>
      <c r="KQ186" s="13"/>
      <c r="KR186" s="13"/>
      <c r="KS186" s="13"/>
      <c r="KT186" s="13"/>
      <c r="KU186" s="13"/>
    </row>
    <row r="187" spans="1:307" ht="15.75" hidden="1" customHeight="1" x14ac:dyDescent="0.3">
      <c r="A187" s="55"/>
      <c r="B187" s="55"/>
      <c r="C187" s="55"/>
      <c r="D187" s="55"/>
      <c r="E187" s="55"/>
      <c r="F187" s="158"/>
      <c r="G187" s="55"/>
      <c r="H187" s="156"/>
      <c r="I187" s="87"/>
      <c r="J187" s="87"/>
      <c r="K187" s="87"/>
      <c r="L187" s="57" t="s">
        <v>1153</v>
      </c>
      <c r="M187" s="75">
        <v>706000000</v>
      </c>
      <c r="N187" s="59"/>
      <c r="O187" s="77"/>
      <c r="P187" s="59" t="s">
        <v>1154</v>
      </c>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6"/>
      <c r="CA187" s="66"/>
      <c r="CB187" s="66"/>
      <c r="CC187" s="66"/>
      <c r="CD187" s="66"/>
      <c r="CE187" s="66"/>
      <c r="CF187" s="66"/>
      <c r="CG187" s="66"/>
      <c r="CH187" s="66"/>
      <c r="CI187" s="66"/>
      <c r="CJ187" s="66"/>
      <c r="CK187" s="66"/>
      <c r="CL187" s="66"/>
      <c r="CM187" s="66"/>
      <c r="CN187" s="66"/>
      <c r="CO187" s="66"/>
      <c r="CP187" s="66"/>
      <c r="CQ187" s="66"/>
      <c r="CR187" s="66"/>
      <c r="CS187" s="66"/>
      <c r="CT187" s="66"/>
      <c r="CU187" s="66"/>
      <c r="CV187" s="66"/>
      <c r="CW187" s="66"/>
      <c r="CX187" s="66"/>
      <c r="CY187" s="66"/>
      <c r="CZ187" s="66"/>
      <c r="DA187" s="66"/>
      <c r="DB187" s="66"/>
      <c r="DC187" s="66"/>
      <c r="DD187" s="66"/>
      <c r="DE187" s="66"/>
      <c r="DF187" s="66"/>
      <c r="DG187" s="66"/>
      <c r="DH187" s="66"/>
      <c r="DI187" s="66"/>
      <c r="DJ187" s="66"/>
      <c r="DK187" s="66"/>
      <c r="DL187" s="66"/>
      <c r="DM187" s="66"/>
      <c r="DN187" s="66"/>
      <c r="DO187" s="66"/>
      <c r="DP187" s="66"/>
      <c r="DQ187" s="66"/>
      <c r="DR187" s="66"/>
      <c r="DS187" s="66"/>
      <c r="DT187" s="66"/>
      <c r="DU187" s="66"/>
      <c r="DV187" s="66"/>
      <c r="DW187" s="66"/>
      <c r="DX187" s="66"/>
      <c r="DY187" s="66"/>
      <c r="DZ187" s="66"/>
      <c r="EA187" s="66"/>
      <c r="EB187" s="66"/>
      <c r="EC187" s="66"/>
      <c r="ED187" s="66"/>
      <c r="EE187" s="66"/>
      <c r="EF187" s="66"/>
      <c r="EG187" s="66"/>
      <c r="EH187" s="64"/>
      <c r="EI187" s="64"/>
      <c r="EJ187" s="66"/>
      <c r="EK187" s="66"/>
      <c r="EL187" s="66"/>
      <c r="EM187" s="66"/>
      <c r="EN187" s="66"/>
      <c r="EO187" s="66"/>
      <c r="EP187" s="66"/>
      <c r="EQ187" s="66"/>
      <c r="ER187" s="66"/>
      <c r="ES187" s="66"/>
      <c r="ET187" s="66"/>
      <c r="EU187" s="66"/>
      <c r="EV187" s="66"/>
      <c r="EW187" s="66"/>
      <c r="EX187" s="66"/>
      <c r="EY187" s="66"/>
      <c r="EZ187" s="66"/>
      <c r="FA187" s="66"/>
      <c r="FB187" s="66"/>
      <c r="FC187" s="66"/>
      <c r="FD187" s="66"/>
      <c r="FE187" s="66"/>
      <c r="FF187" s="66"/>
      <c r="FG187" s="66"/>
      <c r="FH187" s="66"/>
      <c r="FI187" s="66"/>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c r="JA187" s="11"/>
      <c r="JB187" s="11"/>
      <c r="JC187" s="11"/>
      <c r="JD187" s="11"/>
      <c r="JE187" s="11"/>
      <c r="JF187" s="11"/>
      <c r="JG187" s="11"/>
      <c r="JH187" s="11"/>
      <c r="JI187" s="11"/>
      <c r="JJ187" s="11"/>
      <c r="JK187" s="11"/>
      <c r="JL187" s="11"/>
      <c r="JM187" s="11"/>
      <c r="JN187" s="11"/>
      <c r="JO187" s="11"/>
      <c r="JP187" s="11"/>
      <c r="JQ187" s="11"/>
      <c r="JR187" s="11"/>
      <c r="JS187" s="11"/>
      <c r="JT187" s="11"/>
      <c r="JU187" s="11"/>
      <c r="JV187" s="11"/>
      <c r="JW187" s="11"/>
      <c r="JX187" s="11"/>
      <c r="JY187" s="11"/>
      <c r="JZ187" s="11"/>
      <c r="KA187" s="11"/>
      <c r="KB187" s="11"/>
      <c r="KC187" s="11"/>
      <c r="KD187" s="11"/>
      <c r="KE187" s="11"/>
      <c r="KF187" s="11"/>
      <c r="KG187" s="11"/>
      <c r="KH187" s="11"/>
      <c r="KI187" s="11"/>
      <c r="KJ187" s="11"/>
      <c r="KK187" s="11"/>
      <c r="KL187" s="11"/>
      <c r="KM187" s="11"/>
      <c r="KN187" s="11"/>
      <c r="KO187" s="13"/>
      <c r="KP187" s="13"/>
      <c r="KQ187" s="13"/>
      <c r="KR187" s="13"/>
      <c r="KS187" s="13"/>
      <c r="KT187" s="13"/>
      <c r="KU187" s="13"/>
    </row>
    <row r="188" spans="1:307" ht="15.75" hidden="1" customHeight="1" x14ac:dyDescent="0.3">
      <c r="A188" s="90"/>
      <c r="B188" s="90"/>
      <c r="C188" s="90"/>
      <c r="D188" s="90"/>
      <c r="E188" s="90"/>
      <c r="F188" s="270"/>
      <c r="G188" s="90"/>
      <c r="H188" s="287"/>
      <c r="I188" s="87"/>
      <c r="J188" s="87"/>
      <c r="K188" s="87"/>
      <c r="L188" s="30" t="s">
        <v>5</v>
      </c>
      <c r="M188" s="250">
        <f>SUBTOTAL(9,M181:M187)</f>
        <v>1650000000</v>
      </c>
      <c r="N188" s="59"/>
      <c r="O188" s="77"/>
      <c r="P188" s="59"/>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6"/>
      <c r="CA188" s="66"/>
      <c r="CB188" s="66"/>
      <c r="CC188" s="66"/>
      <c r="CD188" s="66"/>
      <c r="CE188" s="66"/>
      <c r="CF188" s="66"/>
      <c r="CG188" s="66"/>
      <c r="CH188" s="66"/>
      <c r="CI188" s="66"/>
      <c r="CJ188" s="66"/>
      <c r="CK188" s="66"/>
      <c r="CL188" s="66"/>
      <c r="CM188" s="66"/>
      <c r="CN188" s="66"/>
      <c r="CO188" s="66"/>
      <c r="CP188" s="66"/>
      <c r="CQ188" s="66"/>
      <c r="CR188" s="66"/>
      <c r="CS188" s="66"/>
      <c r="CT188" s="66"/>
      <c r="CU188" s="66"/>
      <c r="CV188" s="66"/>
      <c r="CW188" s="66"/>
      <c r="CX188" s="66"/>
      <c r="CY188" s="66"/>
      <c r="CZ188" s="66"/>
      <c r="DA188" s="66"/>
      <c r="DB188" s="66"/>
      <c r="DC188" s="66"/>
      <c r="DD188" s="66"/>
      <c r="DE188" s="66"/>
      <c r="DF188" s="66"/>
      <c r="DG188" s="66"/>
      <c r="DH188" s="66"/>
      <c r="DI188" s="66"/>
      <c r="DJ188" s="66"/>
      <c r="DK188" s="66"/>
      <c r="DL188" s="66"/>
      <c r="DM188" s="66"/>
      <c r="DN188" s="66"/>
      <c r="DO188" s="66"/>
      <c r="DP188" s="66"/>
      <c r="DQ188" s="66"/>
      <c r="DR188" s="66"/>
      <c r="DS188" s="66"/>
      <c r="DT188" s="66"/>
      <c r="DU188" s="66"/>
      <c r="DV188" s="66"/>
      <c r="DW188" s="66"/>
      <c r="DX188" s="66"/>
      <c r="DY188" s="66"/>
      <c r="DZ188" s="66"/>
      <c r="EA188" s="66"/>
      <c r="EB188" s="66"/>
      <c r="EC188" s="66"/>
      <c r="ED188" s="66"/>
      <c r="EE188" s="66"/>
      <c r="EF188" s="66"/>
      <c r="EG188" s="66"/>
      <c r="EH188" s="64"/>
      <c r="EI188" s="64"/>
      <c r="EJ188" s="66"/>
      <c r="EK188" s="66"/>
      <c r="EL188" s="66"/>
      <c r="EM188" s="66"/>
      <c r="EN188" s="66"/>
      <c r="EO188" s="66"/>
      <c r="EP188" s="66"/>
      <c r="EQ188" s="66"/>
      <c r="ER188" s="66"/>
      <c r="ES188" s="66"/>
      <c r="ET188" s="66"/>
      <c r="EU188" s="66"/>
      <c r="EV188" s="66"/>
      <c r="EW188" s="66"/>
      <c r="EX188" s="66"/>
      <c r="EY188" s="66"/>
      <c r="EZ188" s="66"/>
      <c r="FA188" s="66"/>
      <c r="FB188" s="66"/>
      <c r="FC188" s="66"/>
      <c r="FD188" s="66"/>
      <c r="FE188" s="66"/>
      <c r="FF188" s="66"/>
      <c r="FG188" s="66"/>
      <c r="FH188" s="66"/>
      <c r="FI188" s="66"/>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c r="JA188" s="11"/>
      <c r="JB188" s="11"/>
      <c r="JC188" s="11"/>
      <c r="JD188" s="11"/>
      <c r="JE188" s="11"/>
      <c r="JF188" s="11"/>
      <c r="JG188" s="11"/>
      <c r="JH188" s="11"/>
      <c r="JI188" s="11"/>
      <c r="JJ188" s="11"/>
      <c r="JK188" s="11"/>
      <c r="JL188" s="11"/>
      <c r="JM188" s="11"/>
      <c r="JN188" s="11"/>
      <c r="JO188" s="11"/>
      <c r="JP188" s="11"/>
      <c r="JQ188" s="11"/>
      <c r="JR188" s="11"/>
      <c r="JS188" s="11"/>
      <c r="JT188" s="11"/>
      <c r="JU188" s="11"/>
      <c r="JV188" s="11"/>
      <c r="JW188" s="11"/>
      <c r="JX188" s="11"/>
      <c r="JY188" s="11"/>
      <c r="JZ188" s="11"/>
      <c r="KA188" s="11"/>
      <c r="KB188" s="11"/>
      <c r="KC188" s="11"/>
      <c r="KD188" s="11"/>
      <c r="KE188" s="11"/>
      <c r="KF188" s="11"/>
      <c r="KG188" s="11"/>
      <c r="KH188" s="11"/>
      <c r="KI188" s="11"/>
      <c r="KJ188" s="11"/>
      <c r="KK188" s="11"/>
      <c r="KL188" s="11"/>
      <c r="KM188" s="11"/>
      <c r="KN188" s="11"/>
      <c r="KO188" s="13"/>
      <c r="KP188" s="13"/>
      <c r="KQ188" s="13"/>
      <c r="KR188" s="13"/>
      <c r="KS188" s="13"/>
      <c r="KT188" s="13"/>
      <c r="KU188" s="13"/>
    </row>
    <row r="189" spans="1:307" ht="15.75" customHeight="1" x14ac:dyDescent="0.3">
      <c r="A189" s="87" t="s">
        <v>195</v>
      </c>
      <c r="B189" s="87"/>
      <c r="C189" s="87"/>
      <c r="D189" s="87"/>
      <c r="E189" s="87"/>
      <c r="F189" s="300"/>
      <c r="G189" s="300" t="s">
        <v>195</v>
      </c>
      <c r="H189" s="86"/>
      <c r="I189" s="43"/>
      <c r="J189" s="43"/>
      <c r="K189" s="87"/>
      <c r="L189" s="30" t="s">
        <v>913</v>
      </c>
      <c r="M189" s="75"/>
      <c r="N189" s="64"/>
      <c r="O189" s="103"/>
      <c r="P189" s="64"/>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243"/>
      <c r="CR189" s="243"/>
      <c r="CS189" s="243"/>
      <c r="CT189" s="243"/>
      <c r="CU189" s="243"/>
      <c r="CV189" s="36"/>
      <c r="CW189" s="36"/>
      <c r="CX189" s="36"/>
      <c r="CY189" s="36"/>
      <c r="CZ189" s="36"/>
      <c r="DA189" s="36"/>
      <c r="DB189" s="36"/>
      <c r="DC189" s="36"/>
      <c r="DD189" s="36"/>
      <c r="DE189" s="36"/>
      <c r="DF189" s="36"/>
      <c r="DG189" s="36"/>
      <c r="DH189" s="36"/>
      <c r="DI189" s="36"/>
      <c r="DJ189" s="36"/>
      <c r="DK189" s="36"/>
      <c r="DL189" s="36"/>
      <c r="DM189" s="36"/>
      <c r="DN189" s="36"/>
      <c r="DO189" s="36"/>
      <c r="DP189" s="36"/>
      <c r="DQ189" s="36"/>
      <c r="DR189" s="36"/>
      <c r="DS189" s="36"/>
      <c r="DT189" s="36"/>
      <c r="DU189" s="36"/>
      <c r="DV189" s="36"/>
      <c r="DW189" s="36"/>
      <c r="DX189" s="36"/>
      <c r="DY189" s="36"/>
      <c r="DZ189" s="36"/>
      <c r="EA189" s="36"/>
      <c r="EB189" s="243"/>
      <c r="EC189" s="243"/>
      <c r="ED189" s="243"/>
      <c r="EE189" s="243"/>
      <c r="EF189" s="243"/>
      <c r="EG189" s="243"/>
      <c r="EH189" s="36"/>
      <c r="EI189" s="36"/>
      <c r="EJ189" s="243"/>
      <c r="EK189" s="243"/>
      <c r="EL189" s="243"/>
      <c r="EM189" s="243"/>
      <c r="EN189" s="243"/>
      <c r="EO189" s="243"/>
      <c r="EP189" s="243"/>
      <c r="EQ189" s="243"/>
      <c r="ER189" s="243"/>
      <c r="ES189" s="243"/>
      <c r="ET189" s="243"/>
      <c r="EU189" s="243"/>
      <c r="EV189" s="243"/>
      <c r="EW189" s="243"/>
      <c r="EX189" s="243"/>
      <c r="EY189" s="243"/>
      <c r="EZ189" s="243"/>
      <c r="FA189" s="243"/>
      <c r="FB189" s="243"/>
      <c r="FC189" s="243"/>
      <c r="FD189" s="243"/>
      <c r="FE189" s="243"/>
      <c r="FF189" s="243"/>
      <c r="FG189" s="243"/>
      <c r="FH189" s="243"/>
      <c r="FI189" s="243"/>
      <c r="FJ189" s="51"/>
      <c r="FK189" s="51"/>
      <c r="FL189" s="51"/>
      <c r="FM189" s="51"/>
      <c r="FN189" s="51"/>
      <c r="FO189" s="51"/>
      <c r="FP189" s="51"/>
      <c r="FQ189" s="51"/>
      <c r="FR189" s="51"/>
      <c r="FS189" s="51"/>
      <c r="FT189" s="51"/>
      <c r="FU189" s="51"/>
      <c r="FV189" s="51"/>
      <c r="FW189" s="51"/>
      <c r="FX189" s="51"/>
      <c r="FY189" s="51"/>
      <c r="FZ189" s="51"/>
      <c r="GA189" s="51"/>
      <c r="GB189" s="51"/>
      <c r="GC189" s="51"/>
      <c r="GD189" s="51"/>
      <c r="GE189" s="51"/>
      <c r="GF189" s="51"/>
      <c r="GG189" s="51"/>
      <c r="GH189" s="51"/>
      <c r="GI189" s="51"/>
      <c r="GJ189" s="51"/>
      <c r="GK189" s="51"/>
      <c r="GL189" s="51"/>
      <c r="GM189" s="51"/>
      <c r="GN189" s="51"/>
      <c r="GO189" s="51"/>
      <c r="GP189" s="51"/>
      <c r="GQ189" s="51"/>
      <c r="GR189" s="51"/>
      <c r="GS189" s="51"/>
      <c r="GT189" s="51"/>
      <c r="GU189" s="51"/>
      <c r="GV189" s="51"/>
      <c r="GW189" s="51"/>
      <c r="GX189" s="51"/>
      <c r="GY189" s="51"/>
      <c r="GZ189" s="51"/>
      <c r="HA189" s="51"/>
      <c r="HB189" s="51"/>
      <c r="HC189" s="51"/>
      <c r="HD189" s="51"/>
      <c r="HE189" s="51"/>
      <c r="HF189" s="51"/>
      <c r="HG189" s="51"/>
      <c r="HH189" s="51"/>
      <c r="HI189" s="51"/>
      <c r="HJ189" s="51"/>
      <c r="HK189" s="51"/>
      <c r="HL189" s="51"/>
      <c r="HM189" s="51"/>
      <c r="HN189" s="51"/>
      <c r="HO189" s="51"/>
      <c r="HP189" s="51"/>
      <c r="HQ189" s="51"/>
      <c r="HR189" s="51"/>
      <c r="HS189" s="51"/>
      <c r="HT189" s="51"/>
      <c r="HU189" s="51"/>
      <c r="HV189" s="51"/>
      <c r="HW189" s="51"/>
      <c r="HX189" s="51"/>
      <c r="HY189" s="51"/>
      <c r="HZ189" s="51"/>
      <c r="IA189" s="51"/>
      <c r="IB189" s="51"/>
      <c r="IC189" s="51"/>
      <c r="ID189" s="51"/>
      <c r="IE189" s="51"/>
      <c r="IF189" s="51"/>
      <c r="IG189" s="51"/>
      <c r="IH189" s="51"/>
      <c r="II189" s="51"/>
      <c r="IJ189" s="51"/>
      <c r="IK189" s="51"/>
      <c r="IL189" s="51"/>
      <c r="IM189" s="51"/>
      <c r="IN189" s="51"/>
      <c r="IO189" s="51"/>
      <c r="IP189" s="51"/>
      <c r="IQ189" s="51"/>
      <c r="IR189" s="51"/>
      <c r="IS189" s="51"/>
      <c r="IT189" s="51"/>
      <c r="IU189" s="51"/>
      <c r="IV189" s="51"/>
      <c r="IW189" s="51"/>
      <c r="IX189" s="51"/>
      <c r="IY189" s="51"/>
      <c r="IZ189" s="51"/>
      <c r="JA189" s="51"/>
      <c r="JB189" s="51"/>
      <c r="JC189" s="51"/>
      <c r="JD189" s="51"/>
      <c r="JE189" s="51"/>
      <c r="JF189" s="51"/>
      <c r="JG189" s="51"/>
      <c r="JH189" s="51"/>
      <c r="JI189" s="51"/>
      <c r="JJ189" s="51"/>
      <c r="JK189" s="51"/>
      <c r="JL189" s="51"/>
      <c r="JM189" s="51"/>
      <c r="JN189" s="51"/>
      <c r="JO189" s="51"/>
      <c r="JP189" s="51"/>
      <c r="JQ189" s="51"/>
      <c r="JR189" s="51"/>
      <c r="JS189" s="51"/>
      <c r="JT189" s="51"/>
      <c r="JU189" s="51"/>
      <c r="JV189" s="51"/>
      <c r="JW189" s="51"/>
      <c r="JX189" s="51"/>
      <c r="JY189" s="51"/>
      <c r="JZ189" s="51"/>
      <c r="KA189" s="51"/>
      <c r="KB189" s="51"/>
      <c r="KC189" s="51"/>
      <c r="KD189" s="51"/>
      <c r="KE189" s="51"/>
      <c r="KF189" s="51"/>
      <c r="KG189" s="51"/>
      <c r="KH189" s="51"/>
      <c r="KI189" s="51"/>
      <c r="KJ189" s="51"/>
      <c r="KK189" s="51"/>
      <c r="KL189" s="51"/>
      <c r="KM189" s="51"/>
      <c r="KN189" s="51"/>
      <c r="KO189" s="13"/>
      <c r="KP189" s="13"/>
      <c r="KQ189" s="13"/>
      <c r="KR189" s="13"/>
      <c r="KS189" s="13"/>
      <c r="KT189" s="13"/>
      <c r="KU189" s="13"/>
    </row>
    <row r="190" spans="1:307" ht="15.75" hidden="1" customHeight="1" x14ac:dyDescent="0.3">
      <c r="A190" s="71" t="s">
        <v>195</v>
      </c>
      <c r="B190" s="71" t="s">
        <v>266</v>
      </c>
      <c r="C190" s="71"/>
      <c r="D190" s="71"/>
      <c r="E190" s="71"/>
      <c r="F190" s="192"/>
      <c r="G190" s="192"/>
      <c r="H190" s="72"/>
      <c r="I190" s="72"/>
      <c r="J190" s="72"/>
      <c r="K190" s="72"/>
      <c r="L190" s="186" t="s">
        <v>267</v>
      </c>
      <c r="M190" s="75"/>
      <c r="N190" s="64"/>
      <c r="O190" s="103"/>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6"/>
      <c r="CR190" s="66"/>
      <c r="CS190" s="66"/>
      <c r="CT190" s="66"/>
      <c r="CU190" s="66"/>
      <c r="CV190" s="64"/>
      <c r="CW190" s="64"/>
      <c r="CX190" s="64"/>
      <c r="CY190" s="64"/>
      <c r="CZ190" s="64"/>
      <c r="DA190" s="64"/>
      <c r="DB190" s="64"/>
      <c r="DC190" s="64"/>
      <c r="DD190" s="64"/>
      <c r="DE190" s="64"/>
      <c r="DF190" s="64"/>
      <c r="DG190" s="64"/>
      <c r="DH190" s="64"/>
      <c r="DI190" s="64"/>
      <c r="DJ190" s="64"/>
      <c r="DK190" s="64"/>
      <c r="DL190" s="64"/>
      <c r="DM190" s="64"/>
      <c r="DN190" s="64"/>
      <c r="DO190" s="64"/>
      <c r="DP190" s="64"/>
      <c r="DQ190" s="64"/>
      <c r="DR190" s="64"/>
      <c r="DS190" s="64"/>
      <c r="DT190" s="64"/>
      <c r="DU190" s="64"/>
      <c r="DV190" s="64"/>
      <c r="DW190" s="64"/>
      <c r="DX190" s="64"/>
      <c r="DY190" s="64"/>
      <c r="DZ190" s="64"/>
      <c r="EA190" s="64"/>
      <c r="EB190" s="66"/>
      <c r="EC190" s="66"/>
      <c r="ED190" s="66"/>
      <c r="EE190" s="66"/>
      <c r="EF190" s="66"/>
      <c r="EG190" s="66"/>
      <c r="EH190" s="64"/>
      <c r="EI190" s="64"/>
      <c r="EJ190" s="66"/>
      <c r="EK190" s="66"/>
      <c r="EL190" s="66"/>
      <c r="EM190" s="66"/>
      <c r="EN190" s="66"/>
      <c r="EO190" s="66"/>
      <c r="EP190" s="66"/>
      <c r="EQ190" s="66"/>
      <c r="ER190" s="66"/>
      <c r="ES190" s="66"/>
      <c r="ET190" s="66"/>
      <c r="EU190" s="66"/>
      <c r="EV190" s="66"/>
      <c r="EW190" s="66"/>
      <c r="EX190" s="66"/>
      <c r="EY190" s="66"/>
      <c r="EZ190" s="66"/>
      <c r="FA190" s="66"/>
      <c r="FB190" s="66"/>
      <c r="FC190" s="66"/>
      <c r="FD190" s="66"/>
      <c r="FE190" s="66"/>
      <c r="FF190" s="66"/>
      <c r="FG190" s="66"/>
      <c r="FH190" s="66"/>
      <c r="FI190" s="66"/>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c r="JA190" s="11"/>
      <c r="JB190" s="11"/>
      <c r="JC190" s="11"/>
      <c r="JD190" s="11"/>
      <c r="JE190" s="11"/>
      <c r="JF190" s="11"/>
      <c r="JG190" s="11"/>
      <c r="JH190" s="11"/>
      <c r="JI190" s="11"/>
      <c r="JJ190" s="11"/>
      <c r="JK190" s="11"/>
      <c r="JL190" s="11"/>
      <c r="JM190" s="11"/>
      <c r="JN190" s="11"/>
      <c r="JO190" s="11"/>
      <c r="JP190" s="11"/>
      <c r="JQ190" s="11"/>
      <c r="JR190" s="11"/>
      <c r="JS190" s="11"/>
      <c r="JT190" s="11"/>
      <c r="JU190" s="11"/>
      <c r="JV190" s="11"/>
      <c r="JW190" s="11"/>
      <c r="JX190" s="11"/>
      <c r="JY190" s="11"/>
      <c r="JZ190" s="11"/>
      <c r="KA190" s="11"/>
      <c r="KB190" s="11"/>
      <c r="KC190" s="11"/>
      <c r="KD190" s="11"/>
      <c r="KE190" s="11"/>
      <c r="KF190" s="11"/>
      <c r="KG190" s="11"/>
      <c r="KH190" s="11"/>
      <c r="KI190" s="11"/>
      <c r="KJ190" s="11"/>
      <c r="KK190" s="11"/>
      <c r="KL190" s="11"/>
      <c r="KM190" s="11"/>
      <c r="KN190" s="11"/>
      <c r="KO190" s="13"/>
      <c r="KP190" s="13"/>
      <c r="KQ190" s="13"/>
      <c r="KR190" s="13"/>
      <c r="KS190" s="13"/>
      <c r="KT190" s="13"/>
      <c r="KU190" s="13"/>
    </row>
    <row r="191" spans="1:307" ht="15.75" hidden="1" customHeight="1" x14ac:dyDescent="0.3">
      <c r="A191" s="79" t="s">
        <v>195</v>
      </c>
      <c r="B191" s="79" t="s">
        <v>266</v>
      </c>
      <c r="C191" s="79" t="s">
        <v>187</v>
      </c>
      <c r="D191" s="79"/>
      <c r="E191" s="79"/>
      <c r="F191" s="79"/>
      <c r="G191" s="79"/>
      <c r="H191" s="79"/>
      <c r="I191" s="79"/>
      <c r="J191" s="79"/>
      <c r="K191" s="79"/>
      <c r="L191" s="244" t="s">
        <v>268</v>
      </c>
      <c r="M191" s="75"/>
      <c r="N191" s="64"/>
      <c r="O191" s="103"/>
      <c r="P191" s="6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6"/>
      <c r="CR191" s="66"/>
      <c r="CS191" s="66"/>
      <c r="CT191" s="66"/>
      <c r="CU191" s="66"/>
      <c r="CV191" s="64"/>
      <c r="CW191" s="64"/>
      <c r="CX191" s="64"/>
      <c r="CY191" s="64"/>
      <c r="CZ191" s="64"/>
      <c r="DA191" s="64"/>
      <c r="DB191" s="64"/>
      <c r="DC191" s="64"/>
      <c r="DD191" s="64"/>
      <c r="DE191" s="64"/>
      <c r="DF191" s="64"/>
      <c r="DG191" s="64"/>
      <c r="DH191" s="64"/>
      <c r="DI191" s="64"/>
      <c r="DJ191" s="64"/>
      <c r="DK191" s="64"/>
      <c r="DL191" s="64"/>
      <c r="DM191" s="64"/>
      <c r="DN191" s="64"/>
      <c r="DO191" s="64"/>
      <c r="DP191" s="64"/>
      <c r="DQ191" s="64"/>
      <c r="DR191" s="64"/>
      <c r="DS191" s="64"/>
      <c r="DT191" s="64"/>
      <c r="DU191" s="64"/>
      <c r="DV191" s="64"/>
      <c r="DW191" s="64"/>
      <c r="DX191" s="64"/>
      <c r="DY191" s="64"/>
      <c r="DZ191" s="64"/>
      <c r="EA191" s="64"/>
      <c r="EB191" s="66"/>
      <c r="EC191" s="66"/>
      <c r="ED191" s="66"/>
      <c r="EE191" s="66"/>
      <c r="EF191" s="66"/>
      <c r="EG191" s="66"/>
      <c r="EH191" s="64"/>
      <c r="EI191" s="64"/>
      <c r="EJ191" s="66"/>
      <c r="EK191" s="66"/>
      <c r="EL191" s="66"/>
      <c r="EM191" s="66"/>
      <c r="EN191" s="66"/>
      <c r="EO191" s="66"/>
      <c r="EP191" s="66"/>
      <c r="EQ191" s="66"/>
      <c r="ER191" s="66"/>
      <c r="ES191" s="66"/>
      <c r="ET191" s="66"/>
      <c r="EU191" s="66"/>
      <c r="EV191" s="66"/>
      <c r="EW191" s="66"/>
      <c r="EX191" s="66"/>
      <c r="EY191" s="66"/>
      <c r="EZ191" s="66"/>
      <c r="FA191" s="66"/>
      <c r="FB191" s="66"/>
      <c r="FC191" s="66"/>
      <c r="FD191" s="66"/>
      <c r="FE191" s="66"/>
      <c r="FF191" s="66"/>
      <c r="FG191" s="66"/>
      <c r="FH191" s="66"/>
      <c r="FI191" s="66"/>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c r="JA191" s="11"/>
      <c r="JB191" s="11"/>
      <c r="JC191" s="11"/>
      <c r="JD191" s="11"/>
      <c r="JE191" s="11"/>
      <c r="JF191" s="11"/>
      <c r="JG191" s="11"/>
      <c r="JH191" s="11"/>
      <c r="JI191" s="11"/>
      <c r="JJ191" s="11"/>
      <c r="JK191" s="11"/>
      <c r="JL191" s="11"/>
      <c r="JM191" s="11"/>
      <c r="JN191" s="11"/>
      <c r="JO191" s="11"/>
      <c r="JP191" s="11"/>
      <c r="JQ191" s="11"/>
      <c r="JR191" s="11"/>
      <c r="JS191" s="11"/>
      <c r="JT191" s="11"/>
      <c r="JU191" s="11"/>
      <c r="JV191" s="11"/>
      <c r="JW191" s="11"/>
      <c r="JX191" s="11"/>
      <c r="JY191" s="11"/>
      <c r="JZ191" s="11"/>
      <c r="KA191" s="11"/>
      <c r="KB191" s="11"/>
      <c r="KC191" s="11"/>
      <c r="KD191" s="11"/>
      <c r="KE191" s="11"/>
      <c r="KF191" s="11"/>
      <c r="KG191" s="11"/>
      <c r="KH191" s="11"/>
      <c r="KI191" s="11"/>
      <c r="KJ191" s="11"/>
      <c r="KK191" s="11"/>
      <c r="KL191" s="11"/>
      <c r="KM191" s="11"/>
      <c r="KN191" s="11"/>
      <c r="KO191" s="13"/>
      <c r="KP191" s="13"/>
      <c r="KQ191" s="13"/>
      <c r="KR191" s="13"/>
      <c r="KS191" s="13"/>
      <c r="KT191" s="13"/>
      <c r="KU191" s="13"/>
    </row>
    <row r="192" spans="1:307" ht="15.75" hidden="1" customHeight="1" x14ac:dyDescent="0.3">
      <c r="A192" s="131" t="s">
        <v>195</v>
      </c>
      <c r="B192" s="131" t="s">
        <v>266</v>
      </c>
      <c r="C192" s="131" t="s">
        <v>187</v>
      </c>
      <c r="D192" s="131" t="s">
        <v>197</v>
      </c>
      <c r="E192" s="131"/>
      <c r="F192" s="133"/>
      <c r="G192" s="133"/>
      <c r="H192" s="133"/>
      <c r="I192" s="133"/>
      <c r="J192" s="133"/>
      <c r="K192" s="133"/>
      <c r="L192" s="98" t="s">
        <v>914</v>
      </c>
      <c r="M192" s="75"/>
      <c r="N192" s="64"/>
      <c r="O192" s="103"/>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6"/>
      <c r="CR192" s="66"/>
      <c r="CS192" s="66"/>
      <c r="CT192" s="66"/>
      <c r="CU192" s="66"/>
      <c r="CV192" s="64"/>
      <c r="CW192" s="64"/>
      <c r="CX192" s="64"/>
      <c r="CY192" s="64"/>
      <c r="CZ192" s="64"/>
      <c r="DA192" s="64"/>
      <c r="DB192" s="64"/>
      <c r="DC192" s="64"/>
      <c r="DD192" s="64"/>
      <c r="DE192" s="64"/>
      <c r="DF192" s="64"/>
      <c r="DG192" s="64"/>
      <c r="DH192" s="64"/>
      <c r="DI192" s="64"/>
      <c r="DJ192" s="64"/>
      <c r="DK192" s="64"/>
      <c r="DL192" s="64"/>
      <c r="DM192" s="64"/>
      <c r="DN192" s="64"/>
      <c r="DO192" s="64"/>
      <c r="DP192" s="64"/>
      <c r="DQ192" s="64"/>
      <c r="DR192" s="64"/>
      <c r="DS192" s="64"/>
      <c r="DT192" s="64"/>
      <c r="DU192" s="64"/>
      <c r="DV192" s="64"/>
      <c r="DW192" s="64"/>
      <c r="DX192" s="64"/>
      <c r="DY192" s="64"/>
      <c r="DZ192" s="64"/>
      <c r="EA192" s="64"/>
      <c r="EB192" s="66"/>
      <c r="EC192" s="66"/>
      <c r="ED192" s="66"/>
      <c r="EE192" s="66"/>
      <c r="EF192" s="66"/>
      <c r="EG192" s="66"/>
      <c r="EH192" s="64"/>
      <c r="EI192" s="64"/>
      <c r="EJ192" s="66"/>
      <c r="EK192" s="66"/>
      <c r="EL192" s="66"/>
      <c r="EM192" s="66"/>
      <c r="EN192" s="66"/>
      <c r="EO192" s="66"/>
      <c r="EP192" s="66"/>
      <c r="EQ192" s="66"/>
      <c r="ER192" s="66"/>
      <c r="ES192" s="66"/>
      <c r="ET192" s="66"/>
      <c r="EU192" s="66"/>
      <c r="EV192" s="66"/>
      <c r="EW192" s="66"/>
      <c r="EX192" s="66"/>
      <c r="EY192" s="66"/>
      <c r="EZ192" s="66"/>
      <c r="FA192" s="66"/>
      <c r="FB192" s="66"/>
      <c r="FC192" s="66"/>
      <c r="FD192" s="66"/>
      <c r="FE192" s="66"/>
      <c r="FF192" s="66"/>
      <c r="FG192" s="66"/>
      <c r="FH192" s="66"/>
      <c r="FI192" s="66"/>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c r="JA192" s="11"/>
      <c r="JB192" s="11"/>
      <c r="JC192" s="11"/>
      <c r="JD192" s="11"/>
      <c r="JE192" s="11"/>
      <c r="JF192" s="11"/>
      <c r="JG192" s="11"/>
      <c r="JH192" s="11"/>
      <c r="JI192" s="11"/>
      <c r="JJ192" s="11"/>
      <c r="JK192" s="11"/>
      <c r="JL192" s="11"/>
      <c r="JM192" s="11"/>
      <c r="JN192" s="11"/>
      <c r="JO192" s="11"/>
      <c r="JP192" s="11"/>
      <c r="JQ192" s="11"/>
      <c r="JR192" s="11"/>
      <c r="JS192" s="11"/>
      <c r="JT192" s="11"/>
      <c r="JU192" s="11"/>
      <c r="JV192" s="11"/>
      <c r="JW192" s="11"/>
      <c r="JX192" s="11"/>
      <c r="JY192" s="11"/>
      <c r="JZ192" s="11"/>
      <c r="KA192" s="11"/>
      <c r="KB192" s="11"/>
      <c r="KC192" s="11"/>
      <c r="KD192" s="11"/>
      <c r="KE192" s="11"/>
      <c r="KF192" s="11"/>
      <c r="KG192" s="11"/>
      <c r="KH192" s="11"/>
      <c r="KI192" s="11"/>
      <c r="KJ192" s="11"/>
      <c r="KK192" s="11"/>
      <c r="KL192" s="11"/>
      <c r="KM192" s="11"/>
      <c r="KN192" s="11"/>
      <c r="KO192" s="13"/>
      <c r="KP192" s="13"/>
      <c r="KQ192" s="13"/>
      <c r="KR192" s="13"/>
      <c r="KS192" s="13"/>
      <c r="KT192" s="13"/>
      <c r="KU192" s="13"/>
    </row>
    <row r="193" spans="1:307" ht="15.75" hidden="1" customHeight="1" x14ac:dyDescent="0.3">
      <c r="A193" s="80" t="s">
        <v>195</v>
      </c>
      <c r="B193" s="80" t="s">
        <v>266</v>
      </c>
      <c r="C193" s="80" t="s">
        <v>187</v>
      </c>
      <c r="D193" s="80" t="s">
        <v>197</v>
      </c>
      <c r="E193" s="80" t="s">
        <v>341</v>
      </c>
      <c r="F193" s="88"/>
      <c r="G193" s="88"/>
      <c r="H193" s="88"/>
      <c r="I193" s="88"/>
      <c r="J193" s="88"/>
      <c r="K193" s="88"/>
      <c r="L193" s="302" t="s">
        <v>915</v>
      </c>
      <c r="M193" s="75"/>
      <c r="N193" s="64"/>
      <c r="O193" s="103"/>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6"/>
      <c r="CR193" s="66"/>
      <c r="CS193" s="66"/>
      <c r="CT193" s="66"/>
      <c r="CU193" s="66"/>
      <c r="CV193" s="64"/>
      <c r="CW193" s="64"/>
      <c r="CX193" s="64"/>
      <c r="CY193" s="64"/>
      <c r="CZ193" s="64"/>
      <c r="DA193" s="64"/>
      <c r="DB193" s="64"/>
      <c r="DC193" s="64"/>
      <c r="DD193" s="64"/>
      <c r="DE193" s="64"/>
      <c r="DF193" s="64"/>
      <c r="DG193" s="64"/>
      <c r="DH193" s="64"/>
      <c r="DI193" s="64"/>
      <c r="DJ193" s="64"/>
      <c r="DK193" s="64"/>
      <c r="DL193" s="64"/>
      <c r="DM193" s="64"/>
      <c r="DN193" s="64"/>
      <c r="DO193" s="64"/>
      <c r="DP193" s="64"/>
      <c r="DQ193" s="64"/>
      <c r="DR193" s="64"/>
      <c r="DS193" s="64"/>
      <c r="DT193" s="64"/>
      <c r="DU193" s="64"/>
      <c r="DV193" s="64"/>
      <c r="DW193" s="64"/>
      <c r="DX193" s="64"/>
      <c r="DY193" s="64"/>
      <c r="DZ193" s="64"/>
      <c r="EA193" s="64"/>
      <c r="EB193" s="66"/>
      <c r="EC193" s="66"/>
      <c r="ED193" s="66"/>
      <c r="EE193" s="66"/>
      <c r="EF193" s="66"/>
      <c r="EG193" s="66"/>
      <c r="EH193" s="64"/>
      <c r="EI193" s="64"/>
      <c r="EJ193" s="66"/>
      <c r="EK193" s="66"/>
      <c r="EL193" s="66"/>
      <c r="EM193" s="66"/>
      <c r="EN193" s="66"/>
      <c r="EO193" s="66"/>
      <c r="EP193" s="66"/>
      <c r="EQ193" s="66"/>
      <c r="ER193" s="66"/>
      <c r="ES193" s="66"/>
      <c r="ET193" s="66"/>
      <c r="EU193" s="66"/>
      <c r="EV193" s="66"/>
      <c r="EW193" s="66"/>
      <c r="EX193" s="66"/>
      <c r="EY193" s="66"/>
      <c r="EZ193" s="66"/>
      <c r="FA193" s="66"/>
      <c r="FB193" s="66"/>
      <c r="FC193" s="66"/>
      <c r="FD193" s="66"/>
      <c r="FE193" s="66"/>
      <c r="FF193" s="66"/>
      <c r="FG193" s="66"/>
      <c r="FH193" s="66"/>
      <c r="FI193" s="66"/>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c r="JA193" s="11"/>
      <c r="JB193" s="11"/>
      <c r="JC193" s="11"/>
      <c r="JD193" s="11"/>
      <c r="JE193" s="11"/>
      <c r="JF193" s="11"/>
      <c r="JG193" s="11"/>
      <c r="JH193" s="11"/>
      <c r="JI193" s="11"/>
      <c r="JJ193" s="11"/>
      <c r="JK193" s="11"/>
      <c r="JL193" s="11"/>
      <c r="JM193" s="11"/>
      <c r="JN193" s="11"/>
      <c r="JO193" s="11"/>
      <c r="JP193" s="11"/>
      <c r="JQ193" s="11"/>
      <c r="JR193" s="11"/>
      <c r="JS193" s="11"/>
      <c r="JT193" s="11"/>
      <c r="JU193" s="11"/>
      <c r="JV193" s="11"/>
      <c r="JW193" s="11"/>
      <c r="JX193" s="11"/>
      <c r="JY193" s="11"/>
      <c r="JZ193" s="11"/>
      <c r="KA193" s="11"/>
      <c r="KB193" s="11"/>
      <c r="KC193" s="11"/>
      <c r="KD193" s="11"/>
      <c r="KE193" s="11"/>
      <c r="KF193" s="11"/>
      <c r="KG193" s="11"/>
      <c r="KH193" s="11"/>
      <c r="KI193" s="11"/>
      <c r="KJ193" s="11"/>
      <c r="KK193" s="11"/>
      <c r="KL193" s="11"/>
      <c r="KM193" s="11"/>
      <c r="KN193" s="11"/>
      <c r="KO193" s="13"/>
      <c r="KP193" s="13"/>
      <c r="KQ193" s="13"/>
      <c r="KR193" s="13"/>
      <c r="KS193" s="13"/>
      <c r="KT193" s="13"/>
      <c r="KU193" s="13"/>
    </row>
    <row r="194" spans="1:307" ht="15.75" hidden="1" customHeight="1" x14ac:dyDescent="0.3">
      <c r="A194" s="86"/>
      <c r="B194" s="86"/>
      <c r="C194" s="86"/>
      <c r="D194" s="86"/>
      <c r="E194" s="86"/>
      <c r="F194" s="86"/>
      <c r="G194" s="86"/>
      <c r="H194" s="248" t="s">
        <v>1034</v>
      </c>
      <c r="I194" s="86"/>
      <c r="J194" s="86"/>
      <c r="K194" s="86"/>
      <c r="L194" s="161" t="s">
        <v>1155</v>
      </c>
      <c r="M194" s="75">
        <v>400000000</v>
      </c>
      <c r="N194" s="64">
        <f>P194</f>
        <v>400000000</v>
      </c>
      <c r="O194" s="103"/>
      <c r="P194" s="64">
        <f>SUM(Q194:FI194)</f>
        <v>400000000</v>
      </c>
      <c r="Q194" s="64">
        <v>400000000</v>
      </c>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6"/>
      <c r="CR194" s="66"/>
      <c r="CS194" s="66"/>
      <c r="CT194" s="66"/>
      <c r="CU194" s="66"/>
      <c r="CV194" s="64"/>
      <c r="CW194" s="64"/>
      <c r="CX194" s="64"/>
      <c r="CY194" s="64"/>
      <c r="CZ194" s="64"/>
      <c r="DA194" s="64"/>
      <c r="DB194" s="64"/>
      <c r="DC194" s="64"/>
      <c r="DD194" s="64"/>
      <c r="DE194" s="64"/>
      <c r="DF194" s="64"/>
      <c r="DG194" s="64"/>
      <c r="DH194" s="64"/>
      <c r="DI194" s="64"/>
      <c r="DJ194" s="64"/>
      <c r="DK194" s="64"/>
      <c r="DL194" s="64"/>
      <c r="DM194" s="64"/>
      <c r="DN194" s="64"/>
      <c r="DO194" s="64"/>
      <c r="DP194" s="64"/>
      <c r="DQ194" s="64"/>
      <c r="DR194" s="64"/>
      <c r="DS194" s="64"/>
      <c r="DT194" s="64"/>
      <c r="DU194" s="64"/>
      <c r="DV194" s="64"/>
      <c r="DW194" s="64"/>
      <c r="DX194" s="64"/>
      <c r="DY194" s="64"/>
      <c r="DZ194" s="64"/>
      <c r="EA194" s="64"/>
      <c r="EB194" s="66"/>
      <c r="EC194" s="66"/>
      <c r="ED194" s="66"/>
      <c r="EE194" s="66"/>
      <c r="EF194" s="66"/>
      <c r="EG194" s="66"/>
      <c r="EH194" s="64"/>
      <c r="EI194" s="64"/>
      <c r="EJ194" s="66"/>
      <c r="EK194" s="66"/>
      <c r="EL194" s="66"/>
      <c r="EM194" s="66"/>
      <c r="EN194" s="66"/>
      <c r="EO194" s="66"/>
      <c r="EP194" s="66"/>
      <c r="EQ194" s="66"/>
      <c r="ER194" s="66"/>
      <c r="ES194" s="66"/>
      <c r="ET194" s="66"/>
      <c r="EU194" s="66"/>
      <c r="EV194" s="66"/>
      <c r="EW194" s="66"/>
      <c r="EX194" s="66"/>
      <c r="EY194" s="66"/>
      <c r="EZ194" s="66"/>
      <c r="FA194" s="66"/>
      <c r="FB194" s="66"/>
      <c r="FC194" s="66"/>
      <c r="FD194" s="66"/>
      <c r="FE194" s="66"/>
      <c r="FF194" s="66"/>
      <c r="FG194" s="66"/>
      <c r="FH194" s="66"/>
      <c r="FI194" s="66"/>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c r="JA194" s="11"/>
      <c r="JB194" s="11"/>
      <c r="JC194" s="11"/>
      <c r="JD194" s="11"/>
      <c r="JE194" s="11"/>
      <c r="JF194" s="11"/>
      <c r="JG194" s="11"/>
      <c r="JH194" s="11"/>
      <c r="JI194" s="11"/>
      <c r="JJ194" s="11"/>
      <c r="JK194" s="11"/>
      <c r="JL194" s="11"/>
      <c r="JM194" s="11"/>
      <c r="JN194" s="11"/>
      <c r="JO194" s="11"/>
      <c r="JP194" s="11"/>
      <c r="JQ194" s="11"/>
      <c r="JR194" s="11"/>
      <c r="JS194" s="11"/>
      <c r="JT194" s="11"/>
      <c r="JU194" s="11"/>
      <c r="JV194" s="11"/>
      <c r="JW194" s="11"/>
      <c r="JX194" s="11"/>
      <c r="JY194" s="11"/>
      <c r="JZ194" s="11"/>
      <c r="KA194" s="11"/>
      <c r="KB194" s="11"/>
      <c r="KC194" s="11"/>
      <c r="KD194" s="11"/>
      <c r="KE194" s="11"/>
      <c r="KF194" s="11"/>
      <c r="KG194" s="11"/>
      <c r="KH194" s="11"/>
      <c r="KI194" s="11"/>
      <c r="KJ194" s="11"/>
      <c r="KK194" s="11"/>
      <c r="KL194" s="11"/>
      <c r="KM194" s="11"/>
      <c r="KN194" s="11"/>
      <c r="KO194" s="13"/>
      <c r="KP194" s="13"/>
      <c r="KQ194" s="13"/>
      <c r="KR194" s="13"/>
      <c r="KS194" s="13"/>
      <c r="KT194" s="13"/>
      <c r="KU194" s="13"/>
    </row>
    <row r="195" spans="1:307" ht="15.75" hidden="1" customHeight="1" x14ac:dyDescent="0.3">
      <c r="A195" s="80" t="s">
        <v>195</v>
      </c>
      <c r="B195" s="80" t="s">
        <v>266</v>
      </c>
      <c r="C195" s="80" t="s">
        <v>187</v>
      </c>
      <c r="D195" s="80" t="s">
        <v>197</v>
      </c>
      <c r="E195" s="80" t="s">
        <v>357</v>
      </c>
      <c r="F195" s="88"/>
      <c r="G195" s="88"/>
      <c r="H195" s="88"/>
      <c r="I195" s="88"/>
      <c r="J195" s="88"/>
      <c r="K195" s="88"/>
      <c r="L195" s="302" t="s">
        <v>916</v>
      </c>
      <c r="M195" s="75"/>
      <c r="N195" s="64"/>
      <c r="O195" s="103"/>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6"/>
      <c r="CR195" s="66"/>
      <c r="CS195" s="66"/>
      <c r="CT195" s="66"/>
      <c r="CU195" s="66"/>
      <c r="CV195" s="64"/>
      <c r="CW195" s="64"/>
      <c r="CX195" s="64"/>
      <c r="CY195" s="64"/>
      <c r="CZ195" s="64"/>
      <c r="DA195" s="64"/>
      <c r="DB195" s="64"/>
      <c r="DC195" s="64"/>
      <c r="DD195" s="64"/>
      <c r="DE195" s="64"/>
      <c r="DF195" s="64"/>
      <c r="DG195" s="64"/>
      <c r="DH195" s="64"/>
      <c r="DI195" s="64"/>
      <c r="DJ195" s="64"/>
      <c r="DK195" s="64"/>
      <c r="DL195" s="64"/>
      <c r="DM195" s="64"/>
      <c r="DN195" s="64"/>
      <c r="DO195" s="64"/>
      <c r="DP195" s="64"/>
      <c r="DQ195" s="64"/>
      <c r="DR195" s="64"/>
      <c r="DS195" s="64"/>
      <c r="DT195" s="64"/>
      <c r="DU195" s="64"/>
      <c r="DV195" s="64"/>
      <c r="DW195" s="64"/>
      <c r="DX195" s="64"/>
      <c r="DY195" s="64"/>
      <c r="DZ195" s="64"/>
      <c r="EA195" s="64"/>
      <c r="EB195" s="66"/>
      <c r="EC195" s="66"/>
      <c r="ED195" s="66"/>
      <c r="EE195" s="66"/>
      <c r="EF195" s="66"/>
      <c r="EG195" s="66"/>
      <c r="EH195" s="64"/>
      <c r="EI195" s="64"/>
      <c r="EJ195" s="66"/>
      <c r="EK195" s="66"/>
      <c r="EL195" s="66"/>
      <c r="EM195" s="66"/>
      <c r="EN195" s="66"/>
      <c r="EO195" s="66"/>
      <c r="EP195" s="66"/>
      <c r="EQ195" s="66"/>
      <c r="ER195" s="66"/>
      <c r="ES195" s="66"/>
      <c r="ET195" s="66"/>
      <c r="EU195" s="66"/>
      <c r="EV195" s="66"/>
      <c r="EW195" s="66"/>
      <c r="EX195" s="66"/>
      <c r="EY195" s="66"/>
      <c r="EZ195" s="66"/>
      <c r="FA195" s="66"/>
      <c r="FB195" s="66"/>
      <c r="FC195" s="66"/>
      <c r="FD195" s="66"/>
      <c r="FE195" s="66"/>
      <c r="FF195" s="66"/>
      <c r="FG195" s="66"/>
      <c r="FH195" s="66"/>
      <c r="FI195" s="66"/>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c r="JA195" s="11"/>
      <c r="JB195" s="11"/>
      <c r="JC195" s="11"/>
      <c r="JD195" s="11"/>
      <c r="JE195" s="11"/>
      <c r="JF195" s="11"/>
      <c r="JG195" s="11"/>
      <c r="JH195" s="11"/>
      <c r="JI195" s="11"/>
      <c r="JJ195" s="11"/>
      <c r="JK195" s="11"/>
      <c r="JL195" s="11"/>
      <c r="JM195" s="11"/>
      <c r="JN195" s="11"/>
      <c r="JO195" s="11"/>
      <c r="JP195" s="11"/>
      <c r="JQ195" s="11"/>
      <c r="JR195" s="11"/>
      <c r="JS195" s="11"/>
      <c r="JT195" s="11"/>
      <c r="JU195" s="11"/>
      <c r="JV195" s="11"/>
      <c r="JW195" s="11"/>
      <c r="JX195" s="11"/>
      <c r="JY195" s="11"/>
      <c r="JZ195" s="11"/>
      <c r="KA195" s="11"/>
      <c r="KB195" s="11"/>
      <c r="KC195" s="11"/>
      <c r="KD195" s="11"/>
      <c r="KE195" s="11"/>
      <c r="KF195" s="11"/>
      <c r="KG195" s="11"/>
      <c r="KH195" s="11"/>
      <c r="KI195" s="11"/>
      <c r="KJ195" s="11"/>
      <c r="KK195" s="11"/>
      <c r="KL195" s="11"/>
      <c r="KM195" s="11"/>
      <c r="KN195" s="11"/>
      <c r="KO195" s="13"/>
      <c r="KP195" s="13"/>
      <c r="KQ195" s="13"/>
      <c r="KR195" s="13"/>
      <c r="KS195" s="13"/>
      <c r="KT195" s="13"/>
      <c r="KU195" s="13"/>
    </row>
    <row r="196" spans="1:307" ht="15.75" hidden="1" customHeight="1" x14ac:dyDescent="0.3">
      <c r="A196" s="86"/>
      <c r="B196" s="86"/>
      <c r="C196" s="86"/>
      <c r="D196" s="86"/>
      <c r="E196" s="86"/>
      <c r="F196" s="86"/>
      <c r="G196" s="86"/>
      <c r="H196" s="248" t="s">
        <v>1034</v>
      </c>
      <c r="I196" s="86"/>
      <c r="J196" s="86"/>
      <c r="K196" s="86"/>
      <c r="L196" s="161" t="s">
        <v>1156</v>
      </c>
      <c r="M196" s="75">
        <v>300000000</v>
      </c>
      <c r="N196" s="64">
        <f>P196</f>
        <v>300000000</v>
      </c>
      <c r="O196" s="103"/>
      <c r="P196" s="64">
        <f>SUM(Q196:FI196)</f>
        <v>300000000</v>
      </c>
      <c r="Q196" s="64">
        <v>200000000</v>
      </c>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v>100000000</v>
      </c>
      <c r="BY196" s="64"/>
      <c r="BZ196" s="64"/>
      <c r="CA196" s="64"/>
      <c r="CB196" s="64"/>
      <c r="CC196" s="64"/>
      <c r="CD196" s="64"/>
      <c r="CE196" s="64"/>
      <c r="CF196" s="64"/>
      <c r="CG196" s="64"/>
      <c r="CH196" s="64"/>
      <c r="CI196" s="64"/>
      <c r="CJ196" s="64"/>
      <c r="CK196" s="64"/>
      <c r="CL196" s="64"/>
      <c r="CM196" s="64"/>
      <c r="CN196" s="64"/>
      <c r="CO196" s="64"/>
      <c r="CP196" s="64"/>
      <c r="CQ196" s="66"/>
      <c r="CR196" s="66"/>
      <c r="CS196" s="66"/>
      <c r="CT196" s="66"/>
      <c r="CU196" s="66"/>
      <c r="CV196" s="64"/>
      <c r="CW196" s="64"/>
      <c r="CX196" s="64"/>
      <c r="CY196" s="64"/>
      <c r="CZ196" s="64"/>
      <c r="DA196" s="64"/>
      <c r="DB196" s="64"/>
      <c r="DC196" s="64"/>
      <c r="DD196" s="64"/>
      <c r="DE196" s="64"/>
      <c r="DF196" s="64"/>
      <c r="DG196" s="64"/>
      <c r="DH196" s="64"/>
      <c r="DI196" s="64"/>
      <c r="DJ196" s="64"/>
      <c r="DK196" s="64"/>
      <c r="DL196" s="64"/>
      <c r="DM196" s="64"/>
      <c r="DN196" s="64"/>
      <c r="DO196" s="64"/>
      <c r="DP196" s="64"/>
      <c r="DQ196" s="64"/>
      <c r="DR196" s="64"/>
      <c r="DS196" s="64"/>
      <c r="DT196" s="64"/>
      <c r="DU196" s="64"/>
      <c r="DV196" s="64"/>
      <c r="DW196" s="64"/>
      <c r="DX196" s="64"/>
      <c r="DY196" s="64"/>
      <c r="DZ196" s="64"/>
      <c r="EA196" s="64"/>
      <c r="EB196" s="66"/>
      <c r="EC196" s="66"/>
      <c r="ED196" s="66"/>
      <c r="EE196" s="66"/>
      <c r="EF196" s="66"/>
      <c r="EG196" s="66"/>
      <c r="EH196" s="64"/>
      <c r="EI196" s="64"/>
      <c r="EJ196" s="66"/>
      <c r="EK196" s="66"/>
      <c r="EL196" s="66"/>
      <c r="EM196" s="66"/>
      <c r="EN196" s="66"/>
      <c r="EO196" s="66"/>
      <c r="EP196" s="66"/>
      <c r="EQ196" s="66"/>
      <c r="ER196" s="66"/>
      <c r="ES196" s="66"/>
      <c r="ET196" s="66"/>
      <c r="EU196" s="66"/>
      <c r="EV196" s="66"/>
      <c r="EW196" s="66"/>
      <c r="EX196" s="66"/>
      <c r="EY196" s="66"/>
      <c r="EZ196" s="66"/>
      <c r="FA196" s="66"/>
      <c r="FB196" s="66"/>
      <c r="FC196" s="66"/>
      <c r="FD196" s="66"/>
      <c r="FE196" s="66"/>
      <c r="FF196" s="66"/>
      <c r="FG196" s="66"/>
      <c r="FH196" s="66"/>
      <c r="FI196" s="66"/>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c r="JA196" s="11"/>
      <c r="JB196" s="11"/>
      <c r="JC196" s="11"/>
      <c r="JD196" s="11"/>
      <c r="JE196" s="11"/>
      <c r="JF196" s="11"/>
      <c r="JG196" s="11"/>
      <c r="JH196" s="11"/>
      <c r="JI196" s="11"/>
      <c r="JJ196" s="11"/>
      <c r="JK196" s="11"/>
      <c r="JL196" s="11"/>
      <c r="JM196" s="11"/>
      <c r="JN196" s="11"/>
      <c r="JO196" s="11"/>
      <c r="JP196" s="11"/>
      <c r="JQ196" s="11"/>
      <c r="JR196" s="11"/>
      <c r="JS196" s="11"/>
      <c r="JT196" s="11"/>
      <c r="JU196" s="11"/>
      <c r="JV196" s="11"/>
      <c r="JW196" s="11"/>
      <c r="JX196" s="11"/>
      <c r="JY196" s="11"/>
      <c r="JZ196" s="11"/>
      <c r="KA196" s="11"/>
      <c r="KB196" s="11"/>
      <c r="KC196" s="11"/>
      <c r="KD196" s="11"/>
      <c r="KE196" s="11"/>
      <c r="KF196" s="11"/>
      <c r="KG196" s="11"/>
      <c r="KH196" s="11"/>
      <c r="KI196" s="11"/>
      <c r="KJ196" s="11"/>
      <c r="KK196" s="11"/>
      <c r="KL196" s="11"/>
      <c r="KM196" s="11"/>
      <c r="KN196" s="11"/>
      <c r="KO196" s="13"/>
      <c r="KP196" s="13"/>
      <c r="KQ196" s="13"/>
      <c r="KR196" s="13"/>
      <c r="KS196" s="13"/>
      <c r="KT196" s="13"/>
      <c r="KU196" s="13"/>
    </row>
    <row r="197" spans="1:307" ht="15.75" hidden="1" customHeight="1" x14ac:dyDescent="0.3">
      <c r="A197" s="80" t="s">
        <v>195</v>
      </c>
      <c r="B197" s="80" t="s">
        <v>266</v>
      </c>
      <c r="C197" s="80" t="s">
        <v>187</v>
      </c>
      <c r="D197" s="80" t="s">
        <v>197</v>
      </c>
      <c r="E197" s="80" t="s">
        <v>534</v>
      </c>
      <c r="F197" s="88"/>
      <c r="G197" s="88"/>
      <c r="H197" s="88"/>
      <c r="I197" s="88"/>
      <c r="J197" s="88"/>
      <c r="K197" s="88"/>
      <c r="L197" s="302" t="s">
        <v>918</v>
      </c>
      <c r="M197" s="75"/>
      <c r="N197" s="64"/>
      <c r="O197" s="103"/>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c r="CP197" s="64"/>
      <c r="CQ197" s="66"/>
      <c r="CR197" s="66"/>
      <c r="CS197" s="66"/>
      <c r="CT197" s="66"/>
      <c r="CU197" s="66"/>
      <c r="CV197" s="64"/>
      <c r="CW197" s="64"/>
      <c r="CX197" s="64"/>
      <c r="CY197" s="64"/>
      <c r="CZ197" s="64"/>
      <c r="DA197" s="64"/>
      <c r="DB197" s="64"/>
      <c r="DC197" s="64"/>
      <c r="DD197" s="64"/>
      <c r="DE197" s="64"/>
      <c r="DF197" s="64"/>
      <c r="DG197" s="64"/>
      <c r="DH197" s="64"/>
      <c r="DI197" s="64"/>
      <c r="DJ197" s="64"/>
      <c r="DK197" s="64"/>
      <c r="DL197" s="64"/>
      <c r="DM197" s="64"/>
      <c r="DN197" s="64"/>
      <c r="DO197" s="64"/>
      <c r="DP197" s="64"/>
      <c r="DQ197" s="64"/>
      <c r="DR197" s="64"/>
      <c r="DS197" s="64"/>
      <c r="DT197" s="64"/>
      <c r="DU197" s="64"/>
      <c r="DV197" s="64"/>
      <c r="DW197" s="64"/>
      <c r="DX197" s="64"/>
      <c r="DY197" s="64"/>
      <c r="DZ197" s="64"/>
      <c r="EA197" s="64"/>
      <c r="EB197" s="66"/>
      <c r="EC197" s="66"/>
      <c r="ED197" s="66"/>
      <c r="EE197" s="66"/>
      <c r="EF197" s="66"/>
      <c r="EG197" s="66"/>
      <c r="EH197" s="64"/>
      <c r="EI197" s="64"/>
      <c r="EJ197" s="66"/>
      <c r="EK197" s="66"/>
      <c r="EL197" s="66"/>
      <c r="EM197" s="66"/>
      <c r="EN197" s="66"/>
      <c r="EO197" s="66"/>
      <c r="EP197" s="66"/>
      <c r="EQ197" s="66"/>
      <c r="ER197" s="66"/>
      <c r="ES197" s="66"/>
      <c r="ET197" s="66"/>
      <c r="EU197" s="66"/>
      <c r="EV197" s="66"/>
      <c r="EW197" s="66"/>
      <c r="EX197" s="66"/>
      <c r="EY197" s="66"/>
      <c r="EZ197" s="66"/>
      <c r="FA197" s="66"/>
      <c r="FB197" s="66"/>
      <c r="FC197" s="66"/>
      <c r="FD197" s="66"/>
      <c r="FE197" s="66"/>
      <c r="FF197" s="66"/>
      <c r="FG197" s="66"/>
      <c r="FH197" s="66"/>
      <c r="FI197" s="66"/>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c r="JA197" s="11"/>
      <c r="JB197" s="11"/>
      <c r="JC197" s="11"/>
      <c r="JD197" s="11"/>
      <c r="JE197" s="11"/>
      <c r="JF197" s="11"/>
      <c r="JG197" s="11"/>
      <c r="JH197" s="11"/>
      <c r="JI197" s="11"/>
      <c r="JJ197" s="11"/>
      <c r="JK197" s="11"/>
      <c r="JL197" s="11"/>
      <c r="JM197" s="11"/>
      <c r="JN197" s="11"/>
      <c r="JO197" s="11"/>
      <c r="JP197" s="11"/>
      <c r="JQ197" s="11"/>
      <c r="JR197" s="11"/>
      <c r="JS197" s="11"/>
      <c r="JT197" s="11"/>
      <c r="JU197" s="11"/>
      <c r="JV197" s="11"/>
      <c r="JW197" s="11"/>
      <c r="JX197" s="11"/>
      <c r="JY197" s="11"/>
      <c r="JZ197" s="11"/>
      <c r="KA197" s="11"/>
      <c r="KB197" s="11"/>
      <c r="KC197" s="11"/>
      <c r="KD197" s="11"/>
      <c r="KE197" s="11"/>
      <c r="KF197" s="11"/>
      <c r="KG197" s="11"/>
      <c r="KH197" s="11"/>
      <c r="KI197" s="11"/>
      <c r="KJ197" s="11"/>
      <c r="KK197" s="11"/>
      <c r="KL197" s="11"/>
      <c r="KM197" s="11"/>
      <c r="KN197" s="11"/>
      <c r="KO197" s="13"/>
      <c r="KP197" s="13"/>
      <c r="KQ197" s="13"/>
      <c r="KR197" s="13"/>
      <c r="KS197" s="13"/>
      <c r="KT197" s="13"/>
      <c r="KU197" s="13"/>
    </row>
    <row r="198" spans="1:307" ht="15.75" hidden="1" customHeight="1" x14ac:dyDescent="0.3">
      <c r="A198" s="86"/>
      <c r="B198" s="86"/>
      <c r="C198" s="86"/>
      <c r="D198" s="86"/>
      <c r="E198" s="86"/>
      <c r="F198" s="86"/>
      <c r="G198" s="86"/>
      <c r="H198" s="248" t="s">
        <v>1034</v>
      </c>
      <c r="I198" s="86"/>
      <c r="J198" s="86"/>
      <c r="K198" s="86"/>
      <c r="L198" s="161" t="s">
        <v>1157</v>
      </c>
      <c r="M198" s="75">
        <v>300000000</v>
      </c>
      <c r="N198" s="64">
        <f>P198</f>
        <v>300000000</v>
      </c>
      <c r="O198" s="103"/>
      <c r="P198" s="64">
        <f>SUM(Q198:FI198)</f>
        <v>300000000</v>
      </c>
      <c r="Q198" s="64">
        <v>200000000</v>
      </c>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v>100000000</v>
      </c>
      <c r="BY198" s="64"/>
      <c r="BZ198" s="64"/>
      <c r="CA198" s="64"/>
      <c r="CB198" s="64"/>
      <c r="CC198" s="64"/>
      <c r="CD198" s="64"/>
      <c r="CE198" s="64"/>
      <c r="CF198" s="64"/>
      <c r="CG198" s="64"/>
      <c r="CH198" s="64"/>
      <c r="CI198" s="64"/>
      <c r="CJ198" s="64"/>
      <c r="CK198" s="64"/>
      <c r="CL198" s="64"/>
      <c r="CM198" s="64"/>
      <c r="CN198" s="64"/>
      <c r="CO198" s="64"/>
      <c r="CP198" s="64"/>
      <c r="CQ198" s="66"/>
      <c r="CR198" s="66"/>
      <c r="CS198" s="66"/>
      <c r="CT198" s="66"/>
      <c r="CU198" s="66"/>
      <c r="CV198" s="64"/>
      <c r="CW198" s="64"/>
      <c r="CX198" s="64"/>
      <c r="CY198" s="64"/>
      <c r="CZ198" s="64"/>
      <c r="DA198" s="64"/>
      <c r="DB198" s="64"/>
      <c r="DC198" s="64"/>
      <c r="DD198" s="64"/>
      <c r="DE198" s="64"/>
      <c r="DF198" s="64"/>
      <c r="DG198" s="64"/>
      <c r="DH198" s="64"/>
      <c r="DI198" s="64"/>
      <c r="DJ198" s="64"/>
      <c r="DK198" s="64"/>
      <c r="DL198" s="64"/>
      <c r="DM198" s="64"/>
      <c r="DN198" s="64"/>
      <c r="DO198" s="64"/>
      <c r="DP198" s="64"/>
      <c r="DQ198" s="64"/>
      <c r="DR198" s="64"/>
      <c r="DS198" s="64"/>
      <c r="DT198" s="64"/>
      <c r="DU198" s="64"/>
      <c r="DV198" s="64"/>
      <c r="DW198" s="64"/>
      <c r="DX198" s="64"/>
      <c r="DY198" s="64"/>
      <c r="DZ198" s="64"/>
      <c r="EA198" s="64"/>
      <c r="EB198" s="66"/>
      <c r="EC198" s="66"/>
      <c r="ED198" s="66"/>
      <c r="EE198" s="66"/>
      <c r="EF198" s="66"/>
      <c r="EG198" s="66"/>
      <c r="EH198" s="64"/>
      <c r="EI198" s="64"/>
      <c r="EJ198" s="66"/>
      <c r="EK198" s="66"/>
      <c r="EL198" s="66"/>
      <c r="EM198" s="66"/>
      <c r="EN198" s="66"/>
      <c r="EO198" s="66"/>
      <c r="EP198" s="66"/>
      <c r="EQ198" s="66"/>
      <c r="ER198" s="66"/>
      <c r="ES198" s="66"/>
      <c r="ET198" s="66"/>
      <c r="EU198" s="66"/>
      <c r="EV198" s="66"/>
      <c r="EW198" s="66"/>
      <c r="EX198" s="66"/>
      <c r="EY198" s="66"/>
      <c r="EZ198" s="66"/>
      <c r="FA198" s="66"/>
      <c r="FB198" s="66"/>
      <c r="FC198" s="66"/>
      <c r="FD198" s="66"/>
      <c r="FE198" s="66"/>
      <c r="FF198" s="66"/>
      <c r="FG198" s="66"/>
      <c r="FH198" s="66"/>
      <c r="FI198" s="66"/>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c r="JA198" s="11"/>
      <c r="JB198" s="11"/>
      <c r="JC198" s="11"/>
      <c r="JD198" s="11"/>
      <c r="JE198" s="11"/>
      <c r="JF198" s="11"/>
      <c r="JG198" s="11"/>
      <c r="JH198" s="11"/>
      <c r="JI198" s="11"/>
      <c r="JJ198" s="11"/>
      <c r="JK198" s="11"/>
      <c r="JL198" s="11"/>
      <c r="JM198" s="11"/>
      <c r="JN198" s="11"/>
      <c r="JO198" s="11"/>
      <c r="JP198" s="11"/>
      <c r="JQ198" s="11"/>
      <c r="JR198" s="11"/>
      <c r="JS198" s="11"/>
      <c r="JT198" s="11"/>
      <c r="JU198" s="11"/>
      <c r="JV198" s="11"/>
      <c r="JW198" s="11"/>
      <c r="JX198" s="11"/>
      <c r="JY198" s="11"/>
      <c r="JZ198" s="11"/>
      <c r="KA198" s="11"/>
      <c r="KB198" s="11"/>
      <c r="KC198" s="11"/>
      <c r="KD198" s="11"/>
      <c r="KE198" s="11"/>
      <c r="KF198" s="11"/>
      <c r="KG198" s="11"/>
      <c r="KH198" s="11"/>
      <c r="KI198" s="11"/>
      <c r="KJ198" s="11"/>
      <c r="KK198" s="11"/>
      <c r="KL198" s="11"/>
      <c r="KM198" s="11"/>
      <c r="KN198" s="11"/>
      <c r="KO198" s="13"/>
      <c r="KP198" s="13"/>
      <c r="KQ198" s="13"/>
      <c r="KR198" s="13"/>
      <c r="KS198" s="13"/>
      <c r="KT198" s="13"/>
      <c r="KU198" s="13"/>
    </row>
    <row r="199" spans="1:307" ht="15.75" hidden="1" customHeight="1" x14ac:dyDescent="0.3">
      <c r="A199" s="80" t="s">
        <v>195</v>
      </c>
      <c r="B199" s="80" t="s">
        <v>266</v>
      </c>
      <c r="C199" s="80" t="s">
        <v>187</v>
      </c>
      <c r="D199" s="80" t="s">
        <v>197</v>
      </c>
      <c r="E199" s="80" t="s">
        <v>361</v>
      </c>
      <c r="F199" s="88"/>
      <c r="G199" s="88"/>
      <c r="H199" s="88"/>
      <c r="I199" s="88"/>
      <c r="J199" s="88"/>
      <c r="K199" s="88"/>
      <c r="L199" s="302" t="s">
        <v>920</v>
      </c>
      <c r="M199" s="75"/>
      <c r="N199" s="64"/>
      <c r="O199" s="103"/>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6"/>
      <c r="CR199" s="66"/>
      <c r="CS199" s="66"/>
      <c r="CT199" s="66"/>
      <c r="CU199" s="66"/>
      <c r="CV199" s="64"/>
      <c r="CW199" s="64"/>
      <c r="CX199" s="64"/>
      <c r="CY199" s="64"/>
      <c r="CZ199" s="64"/>
      <c r="DA199" s="64"/>
      <c r="DB199" s="64"/>
      <c r="DC199" s="64"/>
      <c r="DD199" s="64"/>
      <c r="DE199" s="64"/>
      <c r="DF199" s="64"/>
      <c r="DG199" s="64"/>
      <c r="DH199" s="64"/>
      <c r="DI199" s="64"/>
      <c r="DJ199" s="64"/>
      <c r="DK199" s="64"/>
      <c r="DL199" s="64"/>
      <c r="DM199" s="64"/>
      <c r="DN199" s="64"/>
      <c r="DO199" s="64"/>
      <c r="DP199" s="64"/>
      <c r="DQ199" s="64"/>
      <c r="DR199" s="64"/>
      <c r="DS199" s="64"/>
      <c r="DT199" s="64"/>
      <c r="DU199" s="64"/>
      <c r="DV199" s="64"/>
      <c r="DW199" s="64"/>
      <c r="DX199" s="64"/>
      <c r="DY199" s="64"/>
      <c r="DZ199" s="64"/>
      <c r="EA199" s="64"/>
      <c r="EB199" s="66"/>
      <c r="EC199" s="66"/>
      <c r="ED199" s="66"/>
      <c r="EE199" s="66"/>
      <c r="EF199" s="66"/>
      <c r="EG199" s="66"/>
      <c r="EH199" s="64"/>
      <c r="EI199" s="64"/>
      <c r="EJ199" s="66"/>
      <c r="EK199" s="66"/>
      <c r="EL199" s="66"/>
      <c r="EM199" s="66"/>
      <c r="EN199" s="66"/>
      <c r="EO199" s="66"/>
      <c r="EP199" s="66"/>
      <c r="EQ199" s="66"/>
      <c r="ER199" s="66"/>
      <c r="ES199" s="66"/>
      <c r="ET199" s="66"/>
      <c r="EU199" s="66"/>
      <c r="EV199" s="66"/>
      <c r="EW199" s="66"/>
      <c r="EX199" s="66"/>
      <c r="EY199" s="66"/>
      <c r="EZ199" s="66"/>
      <c r="FA199" s="66"/>
      <c r="FB199" s="66"/>
      <c r="FC199" s="66"/>
      <c r="FD199" s="66"/>
      <c r="FE199" s="66"/>
      <c r="FF199" s="66"/>
      <c r="FG199" s="66"/>
      <c r="FH199" s="66"/>
      <c r="FI199" s="66"/>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c r="JA199" s="11"/>
      <c r="JB199" s="11"/>
      <c r="JC199" s="11"/>
      <c r="JD199" s="11"/>
      <c r="JE199" s="11"/>
      <c r="JF199" s="11"/>
      <c r="JG199" s="11"/>
      <c r="JH199" s="11"/>
      <c r="JI199" s="11"/>
      <c r="JJ199" s="11"/>
      <c r="JK199" s="11"/>
      <c r="JL199" s="11"/>
      <c r="JM199" s="11"/>
      <c r="JN199" s="11"/>
      <c r="JO199" s="11"/>
      <c r="JP199" s="11"/>
      <c r="JQ199" s="11"/>
      <c r="JR199" s="11"/>
      <c r="JS199" s="11"/>
      <c r="JT199" s="11"/>
      <c r="JU199" s="11"/>
      <c r="JV199" s="11"/>
      <c r="JW199" s="11"/>
      <c r="JX199" s="11"/>
      <c r="JY199" s="11"/>
      <c r="JZ199" s="11"/>
      <c r="KA199" s="11"/>
      <c r="KB199" s="11"/>
      <c r="KC199" s="11"/>
      <c r="KD199" s="11"/>
      <c r="KE199" s="11"/>
      <c r="KF199" s="11"/>
      <c r="KG199" s="11"/>
      <c r="KH199" s="11"/>
      <c r="KI199" s="11"/>
      <c r="KJ199" s="11"/>
      <c r="KK199" s="11"/>
      <c r="KL199" s="11"/>
      <c r="KM199" s="11"/>
      <c r="KN199" s="11"/>
      <c r="KO199" s="13"/>
      <c r="KP199" s="13"/>
      <c r="KQ199" s="13"/>
      <c r="KR199" s="13"/>
      <c r="KS199" s="13"/>
      <c r="KT199" s="13"/>
      <c r="KU199" s="13"/>
    </row>
    <row r="200" spans="1:307" ht="15.75" hidden="1" customHeight="1" x14ac:dyDescent="0.3">
      <c r="A200" s="86"/>
      <c r="B200" s="86"/>
      <c r="C200" s="86"/>
      <c r="D200" s="86"/>
      <c r="E200" s="86"/>
      <c r="F200" s="86"/>
      <c r="G200" s="86"/>
      <c r="H200" s="248" t="s">
        <v>1034</v>
      </c>
      <c r="I200" s="86"/>
      <c r="J200" s="86"/>
      <c r="K200" s="86"/>
      <c r="L200" s="161" t="s">
        <v>1158</v>
      </c>
      <c r="M200" s="75">
        <v>200000000</v>
      </c>
      <c r="N200" s="64"/>
      <c r="O200" s="103"/>
      <c r="P200" s="64"/>
      <c r="Q200" s="64">
        <v>200000000</v>
      </c>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6"/>
      <c r="CR200" s="66"/>
      <c r="CS200" s="66"/>
      <c r="CT200" s="66"/>
      <c r="CU200" s="66"/>
      <c r="CV200" s="64"/>
      <c r="CW200" s="64"/>
      <c r="CX200" s="64"/>
      <c r="CY200" s="64"/>
      <c r="CZ200" s="64"/>
      <c r="DA200" s="64"/>
      <c r="DB200" s="64"/>
      <c r="DC200" s="64"/>
      <c r="DD200" s="64"/>
      <c r="DE200" s="64"/>
      <c r="DF200" s="64"/>
      <c r="DG200" s="64"/>
      <c r="DH200" s="64"/>
      <c r="DI200" s="64"/>
      <c r="DJ200" s="64"/>
      <c r="DK200" s="64"/>
      <c r="DL200" s="64"/>
      <c r="DM200" s="64"/>
      <c r="DN200" s="64"/>
      <c r="DO200" s="64"/>
      <c r="DP200" s="64"/>
      <c r="DQ200" s="64"/>
      <c r="DR200" s="64"/>
      <c r="DS200" s="64"/>
      <c r="DT200" s="64"/>
      <c r="DU200" s="64"/>
      <c r="DV200" s="64"/>
      <c r="DW200" s="64"/>
      <c r="DX200" s="64"/>
      <c r="DY200" s="64"/>
      <c r="DZ200" s="64"/>
      <c r="EA200" s="64"/>
      <c r="EB200" s="66"/>
      <c r="EC200" s="66"/>
      <c r="ED200" s="66"/>
      <c r="EE200" s="66"/>
      <c r="EF200" s="66"/>
      <c r="EG200" s="66"/>
      <c r="EH200" s="64"/>
      <c r="EI200" s="64"/>
      <c r="EJ200" s="66"/>
      <c r="EK200" s="66"/>
      <c r="EL200" s="66"/>
      <c r="EM200" s="66"/>
      <c r="EN200" s="66"/>
      <c r="EO200" s="66"/>
      <c r="EP200" s="66"/>
      <c r="EQ200" s="66"/>
      <c r="ER200" s="66"/>
      <c r="ES200" s="66"/>
      <c r="ET200" s="66"/>
      <c r="EU200" s="66"/>
      <c r="EV200" s="66"/>
      <c r="EW200" s="66"/>
      <c r="EX200" s="66"/>
      <c r="EY200" s="66"/>
      <c r="EZ200" s="66"/>
      <c r="FA200" s="66"/>
      <c r="FB200" s="66"/>
      <c r="FC200" s="66"/>
      <c r="FD200" s="66"/>
      <c r="FE200" s="66"/>
      <c r="FF200" s="66"/>
      <c r="FG200" s="66"/>
      <c r="FH200" s="66"/>
      <c r="FI200" s="66"/>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c r="JA200" s="11"/>
      <c r="JB200" s="11"/>
      <c r="JC200" s="11"/>
      <c r="JD200" s="11"/>
      <c r="JE200" s="11"/>
      <c r="JF200" s="11"/>
      <c r="JG200" s="11"/>
      <c r="JH200" s="11"/>
      <c r="JI200" s="11"/>
      <c r="JJ200" s="11"/>
      <c r="JK200" s="11"/>
      <c r="JL200" s="11"/>
      <c r="JM200" s="11"/>
      <c r="JN200" s="11"/>
      <c r="JO200" s="11"/>
      <c r="JP200" s="11"/>
      <c r="JQ200" s="11"/>
      <c r="JR200" s="11"/>
      <c r="JS200" s="11"/>
      <c r="JT200" s="11"/>
      <c r="JU200" s="11"/>
      <c r="JV200" s="11"/>
      <c r="JW200" s="11"/>
      <c r="JX200" s="11"/>
      <c r="JY200" s="11"/>
      <c r="JZ200" s="11"/>
      <c r="KA200" s="11"/>
      <c r="KB200" s="11"/>
      <c r="KC200" s="11"/>
      <c r="KD200" s="11"/>
      <c r="KE200" s="11"/>
      <c r="KF200" s="11"/>
      <c r="KG200" s="11"/>
      <c r="KH200" s="11"/>
      <c r="KI200" s="11"/>
      <c r="KJ200" s="11"/>
      <c r="KK200" s="11"/>
      <c r="KL200" s="11"/>
      <c r="KM200" s="11"/>
      <c r="KN200" s="11"/>
      <c r="KO200" s="13"/>
      <c r="KP200" s="13"/>
      <c r="KQ200" s="13"/>
      <c r="KR200" s="13"/>
      <c r="KS200" s="13"/>
      <c r="KT200" s="13"/>
      <c r="KU200" s="13"/>
    </row>
    <row r="201" spans="1:307" ht="15.75" hidden="1" customHeight="1" x14ac:dyDescent="0.3">
      <c r="A201" s="131" t="s">
        <v>195</v>
      </c>
      <c r="B201" s="131" t="s">
        <v>266</v>
      </c>
      <c r="C201" s="131" t="s">
        <v>187</v>
      </c>
      <c r="D201" s="131" t="s">
        <v>226</v>
      </c>
      <c r="E201" s="131"/>
      <c r="F201" s="131"/>
      <c r="G201" s="131"/>
      <c r="H201" s="133"/>
      <c r="I201" s="131"/>
      <c r="J201" s="131"/>
      <c r="K201" s="131"/>
      <c r="L201" s="98" t="s">
        <v>922</v>
      </c>
      <c r="M201" s="75"/>
      <c r="N201" s="64"/>
      <c r="O201" s="103"/>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6"/>
      <c r="CR201" s="66"/>
      <c r="CS201" s="66"/>
      <c r="CT201" s="66"/>
      <c r="CU201" s="66"/>
      <c r="CV201" s="64"/>
      <c r="CW201" s="64"/>
      <c r="CX201" s="64"/>
      <c r="CY201" s="64"/>
      <c r="CZ201" s="64"/>
      <c r="DA201" s="64"/>
      <c r="DB201" s="64"/>
      <c r="DC201" s="64"/>
      <c r="DD201" s="64"/>
      <c r="DE201" s="64"/>
      <c r="DF201" s="64"/>
      <c r="DG201" s="64"/>
      <c r="DH201" s="64"/>
      <c r="DI201" s="64"/>
      <c r="DJ201" s="64"/>
      <c r="DK201" s="64"/>
      <c r="DL201" s="64"/>
      <c r="DM201" s="64"/>
      <c r="DN201" s="64"/>
      <c r="DO201" s="64"/>
      <c r="DP201" s="64"/>
      <c r="DQ201" s="64"/>
      <c r="DR201" s="64"/>
      <c r="DS201" s="64"/>
      <c r="DT201" s="64"/>
      <c r="DU201" s="64"/>
      <c r="DV201" s="64"/>
      <c r="DW201" s="64"/>
      <c r="DX201" s="64"/>
      <c r="DY201" s="64"/>
      <c r="DZ201" s="64"/>
      <c r="EA201" s="64"/>
      <c r="EB201" s="66"/>
      <c r="EC201" s="66"/>
      <c r="ED201" s="66"/>
      <c r="EE201" s="66"/>
      <c r="EF201" s="66"/>
      <c r="EG201" s="66"/>
      <c r="EH201" s="64"/>
      <c r="EI201" s="64"/>
      <c r="EJ201" s="66"/>
      <c r="EK201" s="66"/>
      <c r="EL201" s="66"/>
      <c r="EM201" s="66"/>
      <c r="EN201" s="66"/>
      <c r="EO201" s="66"/>
      <c r="EP201" s="66"/>
      <c r="EQ201" s="66"/>
      <c r="ER201" s="66"/>
      <c r="ES201" s="66"/>
      <c r="ET201" s="66"/>
      <c r="EU201" s="66"/>
      <c r="EV201" s="66"/>
      <c r="EW201" s="66"/>
      <c r="EX201" s="66"/>
      <c r="EY201" s="66"/>
      <c r="EZ201" s="66"/>
      <c r="FA201" s="66"/>
      <c r="FB201" s="66"/>
      <c r="FC201" s="66"/>
      <c r="FD201" s="66"/>
      <c r="FE201" s="66"/>
      <c r="FF201" s="66"/>
      <c r="FG201" s="66"/>
      <c r="FH201" s="66"/>
      <c r="FI201" s="66"/>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c r="JA201" s="11"/>
      <c r="JB201" s="11"/>
      <c r="JC201" s="11"/>
      <c r="JD201" s="11"/>
      <c r="JE201" s="11"/>
      <c r="JF201" s="11"/>
      <c r="JG201" s="11"/>
      <c r="JH201" s="11"/>
      <c r="JI201" s="11"/>
      <c r="JJ201" s="11"/>
      <c r="JK201" s="11"/>
      <c r="JL201" s="11"/>
      <c r="JM201" s="11"/>
      <c r="JN201" s="11"/>
      <c r="JO201" s="11"/>
      <c r="JP201" s="11"/>
      <c r="JQ201" s="11"/>
      <c r="JR201" s="11"/>
      <c r="JS201" s="11"/>
      <c r="JT201" s="11"/>
      <c r="JU201" s="11"/>
      <c r="JV201" s="11"/>
      <c r="JW201" s="11"/>
      <c r="JX201" s="11"/>
      <c r="JY201" s="11"/>
      <c r="JZ201" s="11"/>
      <c r="KA201" s="11"/>
      <c r="KB201" s="11"/>
      <c r="KC201" s="11"/>
      <c r="KD201" s="11"/>
      <c r="KE201" s="11"/>
      <c r="KF201" s="11"/>
      <c r="KG201" s="11"/>
      <c r="KH201" s="11"/>
      <c r="KI201" s="11"/>
      <c r="KJ201" s="11"/>
      <c r="KK201" s="11"/>
      <c r="KL201" s="11"/>
      <c r="KM201" s="11"/>
      <c r="KN201" s="11"/>
      <c r="KO201" s="13"/>
      <c r="KP201" s="13"/>
      <c r="KQ201" s="13"/>
      <c r="KR201" s="13"/>
      <c r="KS201" s="13"/>
      <c r="KT201" s="13"/>
      <c r="KU201" s="13"/>
    </row>
    <row r="202" spans="1:307" ht="15.75" hidden="1" customHeight="1" x14ac:dyDescent="0.3">
      <c r="A202" s="80" t="s">
        <v>195</v>
      </c>
      <c r="B202" s="80" t="s">
        <v>266</v>
      </c>
      <c r="C202" s="80" t="s">
        <v>187</v>
      </c>
      <c r="D202" s="80" t="s">
        <v>226</v>
      </c>
      <c r="E202" s="80" t="s">
        <v>195</v>
      </c>
      <c r="F202" s="88"/>
      <c r="G202" s="88"/>
      <c r="H202" s="88"/>
      <c r="I202" s="88"/>
      <c r="J202" s="88"/>
      <c r="K202" s="88"/>
      <c r="L202" s="302" t="s">
        <v>924</v>
      </c>
      <c r="M202" s="75"/>
      <c r="N202" s="64"/>
      <c r="O202" s="103"/>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6"/>
      <c r="CR202" s="66"/>
      <c r="CS202" s="66"/>
      <c r="CT202" s="66"/>
      <c r="CU202" s="66"/>
      <c r="CV202" s="64"/>
      <c r="CW202" s="64"/>
      <c r="CX202" s="64"/>
      <c r="CY202" s="64"/>
      <c r="CZ202" s="64"/>
      <c r="DA202" s="64"/>
      <c r="DB202" s="64"/>
      <c r="DC202" s="64"/>
      <c r="DD202" s="64"/>
      <c r="DE202" s="64"/>
      <c r="DF202" s="64"/>
      <c r="DG202" s="64"/>
      <c r="DH202" s="64"/>
      <c r="DI202" s="64"/>
      <c r="DJ202" s="64"/>
      <c r="DK202" s="64"/>
      <c r="DL202" s="64"/>
      <c r="DM202" s="64"/>
      <c r="DN202" s="64"/>
      <c r="DO202" s="64"/>
      <c r="DP202" s="64"/>
      <c r="DQ202" s="64"/>
      <c r="DR202" s="64"/>
      <c r="DS202" s="64"/>
      <c r="DT202" s="64"/>
      <c r="DU202" s="64"/>
      <c r="DV202" s="64"/>
      <c r="DW202" s="64"/>
      <c r="DX202" s="64"/>
      <c r="DY202" s="64"/>
      <c r="DZ202" s="64"/>
      <c r="EA202" s="64"/>
      <c r="EB202" s="66"/>
      <c r="EC202" s="66"/>
      <c r="ED202" s="66"/>
      <c r="EE202" s="66"/>
      <c r="EF202" s="66"/>
      <c r="EG202" s="66"/>
      <c r="EH202" s="64"/>
      <c r="EI202" s="64"/>
      <c r="EJ202" s="66"/>
      <c r="EK202" s="66"/>
      <c r="EL202" s="66"/>
      <c r="EM202" s="66"/>
      <c r="EN202" s="66"/>
      <c r="EO202" s="66"/>
      <c r="EP202" s="66"/>
      <c r="EQ202" s="66"/>
      <c r="ER202" s="66"/>
      <c r="ES202" s="66"/>
      <c r="ET202" s="66"/>
      <c r="EU202" s="66"/>
      <c r="EV202" s="66"/>
      <c r="EW202" s="66"/>
      <c r="EX202" s="66"/>
      <c r="EY202" s="66"/>
      <c r="EZ202" s="66"/>
      <c r="FA202" s="66"/>
      <c r="FB202" s="66"/>
      <c r="FC202" s="66"/>
      <c r="FD202" s="66"/>
      <c r="FE202" s="66"/>
      <c r="FF202" s="66"/>
      <c r="FG202" s="66"/>
      <c r="FH202" s="66"/>
      <c r="FI202" s="66"/>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c r="JA202" s="11"/>
      <c r="JB202" s="11"/>
      <c r="JC202" s="11"/>
      <c r="JD202" s="11"/>
      <c r="JE202" s="11"/>
      <c r="JF202" s="11"/>
      <c r="JG202" s="11"/>
      <c r="JH202" s="11"/>
      <c r="JI202" s="11"/>
      <c r="JJ202" s="11"/>
      <c r="JK202" s="11"/>
      <c r="JL202" s="11"/>
      <c r="JM202" s="11"/>
      <c r="JN202" s="11"/>
      <c r="JO202" s="11"/>
      <c r="JP202" s="11"/>
      <c r="JQ202" s="11"/>
      <c r="JR202" s="11"/>
      <c r="JS202" s="11"/>
      <c r="JT202" s="11"/>
      <c r="JU202" s="11"/>
      <c r="JV202" s="11"/>
      <c r="JW202" s="11"/>
      <c r="JX202" s="11"/>
      <c r="JY202" s="11"/>
      <c r="JZ202" s="11"/>
      <c r="KA202" s="11"/>
      <c r="KB202" s="11"/>
      <c r="KC202" s="11"/>
      <c r="KD202" s="11"/>
      <c r="KE202" s="11"/>
      <c r="KF202" s="11"/>
      <c r="KG202" s="11"/>
      <c r="KH202" s="11"/>
      <c r="KI202" s="11"/>
      <c r="KJ202" s="11"/>
      <c r="KK202" s="11"/>
      <c r="KL202" s="11"/>
      <c r="KM202" s="11"/>
      <c r="KN202" s="11"/>
      <c r="KO202" s="13"/>
      <c r="KP202" s="13"/>
      <c r="KQ202" s="13"/>
      <c r="KR202" s="13"/>
      <c r="KS202" s="13"/>
      <c r="KT202" s="13"/>
      <c r="KU202" s="13"/>
    </row>
    <row r="203" spans="1:307" ht="15.75" hidden="1" customHeight="1" x14ac:dyDescent="0.3">
      <c r="A203" s="86"/>
      <c r="B203" s="86"/>
      <c r="C203" s="86"/>
      <c r="D203" s="86"/>
      <c r="E203" s="86"/>
      <c r="F203" s="86"/>
      <c r="G203" s="86"/>
      <c r="H203" s="248" t="s">
        <v>1034</v>
      </c>
      <c r="I203" s="86"/>
      <c r="J203" s="86"/>
      <c r="K203" s="86"/>
      <c r="L203" s="161" t="s">
        <v>1159</v>
      </c>
      <c r="M203" s="75">
        <v>300000000</v>
      </c>
      <c r="N203" s="64">
        <f>P203</f>
        <v>300000000</v>
      </c>
      <c r="O203" s="103"/>
      <c r="P203" s="64">
        <f>SUM(Q203:FI203)</f>
        <v>300000000</v>
      </c>
      <c r="Q203" s="64">
        <v>200000000</v>
      </c>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v>100000000</v>
      </c>
      <c r="BY203" s="64"/>
      <c r="BZ203" s="64"/>
      <c r="CA203" s="64"/>
      <c r="CB203" s="64"/>
      <c r="CC203" s="64"/>
      <c r="CD203" s="64"/>
      <c r="CE203" s="64"/>
      <c r="CF203" s="64"/>
      <c r="CG203" s="64"/>
      <c r="CH203" s="64"/>
      <c r="CI203" s="64"/>
      <c r="CJ203" s="64"/>
      <c r="CK203" s="64"/>
      <c r="CL203" s="64"/>
      <c r="CM203" s="64"/>
      <c r="CN203" s="64"/>
      <c r="CO203" s="64"/>
      <c r="CP203" s="64"/>
      <c r="CQ203" s="66"/>
      <c r="CR203" s="66"/>
      <c r="CS203" s="66"/>
      <c r="CT203" s="66"/>
      <c r="CU203" s="66"/>
      <c r="CV203" s="64"/>
      <c r="CW203" s="64"/>
      <c r="CX203" s="64"/>
      <c r="CY203" s="64"/>
      <c r="CZ203" s="64"/>
      <c r="DA203" s="64"/>
      <c r="DB203" s="64"/>
      <c r="DC203" s="64"/>
      <c r="DD203" s="64"/>
      <c r="DE203" s="64"/>
      <c r="DF203" s="64"/>
      <c r="DG203" s="64"/>
      <c r="DH203" s="64"/>
      <c r="DI203" s="64"/>
      <c r="DJ203" s="64"/>
      <c r="DK203" s="64"/>
      <c r="DL203" s="64"/>
      <c r="DM203" s="64"/>
      <c r="DN203" s="64"/>
      <c r="DO203" s="64"/>
      <c r="DP203" s="64"/>
      <c r="DQ203" s="64"/>
      <c r="DR203" s="64"/>
      <c r="DS203" s="64"/>
      <c r="DT203" s="64"/>
      <c r="DU203" s="64"/>
      <c r="DV203" s="64"/>
      <c r="DW203" s="64"/>
      <c r="DX203" s="64"/>
      <c r="DY203" s="64"/>
      <c r="DZ203" s="64"/>
      <c r="EA203" s="64"/>
      <c r="EB203" s="66"/>
      <c r="EC203" s="66"/>
      <c r="ED203" s="66"/>
      <c r="EE203" s="66"/>
      <c r="EF203" s="66"/>
      <c r="EG203" s="66"/>
      <c r="EH203" s="64"/>
      <c r="EI203" s="64"/>
      <c r="EJ203" s="66"/>
      <c r="EK203" s="66"/>
      <c r="EL203" s="66"/>
      <c r="EM203" s="66"/>
      <c r="EN203" s="66"/>
      <c r="EO203" s="66"/>
      <c r="EP203" s="66"/>
      <c r="EQ203" s="66"/>
      <c r="ER203" s="66"/>
      <c r="ES203" s="66"/>
      <c r="ET203" s="66"/>
      <c r="EU203" s="66"/>
      <c r="EV203" s="66"/>
      <c r="EW203" s="66"/>
      <c r="EX203" s="66"/>
      <c r="EY203" s="66"/>
      <c r="EZ203" s="66"/>
      <c r="FA203" s="66"/>
      <c r="FB203" s="66"/>
      <c r="FC203" s="66"/>
      <c r="FD203" s="66"/>
      <c r="FE203" s="66"/>
      <c r="FF203" s="66"/>
      <c r="FG203" s="66"/>
      <c r="FH203" s="66"/>
      <c r="FI203" s="66"/>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c r="JA203" s="11"/>
      <c r="JB203" s="11"/>
      <c r="JC203" s="11"/>
      <c r="JD203" s="11"/>
      <c r="JE203" s="11"/>
      <c r="JF203" s="11"/>
      <c r="JG203" s="11"/>
      <c r="JH203" s="11"/>
      <c r="JI203" s="11"/>
      <c r="JJ203" s="11"/>
      <c r="JK203" s="11"/>
      <c r="JL203" s="11"/>
      <c r="JM203" s="11"/>
      <c r="JN203" s="11"/>
      <c r="JO203" s="11"/>
      <c r="JP203" s="11"/>
      <c r="JQ203" s="11"/>
      <c r="JR203" s="11"/>
      <c r="JS203" s="11"/>
      <c r="JT203" s="11"/>
      <c r="JU203" s="11"/>
      <c r="JV203" s="11"/>
      <c r="JW203" s="11"/>
      <c r="JX203" s="11"/>
      <c r="JY203" s="11"/>
      <c r="JZ203" s="11"/>
      <c r="KA203" s="11"/>
      <c r="KB203" s="11"/>
      <c r="KC203" s="11"/>
      <c r="KD203" s="11"/>
      <c r="KE203" s="11"/>
      <c r="KF203" s="11"/>
      <c r="KG203" s="11"/>
      <c r="KH203" s="11"/>
      <c r="KI203" s="11"/>
      <c r="KJ203" s="11"/>
      <c r="KK203" s="11"/>
      <c r="KL203" s="11"/>
      <c r="KM203" s="11"/>
      <c r="KN203" s="11"/>
      <c r="KO203" s="13"/>
      <c r="KP203" s="13"/>
      <c r="KQ203" s="13"/>
      <c r="KR203" s="13"/>
      <c r="KS203" s="13"/>
      <c r="KT203" s="13"/>
      <c r="KU203" s="13"/>
    </row>
    <row r="204" spans="1:307" ht="15.75" hidden="1" customHeight="1" x14ac:dyDescent="0.3">
      <c r="A204" s="131" t="s">
        <v>195</v>
      </c>
      <c r="B204" s="131" t="s">
        <v>266</v>
      </c>
      <c r="C204" s="131" t="s">
        <v>187</v>
      </c>
      <c r="D204" s="131" t="s">
        <v>282</v>
      </c>
      <c r="E204" s="131"/>
      <c r="F204" s="131"/>
      <c r="G204" s="131"/>
      <c r="H204" s="133"/>
      <c r="I204" s="131"/>
      <c r="J204" s="131"/>
      <c r="K204" s="131"/>
      <c r="L204" s="98" t="s">
        <v>283</v>
      </c>
      <c r="M204" s="75"/>
      <c r="N204" s="64"/>
      <c r="O204" s="103"/>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6"/>
      <c r="CR204" s="66"/>
      <c r="CS204" s="66"/>
      <c r="CT204" s="66"/>
      <c r="CU204" s="66"/>
      <c r="CV204" s="64"/>
      <c r="CW204" s="64"/>
      <c r="CX204" s="64"/>
      <c r="CY204" s="64"/>
      <c r="CZ204" s="64"/>
      <c r="DA204" s="64"/>
      <c r="DB204" s="64"/>
      <c r="DC204" s="64"/>
      <c r="DD204" s="64"/>
      <c r="DE204" s="64"/>
      <c r="DF204" s="64"/>
      <c r="DG204" s="64"/>
      <c r="DH204" s="64"/>
      <c r="DI204" s="64"/>
      <c r="DJ204" s="64"/>
      <c r="DK204" s="64"/>
      <c r="DL204" s="64"/>
      <c r="DM204" s="64"/>
      <c r="DN204" s="64"/>
      <c r="DO204" s="64"/>
      <c r="DP204" s="64"/>
      <c r="DQ204" s="64"/>
      <c r="DR204" s="64"/>
      <c r="DS204" s="64"/>
      <c r="DT204" s="64"/>
      <c r="DU204" s="64"/>
      <c r="DV204" s="64"/>
      <c r="DW204" s="64"/>
      <c r="DX204" s="64"/>
      <c r="DY204" s="64"/>
      <c r="DZ204" s="64"/>
      <c r="EA204" s="64"/>
      <c r="EB204" s="66"/>
      <c r="EC204" s="66"/>
      <c r="ED204" s="66"/>
      <c r="EE204" s="66"/>
      <c r="EF204" s="66"/>
      <c r="EG204" s="66"/>
      <c r="EH204" s="64"/>
      <c r="EI204" s="64"/>
      <c r="EJ204" s="66"/>
      <c r="EK204" s="66"/>
      <c r="EL204" s="66"/>
      <c r="EM204" s="66"/>
      <c r="EN204" s="66"/>
      <c r="EO204" s="66"/>
      <c r="EP204" s="66"/>
      <c r="EQ204" s="66"/>
      <c r="ER204" s="66"/>
      <c r="ES204" s="66"/>
      <c r="ET204" s="66"/>
      <c r="EU204" s="66"/>
      <c r="EV204" s="66"/>
      <c r="EW204" s="66"/>
      <c r="EX204" s="66"/>
      <c r="EY204" s="66"/>
      <c r="EZ204" s="66"/>
      <c r="FA204" s="66"/>
      <c r="FB204" s="66"/>
      <c r="FC204" s="66"/>
      <c r="FD204" s="66"/>
      <c r="FE204" s="66"/>
      <c r="FF204" s="66"/>
      <c r="FG204" s="66"/>
      <c r="FH204" s="66"/>
      <c r="FI204" s="66"/>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3"/>
      <c r="KP204" s="13"/>
      <c r="KQ204" s="13"/>
      <c r="KR204" s="13"/>
      <c r="KS204" s="13"/>
      <c r="KT204" s="13"/>
      <c r="KU204" s="13"/>
    </row>
    <row r="205" spans="1:307" ht="15.75" hidden="1" customHeight="1" x14ac:dyDescent="0.3">
      <c r="A205" s="86"/>
      <c r="B205" s="87"/>
      <c r="C205" s="87"/>
      <c r="D205" s="87"/>
      <c r="E205" s="87"/>
      <c r="F205" s="87"/>
      <c r="G205" s="87"/>
      <c r="H205" s="248" t="s">
        <v>1034</v>
      </c>
      <c r="I205" s="87"/>
      <c r="J205" s="87"/>
      <c r="K205" s="87"/>
      <c r="L205" s="161" t="s">
        <v>1160</v>
      </c>
      <c r="M205" s="75">
        <v>2500000000</v>
      </c>
      <c r="N205" s="64">
        <f>P205</f>
        <v>2500000000</v>
      </c>
      <c r="O205" s="103"/>
      <c r="P205" s="64">
        <f>SUM(Q205:FI205)</f>
        <v>2500000000</v>
      </c>
      <c r="Q205" s="64">
        <v>2500000000</v>
      </c>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6"/>
      <c r="CR205" s="66"/>
      <c r="CS205" s="66"/>
      <c r="CT205" s="66"/>
      <c r="CU205" s="66"/>
      <c r="CV205" s="64"/>
      <c r="CW205" s="64"/>
      <c r="CX205" s="64"/>
      <c r="CY205" s="64"/>
      <c r="CZ205" s="64"/>
      <c r="DA205" s="64"/>
      <c r="DB205" s="64"/>
      <c r="DC205" s="64"/>
      <c r="DD205" s="64"/>
      <c r="DE205" s="64"/>
      <c r="DF205" s="64"/>
      <c r="DG205" s="64"/>
      <c r="DH205" s="64"/>
      <c r="DI205" s="64"/>
      <c r="DJ205" s="64"/>
      <c r="DK205" s="64"/>
      <c r="DL205" s="64"/>
      <c r="DM205" s="64"/>
      <c r="DN205" s="64"/>
      <c r="DO205" s="64"/>
      <c r="DP205" s="64"/>
      <c r="DQ205" s="64"/>
      <c r="DR205" s="64"/>
      <c r="DS205" s="64"/>
      <c r="DT205" s="64"/>
      <c r="DU205" s="64"/>
      <c r="DV205" s="64"/>
      <c r="DW205" s="64"/>
      <c r="DX205" s="64"/>
      <c r="DY205" s="64"/>
      <c r="DZ205" s="64"/>
      <c r="EA205" s="64"/>
      <c r="EB205" s="66"/>
      <c r="EC205" s="66"/>
      <c r="ED205" s="66"/>
      <c r="EE205" s="66"/>
      <c r="EF205" s="66"/>
      <c r="EG205" s="66"/>
      <c r="EH205" s="64"/>
      <c r="EI205" s="64"/>
      <c r="EJ205" s="66"/>
      <c r="EK205" s="66"/>
      <c r="EL205" s="66"/>
      <c r="EM205" s="66"/>
      <c r="EN205" s="66"/>
      <c r="EO205" s="66"/>
      <c r="EP205" s="66"/>
      <c r="EQ205" s="66"/>
      <c r="ER205" s="66"/>
      <c r="ES205" s="66"/>
      <c r="ET205" s="66"/>
      <c r="EU205" s="66"/>
      <c r="EV205" s="66"/>
      <c r="EW205" s="66"/>
      <c r="EX205" s="66"/>
      <c r="EY205" s="66"/>
      <c r="EZ205" s="66"/>
      <c r="FA205" s="66"/>
      <c r="FB205" s="66"/>
      <c r="FC205" s="66"/>
      <c r="FD205" s="66"/>
      <c r="FE205" s="66"/>
      <c r="FF205" s="66"/>
      <c r="FG205" s="66"/>
      <c r="FH205" s="66"/>
      <c r="FI205" s="66"/>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c r="JA205" s="11"/>
      <c r="JB205" s="11"/>
      <c r="JC205" s="11"/>
      <c r="JD205" s="11"/>
      <c r="JE205" s="11"/>
      <c r="JF205" s="11"/>
      <c r="JG205" s="11"/>
      <c r="JH205" s="11"/>
      <c r="JI205" s="11"/>
      <c r="JJ205" s="11"/>
      <c r="JK205" s="11"/>
      <c r="JL205" s="11"/>
      <c r="JM205" s="11"/>
      <c r="JN205" s="11"/>
      <c r="JO205" s="11"/>
      <c r="JP205" s="11"/>
      <c r="JQ205" s="11"/>
      <c r="JR205" s="11"/>
      <c r="JS205" s="11"/>
      <c r="JT205" s="11"/>
      <c r="JU205" s="11"/>
      <c r="JV205" s="11"/>
      <c r="JW205" s="11"/>
      <c r="JX205" s="11"/>
      <c r="JY205" s="11"/>
      <c r="JZ205" s="11"/>
      <c r="KA205" s="11"/>
      <c r="KB205" s="11"/>
      <c r="KC205" s="11"/>
      <c r="KD205" s="11"/>
      <c r="KE205" s="11"/>
      <c r="KF205" s="11"/>
      <c r="KG205" s="11"/>
      <c r="KH205" s="11"/>
      <c r="KI205" s="11"/>
      <c r="KJ205" s="11"/>
      <c r="KK205" s="11"/>
      <c r="KL205" s="11"/>
      <c r="KM205" s="11"/>
      <c r="KN205" s="11"/>
      <c r="KO205" s="13"/>
      <c r="KP205" s="13"/>
      <c r="KQ205" s="13"/>
      <c r="KR205" s="13"/>
      <c r="KS205" s="13"/>
      <c r="KT205" s="13"/>
      <c r="KU205" s="13"/>
    </row>
    <row r="206" spans="1:307" ht="15.75" hidden="1" customHeight="1" x14ac:dyDescent="0.3">
      <c r="A206" s="80" t="s">
        <v>195</v>
      </c>
      <c r="B206" s="80" t="s">
        <v>266</v>
      </c>
      <c r="C206" s="80" t="s">
        <v>187</v>
      </c>
      <c r="D206" s="80" t="s">
        <v>282</v>
      </c>
      <c r="E206" s="80" t="s">
        <v>201</v>
      </c>
      <c r="F206" s="88"/>
      <c r="G206" s="88"/>
      <c r="H206" s="88"/>
      <c r="I206" s="88"/>
      <c r="J206" s="88"/>
      <c r="K206" s="88"/>
      <c r="L206" s="302" t="s">
        <v>929</v>
      </c>
      <c r="M206" s="75"/>
      <c r="N206" s="64"/>
      <c r="O206" s="103"/>
      <c r="P206" s="64" t="s">
        <v>1161</v>
      </c>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c r="BD206" s="64"/>
      <c r="BE206" s="64"/>
      <c r="BF206" s="64"/>
      <c r="BG206" s="64"/>
      <c r="BH206" s="64"/>
      <c r="BI206" s="64"/>
      <c r="BJ206" s="64"/>
      <c r="BK206" s="64"/>
      <c r="BL206" s="64"/>
      <c r="BM206" s="64"/>
      <c r="BN206" s="64"/>
      <c r="BO206" s="64"/>
      <c r="BP206" s="64"/>
      <c r="BQ206" s="64"/>
      <c r="BR206" s="64"/>
      <c r="BS206" s="64"/>
      <c r="BT206" s="64"/>
      <c r="BU206" s="64"/>
      <c r="BV206" s="64"/>
      <c r="BW206" s="64"/>
      <c r="BX206" s="64"/>
      <c r="BY206" s="64"/>
      <c r="BZ206" s="64"/>
      <c r="CA206" s="64"/>
      <c r="CB206" s="64"/>
      <c r="CC206" s="64"/>
      <c r="CD206" s="64"/>
      <c r="CE206" s="64"/>
      <c r="CF206" s="64"/>
      <c r="CG206" s="64"/>
      <c r="CH206" s="64"/>
      <c r="CI206" s="64"/>
      <c r="CJ206" s="64"/>
      <c r="CK206" s="64"/>
      <c r="CL206" s="64"/>
      <c r="CM206" s="64"/>
      <c r="CN206" s="64"/>
      <c r="CO206" s="64"/>
      <c r="CP206" s="64"/>
      <c r="CQ206" s="66"/>
      <c r="CR206" s="66"/>
      <c r="CS206" s="66"/>
      <c r="CT206" s="66"/>
      <c r="CU206" s="66"/>
      <c r="CV206" s="64"/>
      <c r="CW206" s="64"/>
      <c r="CX206" s="64"/>
      <c r="CY206" s="64"/>
      <c r="CZ206" s="64"/>
      <c r="DA206" s="64"/>
      <c r="DB206" s="64"/>
      <c r="DC206" s="64"/>
      <c r="DD206" s="64"/>
      <c r="DE206" s="64"/>
      <c r="DF206" s="64"/>
      <c r="DG206" s="64"/>
      <c r="DH206" s="64"/>
      <c r="DI206" s="64"/>
      <c r="DJ206" s="64"/>
      <c r="DK206" s="64"/>
      <c r="DL206" s="64"/>
      <c r="DM206" s="64"/>
      <c r="DN206" s="64"/>
      <c r="DO206" s="64"/>
      <c r="DP206" s="64"/>
      <c r="DQ206" s="64"/>
      <c r="DR206" s="64"/>
      <c r="DS206" s="64"/>
      <c r="DT206" s="64"/>
      <c r="DU206" s="64"/>
      <c r="DV206" s="64"/>
      <c r="DW206" s="64"/>
      <c r="DX206" s="64"/>
      <c r="DY206" s="64"/>
      <c r="DZ206" s="64"/>
      <c r="EA206" s="64"/>
      <c r="EB206" s="66"/>
      <c r="EC206" s="66"/>
      <c r="ED206" s="66"/>
      <c r="EE206" s="66"/>
      <c r="EF206" s="66"/>
      <c r="EG206" s="66"/>
      <c r="EH206" s="64"/>
      <c r="EI206" s="64"/>
      <c r="EJ206" s="66"/>
      <c r="EK206" s="66"/>
      <c r="EL206" s="66"/>
      <c r="EM206" s="66"/>
      <c r="EN206" s="66"/>
      <c r="EO206" s="66"/>
      <c r="EP206" s="66"/>
      <c r="EQ206" s="66"/>
      <c r="ER206" s="66"/>
      <c r="ES206" s="66"/>
      <c r="ET206" s="66"/>
      <c r="EU206" s="66"/>
      <c r="EV206" s="66"/>
      <c r="EW206" s="66"/>
      <c r="EX206" s="66"/>
      <c r="EY206" s="66"/>
      <c r="EZ206" s="66"/>
      <c r="FA206" s="66"/>
      <c r="FB206" s="66"/>
      <c r="FC206" s="66"/>
      <c r="FD206" s="66"/>
      <c r="FE206" s="66"/>
      <c r="FF206" s="66"/>
      <c r="FG206" s="66"/>
      <c r="FH206" s="66"/>
      <c r="FI206" s="66"/>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3"/>
      <c r="KP206" s="13"/>
      <c r="KQ206" s="13"/>
      <c r="KR206" s="13"/>
      <c r="KS206" s="13"/>
      <c r="KT206" s="13"/>
      <c r="KU206" s="13"/>
    </row>
    <row r="207" spans="1:307" ht="15.75" hidden="1" customHeight="1" x14ac:dyDescent="0.3">
      <c r="A207" s="87"/>
      <c r="B207" s="87"/>
      <c r="C207" s="87"/>
      <c r="D207" s="87"/>
      <c r="E207" s="87"/>
      <c r="F207" s="86"/>
      <c r="G207" s="86"/>
      <c r="H207" s="86"/>
      <c r="I207" s="86"/>
      <c r="J207" s="86"/>
      <c r="K207" s="86"/>
      <c r="L207" s="300" t="s">
        <v>1162</v>
      </c>
      <c r="M207" s="75">
        <v>6000000000</v>
      </c>
      <c r="N207" s="64">
        <f>P207</f>
        <v>6000000000</v>
      </c>
      <c r="O207" s="103"/>
      <c r="P207" s="64">
        <f>SUM(Q207:FI207)</f>
        <v>6000000000</v>
      </c>
      <c r="Q207" s="64">
        <v>6000000000</v>
      </c>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c r="BD207" s="64"/>
      <c r="BE207" s="64"/>
      <c r="BF207" s="64"/>
      <c r="BG207" s="64"/>
      <c r="BH207" s="64"/>
      <c r="BI207" s="64"/>
      <c r="BJ207" s="64"/>
      <c r="BK207" s="64"/>
      <c r="BL207" s="64"/>
      <c r="BM207" s="64"/>
      <c r="BN207" s="64"/>
      <c r="BO207" s="64"/>
      <c r="BP207" s="64"/>
      <c r="BQ207" s="64"/>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6"/>
      <c r="CR207" s="66"/>
      <c r="CS207" s="66"/>
      <c r="CT207" s="66"/>
      <c r="CU207" s="66"/>
      <c r="CV207" s="64"/>
      <c r="CW207" s="64"/>
      <c r="CX207" s="64"/>
      <c r="CY207" s="64"/>
      <c r="CZ207" s="64"/>
      <c r="DA207" s="64"/>
      <c r="DB207" s="64"/>
      <c r="DC207" s="64"/>
      <c r="DD207" s="64"/>
      <c r="DE207" s="64"/>
      <c r="DF207" s="64"/>
      <c r="DG207" s="64"/>
      <c r="DH207" s="64"/>
      <c r="DI207" s="64"/>
      <c r="DJ207" s="64"/>
      <c r="DK207" s="64"/>
      <c r="DL207" s="64"/>
      <c r="DM207" s="64"/>
      <c r="DN207" s="64"/>
      <c r="DO207" s="64"/>
      <c r="DP207" s="64"/>
      <c r="DQ207" s="64"/>
      <c r="DR207" s="64"/>
      <c r="DS207" s="64"/>
      <c r="DT207" s="64"/>
      <c r="DU207" s="64"/>
      <c r="DV207" s="64"/>
      <c r="DW207" s="64"/>
      <c r="DX207" s="64"/>
      <c r="DY207" s="64"/>
      <c r="DZ207" s="64"/>
      <c r="EA207" s="64"/>
      <c r="EB207" s="66"/>
      <c r="EC207" s="66"/>
      <c r="ED207" s="66"/>
      <c r="EE207" s="66"/>
      <c r="EF207" s="66"/>
      <c r="EG207" s="66"/>
      <c r="EH207" s="64"/>
      <c r="EI207" s="64"/>
      <c r="EJ207" s="66"/>
      <c r="EK207" s="66"/>
      <c r="EL207" s="66"/>
      <c r="EM207" s="66"/>
      <c r="EN207" s="66"/>
      <c r="EO207" s="66"/>
      <c r="EP207" s="66"/>
      <c r="EQ207" s="66"/>
      <c r="ER207" s="66"/>
      <c r="ES207" s="66"/>
      <c r="ET207" s="66"/>
      <c r="EU207" s="66"/>
      <c r="EV207" s="66"/>
      <c r="EW207" s="66"/>
      <c r="EX207" s="66"/>
      <c r="EY207" s="66"/>
      <c r="EZ207" s="66"/>
      <c r="FA207" s="66"/>
      <c r="FB207" s="66"/>
      <c r="FC207" s="66"/>
      <c r="FD207" s="66"/>
      <c r="FE207" s="66"/>
      <c r="FF207" s="66"/>
      <c r="FG207" s="66"/>
      <c r="FH207" s="66"/>
      <c r="FI207" s="66"/>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c r="JA207" s="11"/>
      <c r="JB207" s="11"/>
      <c r="JC207" s="11"/>
      <c r="JD207" s="11"/>
      <c r="JE207" s="11"/>
      <c r="JF207" s="11"/>
      <c r="JG207" s="11"/>
      <c r="JH207" s="11"/>
      <c r="JI207" s="11"/>
      <c r="JJ207" s="11"/>
      <c r="JK207" s="11"/>
      <c r="JL207" s="11"/>
      <c r="JM207" s="11"/>
      <c r="JN207" s="11"/>
      <c r="JO207" s="11"/>
      <c r="JP207" s="11"/>
      <c r="JQ207" s="11"/>
      <c r="JR207" s="11"/>
      <c r="JS207" s="11"/>
      <c r="JT207" s="11"/>
      <c r="JU207" s="11"/>
      <c r="JV207" s="11"/>
      <c r="JW207" s="11"/>
      <c r="JX207" s="11"/>
      <c r="JY207" s="11"/>
      <c r="JZ207" s="11"/>
      <c r="KA207" s="11"/>
      <c r="KB207" s="11"/>
      <c r="KC207" s="11"/>
      <c r="KD207" s="11"/>
      <c r="KE207" s="11"/>
      <c r="KF207" s="11"/>
      <c r="KG207" s="11"/>
      <c r="KH207" s="11"/>
      <c r="KI207" s="11"/>
      <c r="KJ207" s="11"/>
      <c r="KK207" s="11"/>
      <c r="KL207" s="11"/>
      <c r="KM207" s="11"/>
      <c r="KN207" s="11"/>
      <c r="KO207" s="13"/>
      <c r="KP207" s="13"/>
      <c r="KQ207" s="13"/>
      <c r="KR207" s="13"/>
      <c r="KS207" s="13"/>
      <c r="KT207" s="13"/>
      <c r="KU207" s="13"/>
    </row>
    <row r="208" spans="1:307" ht="15.75" hidden="1" customHeight="1" x14ac:dyDescent="0.3">
      <c r="A208" s="87"/>
      <c r="B208" s="87"/>
      <c r="C208" s="87"/>
      <c r="D208" s="87"/>
      <c r="E208" s="87"/>
      <c r="F208" s="86"/>
      <c r="G208" s="86"/>
      <c r="H208" s="86"/>
      <c r="I208" s="86"/>
      <c r="J208" s="86"/>
      <c r="K208" s="86"/>
      <c r="L208" s="300" t="s">
        <v>1052</v>
      </c>
      <c r="M208" s="75">
        <v>750000000</v>
      </c>
      <c r="N208" s="64">
        <f>P208</f>
        <v>750000000</v>
      </c>
      <c r="O208" s="103"/>
      <c r="P208" s="64">
        <f>SUM(Q208:FI208)</f>
        <v>750000000</v>
      </c>
      <c r="Q208" s="64">
        <v>750000000</v>
      </c>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c r="BD208" s="64"/>
      <c r="BE208" s="64"/>
      <c r="BF208" s="64"/>
      <c r="BG208" s="64"/>
      <c r="BH208" s="64"/>
      <c r="BI208" s="64"/>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4"/>
      <c r="CG208" s="64"/>
      <c r="CH208" s="64"/>
      <c r="CI208" s="64"/>
      <c r="CJ208" s="64"/>
      <c r="CK208" s="64"/>
      <c r="CL208" s="64"/>
      <c r="CM208" s="64"/>
      <c r="CN208" s="64"/>
      <c r="CO208" s="64"/>
      <c r="CP208" s="64"/>
      <c r="CQ208" s="66"/>
      <c r="CR208" s="66"/>
      <c r="CS208" s="66"/>
      <c r="CT208" s="66"/>
      <c r="CU208" s="66"/>
      <c r="CV208" s="64"/>
      <c r="CW208" s="64"/>
      <c r="CX208" s="64"/>
      <c r="CY208" s="64"/>
      <c r="CZ208" s="64"/>
      <c r="DA208" s="64"/>
      <c r="DB208" s="64"/>
      <c r="DC208" s="64"/>
      <c r="DD208" s="64"/>
      <c r="DE208" s="64"/>
      <c r="DF208" s="64"/>
      <c r="DG208" s="64"/>
      <c r="DH208" s="64"/>
      <c r="DI208" s="64"/>
      <c r="DJ208" s="64"/>
      <c r="DK208" s="64"/>
      <c r="DL208" s="64"/>
      <c r="DM208" s="64"/>
      <c r="DN208" s="64"/>
      <c r="DO208" s="64"/>
      <c r="DP208" s="64"/>
      <c r="DQ208" s="64"/>
      <c r="DR208" s="64"/>
      <c r="DS208" s="64"/>
      <c r="DT208" s="64"/>
      <c r="DU208" s="64"/>
      <c r="DV208" s="64"/>
      <c r="DW208" s="64"/>
      <c r="DX208" s="64"/>
      <c r="DY208" s="64"/>
      <c r="DZ208" s="64"/>
      <c r="EA208" s="64"/>
      <c r="EB208" s="66"/>
      <c r="EC208" s="66"/>
      <c r="ED208" s="66"/>
      <c r="EE208" s="66"/>
      <c r="EF208" s="66"/>
      <c r="EG208" s="66"/>
      <c r="EH208" s="64"/>
      <c r="EI208" s="64"/>
      <c r="EJ208" s="66"/>
      <c r="EK208" s="66"/>
      <c r="EL208" s="66"/>
      <c r="EM208" s="66"/>
      <c r="EN208" s="66"/>
      <c r="EO208" s="66"/>
      <c r="EP208" s="66"/>
      <c r="EQ208" s="66"/>
      <c r="ER208" s="66"/>
      <c r="ES208" s="66"/>
      <c r="ET208" s="66"/>
      <c r="EU208" s="66"/>
      <c r="EV208" s="66"/>
      <c r="EW208" s="66"/>
      <c r="EX208" s="66"/>
      <c r="EY208" s="66"/>
      <c r="EZ208" s="66"/>
      <c r="FA208" s="66"/>
      <c r="FB208" s="66"/>
      <c r="FC208" s="66"/>
      <c r="FD208" s="66"/>
      <c r="FE208" s="66"/>
      <c r="FF208" s="66"/>
      <c r="FG208" s="66"/>
      <c r="FH208" s="66"/>
      <c r="FI208" s="66"/>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c r="JA208" s="11"/>
      <c r="JB208" s="11"/>
      <c r="JC208" s="11"/>
      <c r="JD208" s="11"/>
      <c r="JE208" s="11"/>
      <c r="JF208" s="11"/>
      <c r="JG208" s="11"/>
      <c r="JH208" s="11"/>
      <c r="JI208" s="11"/>
      <c r="JJ208" s="11"/>
      <c r="JK208" s="11"/>
      <c r="JL208" s="11"/>
      <c r="JM208" s="11"/>
      <c r="JN208" s="11"/>
      <c r="JO208" s="11"/>
      <c r="JP208" s="11"/>
      <c r="JQ208" s="11"/>
      <c r="JR208" s="11"/>
      <c r="JS208" s="11"/>
      <c r="JT208" s="11"/>
      <c r="JU208" s="11"/>
      <c r="JV208" s="11"/>
      <c r="JW208" s="11"/>
      <c r="JX208" s="11"/>
      <c r="JY208" s="11"/>
      <c r="JZ208" s="11"/>
      <c r="KA208" s="11"/>
      <c r="KB208" s="11"/>
      <c r="KC208" s="11"/>
      <c r="KD208" s="11"/>
      <c r="KE208" s="11"/>
      <c r="KF208" s="11"/>
      <c r="KG208" s="11"/>
      <c r="KH208" s="11"/>
      <c r="KI208" s="11"/>
      <c r="KJ208" s="11"/>
      <c r="KK208" s="11"/>
      <c r="KL208" s="11"/>
      <c r="KM208" s="11"/>
      <c r="KN208" s="11"/>
      <c r="KO208" s="13"/>
      <c r="KP208" s="13"/>
      <c r="KQ208" s="13"/>
      <c r="KR208" s="13"/>
      <c r="KS208" s="13"/>
      <c r="KT208" s="13"/>
      <c r="KU208" s="13"/>
    </row>
    <row r="209" spans="1:307" ht="15.75" hidden="1" customHeight="1" x14ac:dyDescent="0.3">
      <c r="A209" s="80" t="s">
        <v>195</v>
      </c>
      <c r="B209" s="80" t="s">
        <v>266</v>
      </c>
      <c r="C209" s="80" t="s">
        <v>187</v>
      </c>
      <c r="D209" s="80" t="s">
        <v>282</v>
      </c>
      <c r="E209" s="80" t="s">
        <v>382</v>
      </c>
      <c r="F209" s="88"/>
      <c r="G209" s="88"/>
      <c r="H209" s="88"/>
      <c r="I209" s="88"/>
      <c r="J209" s="88"/>
      <c r="K209" s="88"/>
      <c r="L209" s="302" t="s">
        <v>933</v>
      </c>
      <c r="M209" s="75"/>
      <c r="N209" s="64"/>
      <c r="O209" s="103"/>
      <c r="P209" s="64" t="s">
        <v>1161</v>
      </c>
      <c r="Q209" s="64"/>
      <c r="R209" s="64"/>
      <c r="S209" s="64"/>
      <c r="T209" s="64"/>
      <c r="U209" s="64"/>
      <c r="V209" s="64"/>
      <c r="W209" s="64"/>
      <c r="X209" s="64"/>
      <c r="Y209" s="64"/>
      <c r="Z209" s="64"/>
      <c r="AA209" s="64"/>
      <c r="AB209" s="64"/>
      <c r="AC209" s="64"/>
      <c r="AD209" s="64"/>
      <c r="AE209" s="64"/>
      <c r="AF209" s="64"/>
      <c r="AG209" s="64"/>
      <c r="AH209" s="64"/>
      <c r="AI209" s="64"/>
      <c r="AJ209" s="64"/>
      <c r="AK209" s="64"/>
      <c r="AL209" s="64"/>
      <c r="AM209" s="64"/>
      <c r="AN209" s="64"/>
      <c r="AO209" s="64"/>
      <c r="AP209" s="64"/>
      <c r="AQ209" s="64"/>
      <c r="AR209" s="64"/>
      <c r="AS209" s="64"/>
      <c r="AT209" s="64"/>
      <c r="AU209" s="64"/>
      <c r="AV209" s="64"/>
      <c r="AW209" s="64"/>
      <c r="AX209" s="64"/>
      <c r="AY209" s="64"/>
      <c r="AZ209" s="64"/>
      <c r="BA209" s="64"/>
      <c r="BB209" s="64"/>
      <c r="BC209" s="64"/>
      <c r="BD209" s="64"/>
      <c r="BE209" s="64"/>
      <c r="BF209" s="64"/>
      <c r="BG209" s="64"/>
      <c r="BH209" s="64"/>
      <c r="BI209" s="64"/>
      <c r="BJ209" s="64"/>
      <c r="BK209" s="64"/>
      <c r="BL209" s="64"/>
      <c r="BM209" s="64"/>
      <c r="BN209" s="64"/>
      <c r="BO209" s="64"/>
      <c r="BP209" s="64"/>
      <c r="BQ209" s="64"/>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64"/>
      <c r="CS209" s="64"/>
      <c r="CT209" s="64"/>
      <c r="CU209" s="64"/>
      <c r="CV209" s="64"/>
      <c r="CW209" s="64"/>
      <c r="CX209" s="64"/>
      <c r="CY209" s="64"/>
      <c r="CZ209" s="64"/>
      <c r="DA209" s="64"/>
      <c r="DB209" s="64"/>
      <c r="DC209" s="64"/>
      <c r="DD209" s="64"/>
      <c r="DE209" s="64"/>
      <c r="DF209" s="64"/>
      <c r="DG209" s="64"/>
      <c r="DH209" s="64"/>
      <c r="DI209" s="64"/>
      <c r="DJ209" s="64"/>
      <c r="DK209" s="64"/>
      <c r="DL209" s="64"/>
      <c r="DM209" s="64"/>
      <c r="DN209" s="64"/>
      <c r="DO209" s="64"/>
      <c r="DP209" s="64"/>
      <c r="DQ209" s="64"/>
      <c r="DR209" s="64"/>
      <c r="DS209" s="64"/>
      <c r="DT209" s="64"/>
      <c r="DU209" s="64"/>
      <c r="DV209" s="64"/>
      <c r="DW209" s="64"/>
      <c r="DX209" s="64"/>
      <c r="DY209" s="64"/>
      <c r="DZ209" s="64"/>
      <c r="EA209" s="64"/>
      <c r="EB209" s="64"/>
      <c r="EC209" s="64"/>
      <c r="ED209" s="64"/>
      <c r="EE209" s="64"/>
      <c r="EF209" s="64"/>
      <c r="EG209" s="64"/>
      <c r="EH209" s="64"/>
      <c r="EI209" s="64"/>
      <c r="EJ209" s="64"/>
      <c r="EK209" s="64"/>
      <c r="EL209" s="64"/>
      <c r="EM209" s="64"/>
      <c r="EN209" s="64"/>
      <c r="EO209" s="64"/>
      <c r="EP209" s="64"/>
      <c r="EQ209" s="64"/>
      <c r="ER209" s="64"/>
      <c r="ES209" s="64"/>
      <c r="ET209" s="64"/>
      <c r="EU209" s="64"/>
      <c r="EV209" s="64"/>
      <c r="EW209" s="64"/>
      <c r="EX209" s="64"/>
      <c r="EY209" s="64"/>
      <c r="EZ209" s="64"/>
      <c r="FA209" s="64"/>
      <c r="FB209" s="64"/>
      <c r="FC209" s="64"/>
      <c r="FD209" s="64"/>
      <c r="FE209" s="64"/>
      <c r="FF209" s="64"/>
      <c r="FG209" s="64"/>
      <c r="FH209" s="64"/>
      <c r="FI209" s="6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115"/>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11"/>
      <c r="JY209" s="4"/>
      <c r="JZ209" s="4"/>
      <c r="KA209" s="4"/>
      <c r="KB209" s="4"/>
      <c r="KC209" s="4"/>
      <c r="KD209" s="4"/>
      <c r="KE209" s="11"/>
      <c r="KF209" s="11"/>
      <c r="KG209" s="11"/>
      <c r="KH209" s="11"/>
      <c r="KI209" s="11"/>
      <c r="KJ209" s="11"/>
      <c r="KK209" s="11"/>
      <c r="KL209" s="11"/>
      <c r="KM209" s="11"/>
      <c r="KN209" s="11"/>
      <c r="KO209" s="13"/>
      <c r="KP209" s="13"/>
      <c r="KQ209" s="13"/>
      <c r="KR209" s="13"/>
      <c r="KS209" s="13"/>
      <c r="KT209" s="13"/>
      <c r="KU209" s="13"/>
    </row>
    <row r="210" spans="1:307" ht="15.75" hidden="1" customHeight="1" x14ac:dyDescent="0.3">
      <c r="A210" s="80" t="s">
        <v>195</v>
      </c>
      <c r="B210" s="80" t="s">
        <v>266</v>
      </c>
      <c r="C210" s="80" t="s">
        <v>187</v>
      </c>
      <c r="D210" s="80" t="s">
        <v>282</v>
      </c>
      <c r="E210" s="80" t="s">
        <v>220</v>
      </c>
      <c r="F210" s="88"/>
      <c r="G210" s="88"/>
      <c r="H210" s="88"/>
      <c r="I210" s="88"/>
      <c r="J210" s="88"/>
      <c r="K210" s="88"/>
      <c r="L210" s="302" t="s">
        <v>284</v>
      </c>
      <c r="M210" s="75"/>
      <c r="N210" s="64"/>
      <c r="O210" s="103"/>
      <c r="P210" s="64" t="s">
        <v>1161</v>
      </c>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6"/>
      <c r="CR210" s="66"/>
      <c r="CS210" s="66"/>
      <c r="CT210" s="66"/>
      <c r="CU210" s="66"/>
      <c r="CV210" s="64"/>
      <c r="CW210" s="64"/>
      <c r="CX210" s="64"/>
      <c r="CY210" s="64"/>
      <c r="CZ210" s="64"/>
      <c r="DA210" s="64"/>
      <c r="DB210" s="64"/>
      <c r="DC210" s="64"/>
      <c r="DD210" s="64"/>
      <c r="DE210" s="64"/>
      <c r="DF210" s="64"/>
      <c r="DG210" s="64"/>
      <c r="DH210" s="64"/>
      <c r="DI210" s="64"/>
      <c r="DJ210" s="64"/>
      <c r="DK210" s="64"/>
      <c r="DL210" s="64"/>
      <c r="DM210" s="64"/>
      <c r="DN210" s="64"/>
      <c r="DO210" s="64"/>
      <c r="DP210" s="64"/>
      <c r="DQ210" s="64"/>
      <c r="DR210" s="64"/>
      <c r="DS210" s="64"/>
      <c r="DT210" s="64"/>
      <c r="DU210" s="64"/>
      <c r="DV210" s="64"/>
      <c r="DW210" s="64"/>
      <c r="DX210" s="64"/>
      <c r="DY210" s="64"/>
      <c r="DZ210" s="64"/>
      <c r="EA210" s="64"/>
      <c r="EB210" s="66"/>
      <c r="EC210" s="66"/>
      <c r="ED210" s="66"/>
      <c r="EE210" s="66"/>
      <c r="EF210" s="66"/>
      <c r="EG210" s="66"/>
      <c r="EH210" s="64"/>
      <c r="EI210" s="64"/>
      <c r="EJ210" s="66"/>
      <c r="EK210" s="66"/>
      <c r="EL210" s="66"/>
      <c r="EM210" s="66"/>
      <c r="EN210" s="66"/>
      <c r="EO210" s="66"/>
      <c r="EP210" s="66"/>
      <c r="EQ210" s="66"/>
      <c r="ER210" s="66"/>
      <c r="ES210" s="66"/>
      <c r="ET210" s="66"/>
      <c r="EU210" s="66"/>
      <c r="EV210" s="66"/>
      <c r="EW210" s="66"/>
      <c r="EX210" s="66"/>
      <c r="EY210" s="66"/>
      <c r="EZ210" s="66"/>
      <c r="FA210" s="66"/>
      <c r="FB210" s="66"/>
      <c r="FC210" s="66"/>
      <c r="FD210" s="66"/>
      <c r="FE210" s="66"/>
      <c r="FF210" s="66"/>
      <c r="FG210" s="66"/>
      <c r="FH210" s="66"/>
      <c r="FI210" s="66"/>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c r="JA210" s="11"/>
      <c r="JB210" s="11"/>
      <c r="JC210" s="11"/>
      <c r="JD210" s="11"/>
      <c r="JE210" s="11"/>
      <c r="JF210" s="11"/>
      <c r="JG210" s="11"/>
      <c r="JH210" s="11"/>
      <c r="JI210" s="11"/>
      <c r="JJ210" s="11"/>
      <c r="JK210" s="11"/>
      <c r="JL210" s="11"/>
      <c r="JM210" s="11"/>
      <c r="JN210" s="11"/>
      <c r="JO210" s="11"/>
      <c r="JP210" s="11"/>
      <c r="JQ210" s="11"/>
      <c r="JR210" s="11"/>
      <c r="JS210" s="11"/>
      <c r="JT210" s="11"/>
      <c r="JU210" s="11"/>
      <c r="JV210" s="11"/>
      <c r="JW210" s="11"/>
      <c r="JX210" s="11"/>
      <c r="JY210" s="11"/>
      <c r="JZ210" s="11"/>
      <c r="KA210" s="11"/>
      <c r="KB210" s="11"/>
      <c r="KC210" s="11"/>
      <c r="KD210" s="11"/>
      <c r="KE210" s="11"/>
      <c r="KF210" s="11"/>
      <c r="KG210" s="11"/>
      <c r="KH210" s="11"/>
      <c r="KI210" s="11"/>
      <c r="KJ210" s="11"/>
      <c r="KK210" s="11"/>
      <c r="KL210" s="11"/>
      <c r="KM210" s="11"/>
      <c r="KN210" s="11"/>
      <c r="KO210" s="13"/>
      <c r="KP210" s="13"/>
      <c r="KQ210" s="13"/>
      <c r="KR210" s="13"/>
      <c r="KS210" s="13"/>
      <c r="KT210" s="13"/>
      <c r="KU210" s="13"/>
    </row>
    <row r="211" spans="1:307" ht="15.75" hidden="1" customHeight="1" x14ac:dyDescent="0.3">
      <c r="A211" s="80" t="s">
        <v>195</v>
      </c>
      <c r="B211" s="80" t="s">
        <v>266</v>
      </c>
      <c r="C211" s="80" t="s">
        <v>187</v>
      </c>
      <c r="D211" s="80" t="s">
        <v>282</v>
      </c>
      <c r="E211" s="80" t="s">
        <v>231</v>
      </c>
      <c r="F211" s="88"/>
      <c r="G211" s="88"/>
      <c r="H211" s="88"/>
      <c r="I211" s="88"/>
      <c r="J211" s="88"/>
      <c r="K211" s="88"/>
      <c r="L211" s="302" t="s">
        <v>287</v>
      </c>
      <c r="M211" s="75"/>
      <c r="N211" s="64"/>
      <c r="O211" s="103"/>
      <c r="P211" s="64" t="s">
        <v>1163</v>
      </c>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c r="BD211" s="64"/>
      <c r="BE211" s="64"/>
      <c r="BF211" s="64"/>
      <c r="BG211" s="64"/>
      <c r="BH211" s="64"/>
      <c r="BI211" s="64"/>
      <c r="BJ211" s="64"/>
      <c r="BK211" s="64"/>
      <c r="BL211" s="64"/>
      <c r="BM211" s="64"/>
      <c r="BN211" s="64"/>
      <c r="BO211" s="64"/>
      <c r="BP211" s="64"/>
      <c r="BQ211" s="64"/>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6"/>
      <c r="CR211" s="66"/>
      <c r="CS211" s="66"/>
      <c r="CT211" s="66"/>
      <c r="CU211" s="66"/>
      <c r="CV211" s="64"/>
      <c r="CW211" s="64"/>
      <c r="CX211" s="64"/>
      <c r="CY211" s="64"/>
      <c r="CZ211" s="64"/>
      <c r="DA211" s="64"/>
      <c r="DB211" s="64"/>
      <c r="DC211" s="64"/>
      <c r="DD211" s="64"/>
      <c r="DE211" s="64"/>
      <c r="DF211" s="64"/>
      <c r="DG211" s="64"/>
      <c r="DH211" s="64"/>
      <c r="DI211" s="64"/>
      <c r="DJ211" s="64"/>
      <c r="DK211" s="64"/>
      <c r="DL211" s="64"/>
      <c r="DM211" s="64"/>
      <c r="DN211" s="64"/>
      <c r="DO211" s="64"/>
      <c r="DP211" s="64"/>
      <c r="DQ211" s="64"/>
      <c r="DR211" s="64"/>
      <c r="DS211" s="64"/>
      <c r="DT211" s="64"/>
      <c r="DU211" s="64"/>
      <c r="DV211" s="64"/>
      <c r="DW211" s="64"/>
      <c r="DX211" s="64"/>
      <c r="DY211" s="64"/>
      <c r="DZ211" s="64"/>
      <c r="EA211" s="64"/>
      <c r="EB211" s="66"/>
      <c r="EC211" s="66"/>
      <c r="ED211" s="66"/>
      <c r="EE211" s="66"/>
      <c r="EF211" s="66"/>
      <c r="EG211" s="66"/>
      <c r="EH211" s="64"/>
      <c r="EI211" s="64"/>
      <c r="EJ211" s="66"/>
      <c r="EK211" s="66"/>
      <c r="EL211" s="66"/>
      <c r="EM211" s="66"/>
      <c r="EN211" s="66"/>
      <c r="EO211" s="66"/>
      <c r="EP211" s="66"/>
      <c r="EQ211" s="66"/>
      <c r="ER211" s="66"/>
      <c r="ES211" s="66"/>
      <c r="ET211" s="66"/>
      <c r="EU211" s="66"/>
      <c r="EV211" s="66"/>
      <c r="EW211" s="66"/>
      <c r="EX211" s="66"/>
      <c r="EY211" s="66"/>
      <c r="EZ211" s="66"/>
      <c r="FA211" s="66"/>
      <c r="FB211" s="66"/>
      <c r="FC211" s="66"/>
      <c r="FD211" s="66"/>
      <c r="FE211" s="66"/>
      <c r="FF211" s="66"/>
      <c r="FG211" s="66"/>
      <c r="FH211" s="66"/>
      <c r="FI211" s="66"/>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c r="JA211" s="11"/>
      <c r="JB211" s="11"/>
      <c r="JC211" s="11"/>
      <c r="JD211" s="11"/>
      <c r="JE211" s="11"/>
      <c r="JF211" s="11"/>
      <c r="JG211" s="11"/>
      <c r="JH211" s="11"/>
      <c r="JI211" s="11"/>
      <c r="JJ211" s="11"/>
      <c r="JK211" s="11"/>
      <c r="JL211" s="11"/>
      <c r="JM211" s="11"/>
      <c r="JN211" s="11"/>
      <c r="JO211" s="11"/>
      <c r="JP211" s="11"/>
      <c r="JQ211" s="11"/>
      <c r="JR211" s="11"/>
      <c r="JS211" s="11"/>
      <c r="JT211" s="11"/>
      <c r="JU211" s="11"/>
      <c r="JV211" s="11"/>
      <c r="JW211" s="11"/>
      <c r="JX211" s="11"/>
      <c r="JY211" s="11"/>
      <c r="JZ211" s="11"/>
      <c r="KA211" s="11"/>
      <c r="KB211" s="11"/>
      <c r="KC211" s="11"/>
      <c r="KD211" s="11"/>
      <c r="KE211" s="11"/>
      <c r="KF211" s="11"/>
      <c r="KG211" s="11"/>
      <c r="KH211" s="11"/>
      <c r="KI211" s="11"/>
      <c r="KJ211" s="11"/>
      <c r="KK211" s="11"/>
      <c r="KL211" s="11"/>
      <c r="KM211" s="11"/>
      <c r="KN211" s="11"/>
      <c r="KO211" s="13"/>
      <c r="KP211" s="13"/>
      <c r="KQ211" s="13"/>
      <c r="KR211" s="13"/>
      <c r="KS211" s="13"/>
      <c r="KT211" s="13"/>
      <c r="KU211" s="13"/>
    </row>
    <row r="212" spans="1:307" ht="15.75" hidden="1" customHeight="1" x14ac:dyDescent="0.3">
      <c r="A212" s="86"/>
      <c r="B212" s="86"/>
      <c r="C212" s="86"/>
      <c r="D212" s="86"/>
      <c r="E212" s="86"/>
      <c r="F212" s="86"/>
      <c r="G212" s="86"/>
      <c r="H212" s="248" t="s">
        <v>1034</v>
      </c>
      <c r="I212" s="86"/>
      <c r="J212" s="86"/>
      <c r="K212" s="86"/>
      <c r="L212" s="161" t="s">
        <v>1164</v>
      </c>
      <c r="M212" s="75">
        <v>2005000000</v>
      </c>
      <c r="N212" s="64">
        <f>P212</f>
        <v>2005000000</v>
      </c>
      <c r="O212" s="103"/>
      <c r="P212" s="64">
        <f>SUM(Q212:FI212)</f>
        <v>2005000000</v>
      </c>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4"/>
      <c r="BP212" s="64"/>
      <c r="BQ212" s="64"/>
      <c r="BR212" s="64"/>
      <c r="BS212" s="64"/>
      <c r="BT212" s="64"/>
      <c r="BU212" s="64"/>
      <c r="BV212" s="64"/>
      <c r="BW212" s="64"/>
      <c r="BX212" s="64"/>
      <c r="BY212" s="64"/>
      <c r="BZ212" s="64"/>
      <c r="CA212" s="64"/>
      <c r="CB212" s="64"/>
      <c r="CC212" s="64"/>
      <c r="CD212" s="64"/>
      <c r="CE212" s="64"/>
      <c r="CF212" s="64"/>
      <c r="CG212" s="64"/>
      <c r="CH212" s="64"/>
      <c r="CI212" s="64"/>
      <c r="CJ212" s="64"/>
      <c r="CK212" s="64"/>
      <c r="CL212" s="64"/>
      <c r="CM212" s="64"/>
      <c r="CN212" s="64"/>
      <c r="CO212" s="64">
        <v>2000000000</v>
      </c>
      <c r="CP212" s="64">
        <v>5000000</v>
      </c>
      <c r="CQ212" s="66"/>
      <c r="CR212" s="66"/>
      <c r="CS212" s="66"/>
      <c r="CT212" s="66"/>
      <c r="CU212" s="66"/>
      <c r="CV212" s="64"/>
      <c r="CW212" s="64"/>
      <c r="CX212" s="64"/>
      <c r="CY212" s="64"/>
      <c r="CZ212" s="64"/>
      <c r="DA212" s="64"/>
      <c r="DB212" s="64"/>
      <c r="DC212" s="64"/>
      <c r="DD212" s="64"/>
      <c r="DE212" s="64"/>
      <c r="DF212" s="64"/>
      <c r="DG212" s="64"/>
      <c r="DH212" s="64"/>
      <c r="DI212" s="64"/>
      <c r="DJ212" s="64"/>
      <c r="DK212" s="64"/>
      <c r="DL212" s="64"/>
      <c r="DM212" s="64"/>
      <c r="DN212" s="64"/>
      <c r="DO212" s="64"/>
      <c r="DP212" s="64"/>
      <c r="DQ212" s="64"/>
      <c r="DR212" s="64"/>
      <c r="DS212" s="64"/>
      <c r="DT212" s="64"/>
      <c r="DU212" s="64"/>
      <c r="DV212" s="64"/>
      <c r="DW212" s="64"/>
      <c r="DX212" s="64"/>
      <c r="DY212" s="64"/>
      <c r="DZ212" s="64"/>
      <c r="EA212" s="64"/>
      <c r="EB212" s="66"/>
      <c r="EC212" s="66"/>
      <c r="ED212" s="66"/>
      <c r="EE212" s="66"/>
      <c r="EF212" s="66"/>
      <c r="EG212" s="66"/>
      <c r="EH212" s="64"/>
      <c r="EI212" s="64"/>
      <c r="EJ212" s="66"/>
      <c r="EK212" s="66"/>
      <c r="EL212" s="66"/>
      <c r="EM212" s="66"/>
      <c r="EN212" s="66"/>
      <c r="EO212" s="66"/>
      <c r="EP212" s="66"/>
      <c r="EQ212" s="66"/>
      <c r="ER212" s="66"/>
      <c r="ES212" s="66"/>
      <c r="ET212" s="66"/>
      <c r="EU212" s="66"/>
      <c r="EV212" s="66"/>
      <c r="EW212" s="66"/>
      <c r="EX212" s="66"/>
      <c r="EY212" s="66"/>
      <c r="EZ212" s="66"/>
      <c r="FA212" s="66"/>
      <c r="FB212" s="66"/>
      <c r="FC212" s="66"/>
      <c r="FD212" s="66"/>
      <c r="FE212" s="66"/>
      <c r="FF212" s="66"/>
      <c r="FG212" s="66"/>
      <c r="FH212" s="66"/>
      <c r="FI212" s="66"/>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c r="JA212" s="11"/>
      <c r="JB212" s="11"/>
      <c r="JC212" s="11"/>
      <c r="JD212" s="11"/>
      <c r="JE212" s="11"/>
      <c r="JF212" s="11"/>
      <c r="JG212" s="11"/>
      <c r="JH212" s="11"/>
      <c r="JI212" s="11"/>
      <c r="JJ212" s="11"/>
      <c r="JK212" s="11"/>
      <c r="JL212" s="11"/>
      <c r="JM212" s="11"/>
      <c r="JN212" s="11"/>
      <c r="JO212" s="11"/>
      <c r="JP212" s="11"/>
      <c r="JQ212" s="11"/>
      <c r="JR212" s="11"/>
      <c r="JS212" s="11"/>
      <c r="JT212" s="11"/>
      <c r="JU212" s="11"/>
      <c r="JV212" s="11"/>
      <c r="JW212" s="11"/>
      <c r="JX212" s="11"/>
      <c r="JY212" s="11"/>
      <c r="JZ212" s="11"/>
      <c r="KA212" s="11"/>
      <c r="KB212" s="11"/>
      <c r="KC212" s="11"/>
      <c r="KD212" s="11"/>
      <c r="KE212" s="11"/>
      <c r="KF212" s="11"/>
      <c r="KG212" s="11"/>
      <c r="KH212" s="11"/>
      <c r="KI212" s="11"/>
      <c r="KJ212" s="11"/>
      <c r="KK212" s="11"/>
      <c r="KL212" s="11"/>
      <c r="KM212" s="11"/>
      <c r="KN212" s="11"/>
      <c r="KO212" s="13"/>
      <c r="KP212" s="13"/>
      <c r="KQ212" s="13"/>
      <c r="KR212" s="13"/>
      <c r="KS212" s="13"/>
      <c r="KT212" s="13"/>
      <c r="KU212" s="13"/>
    </row>
    <row r="213" spans="1:307" ht="15.75" hidden="1" customHeight="1" x14ac:dyDescent="0.3">
      <c r="A213" s="131" t="s">
        <v>195</v>
      </c>
      <c r="B213" s="131" t="s">
        <v>266</v>
      </c>
      <c r="C213" s="131" t="s">
        <v>187</v>
      </c>
      <c r="D213" s="131" t="s">
        <v>488</v>
      </c>
      <c r="E213" s="131"/>
      <c r="F213" s="133"/>
      <c r="G213" s="133"/>
      <c r="H213" s="133"/>
      <c r="I213" s="133"/>
      <c r="J213" s="133"/>
      <c r="K213" s="133"/>
      <c r="L213" s="304" t="s">
        <v>489</v>
      </c>
      <c r="M213" s="75"/>
      <c r="N213" s="64"/>
      <c r="O213" s="103"/>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c r="BD213" s="64"/>
      <c r="BE213" s="64"/>
      <c r="BF213" s="64"/>
      <c r="BG213" s="64"/>
      <c r="BH213" s="64"/>
      <c r="BI213" s="64"/>
      <c r="BJ213" s="64"/>
      <c r="BK213" s="64"/>
      <c r="BL213" s="64"/>
      <c r="BM213" s="64"/>
      <c r="BN213" s="64"/>
      <c r="BO213" s="64"/>
      <c r="BP213" s="64"/>
      <c r="BQ213" s="64"/>
      <c r="BR213" s="64"/>
      <c r="BS213" s="64"/>
      <c r="BT213" s="64"/>
      <c r="BU213" s="64"/>
      <c r="BV213" s="64"/>
      <c r="BW213" s="64"/>
      <c r="BX213" s="64"/>
      <c r="BY213" s="64"/>
      <c r="BZ213" s="64"/>
      <c r="CA213" s="64"/>
      <c r="CB213" s="64"/>
      <c r="CC213" s="64"/>
      <c r="CD213" s="64"/>
      <c r="CE213" s="64"/>
      <c r="CF213" s="64"/>
      <c r="CG213" s="64"/>
      <c r="CH213" s="64"/>
      <c r="CI213" s="64"/>
      <c r="CJ213" s="64"/>
      <c r="CK213" s="64"/>
      <c r="CL213" s="64"/>
      <c r="CM213" s="64"/>
      <c r="CN213" s="64"/>
      <c r="CO213" s="64"/>
      <c r="CP213" s="64"/>
      <c r="CQ213" s="66"/>
      <c r="CR213" s="66"/>
      <c r="CS213" s="66"/>
      <c r="CT213" s="66"/>
      <c r="CU213" s="66"/>
      <c r="CV213" s="64"/>
      <c r="CW213" s="64"/>
      <c r="CX213" s="64"/>
      <c r="CY213" s="64"/>
      <c r="CZ213" s="64"/>
      <c r="DA213" s="64"/>
      <c r="DB213" s="64"/>
      <c r="DC213" s="64"/>
      <c r="DD213" s="64"/>
      <c r="DE213" s="64"/>
      <c r="DF213" s="64"/>
      <c r="DG213" s="64"/>
      <c r="DH213" s="64"/>
      <c r="DI213" s="64"/>
      <c r="DJ213" s="64"/>
      <c r="DK213" s="64"/>
      <c r="DL213" s="64"/>
      <c r="DM213" s="64"/>
      <c r="DN213" s="64"/>
      <c r="DO213" s="64"/>
      <c r="DP213" s="64"/>
      <c r="DQ213" s="64"/>
      <c r="DR213" s="64"/>
      <c r="DS213" s="64"/>
      <c r="DT213" s="64"/>
      <c r="DU213" s="64"/>
      <c r="DV213" s="64"/>
      <c r="DW213" s="64"/>
      <c r="DX213" s="64"/>
      <c r="DY213" s="64"/>
      <c r="DZ213" s="64"/>
      <c r="EA213" s="64"/>
      <c r="EB213" s="66"/>
      <c r="EC213" s="66"/>
      <c r="ED213" s="66"/>
      <c r="EE213" s="66"/>
      <c r="EF213" s="66"/>
      <c r="EG213" s="66"/>
      <c r="EH213" s="64"/>
      <c r="EI213" s="64"/>
      <c r="EJ213" s="66"/>
      <c r="EK213" s="66"/>
      <c r="EL213" s="66"/>
      <c r="EM213" s="66"/>
      <c r="EN213" s="66"/>
      <c r="EO213" s="66"/>
      <c r="EP213" s="66"/>
      <c r="EQ213" s="66"/>
      <c r="ER213" s="66"/>
      <c r="ES213" s="66"/>
      <c r="ET213" s="66"/>
      <c r="EU213" s="66"/>
      <c r="EV213" s="66"/>
      <c r="EW213" s="66"/>
      <c r="EX213" s="66"/>
      <c r="EY213" s="66"/>
      <c r="EZ213" s="66"/>
      <c r="FA213" s="66"/>
      <c r="FB213" s="66"/>
      <c r="FC213" s="66"/>
      <c r="FD213" s="66"/>
      <c r="FE213" s="66"/>
      <c r="FF213" s="66"/>
      <c r="FG213" s="66"/>
      <c r="FH213" s="66"/>
      <c r="FI213" s="66"/>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c r="JA213" s="11"/>
      <c r="JB213" s="11"/>
      <c r="JC213" s="11"/>
      <c r="JD213" s="11"/>
      <c r="JE213" s="11"/>
      <c r="JF213" s="11"/>
      <c r="JG213" s="11"/>
      <c r="JH213" s="11"/>
      <c r="JI213" s="11"/>
      <c r="JJ213" s="11"/>
      <c r="JK213" s="11"/>
      <c r="JL213" s="11"/>
      <c r="JM213" s="11"/>
      <c r="JN213" s="11"/>
      <c r="JO213" s="11"/>
      <c r="JP213" s="11"/>
      <c r="JQ213" s="11"/>
      <c r="JR213" s="11"/>
      <c r="JS213" s="11"/>
      <c r="JT213" s="11"/>
      <c r="JU213" s="11"/>
      <c r="JV213" s="11"/>
      <c r="JW213" s="11"/>
      <c r="JX213" s="11"/>
      <c r="JY213" s="11"/>
      <c r="JZ213" s="11"/>
      <c r="KA213" s="11"/>
      <c r="KB213" s="11"/>
      <c r="KC213" s="11"/>
      <c r="KD213" s="11"/>
      <c r="KE213" s="11"/>
      <c r="KF213" s="11"/>
      <c r="KG213" s="11"/>
      <c r="KH213" s="11"/>
      <c r="KI213" s="11"/>
      <c r="KJ213" s="11"/>
      <c r="KK213" s="11"/>
      <c r="KL213" s="11"/>
      <c r="KM213" s="11"/>
      <c r="KN213" s="11"/>
      <c r="KO213" s="13"/>
      <c r="KP213" s="13"/>
      <c r="KQ213" s="13"/>
      <c r="KR213" s="13"/>
      <c r="KS213" s="13"/>
      <c r="KT213" s="13"/>
      <c r="KU213" s="13"/>
    </row>
    <row r="214" spans="1:307" ht="15.75" hidden="1" customHeight="1" x14ac:dyDescent="0.3">
      <c r="A214" s="81" t="s">
        <v>195</v>
      </c>
      <c r="B214" s="80" t="s">
        <v>266</v>
      </c>
      <c r="C214" s="80" t="s">
        <v>187</v>
      </c>
      <c r="D214" s="80" t="s">
        <v>488</v>
      </c>
      <c r="E214" s="80" t="s">
        <v>247</v>
      </c>
      <c r="F214" s="88"/>
      <c r="G214" s="80"/>
      <c r="H214" s="88"/>
      <c r="I214" s="80"/>
      <c r="J214" s="80"/>
      <c r="K214" s="80"/>
      <c r="L214" s="302" t="s">
        <v>491</v>
      </c>
      <c r="M214" s="75"/>
      <c r="N214" s="64"/>
      <c r="O214" s="103"/>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c r="CF214" s="64"/>
      <c r="CG214" s="64"/>
      <c r="CH214" s="64"/>
      <c r="CI214" s="64"/>
      <c r="CJ214" s="64"/>
      <c r="CK214" s="64"/>
      <c r="CL214" s="64"/>
      <c r="CM214" s="64"/>
      <c r="CN214" s="64"/>
      <c r="CO214" s="64"/>
      <c r="CP214" s="64"/>
      <c r="CQ214" s="66"/>
      <c r="CR214" s="66"/>
      <c r="CS214" s="66"/>
      <c r="CT214" s="66"/>
      <c r="CU214" s="66"/>
      <c r="CV214" s="64"/>
      <c r="CW214" s="64"/>
      <c r="CX214" s="64"/>
      <c r="CY214" s="64"/>
      <c r="CZ214" s="64"/>
      <c r="DA214" s="64"/>
      <c r="DB214" s="64"/>
      <c r="DC214" s="64"/>
      <c r="DD214" s="64"/>
      <c r="DE214" s="64"/>
      <c r="DF214" s="64"/>
      <c r="DG214" s="64"/>
      <c r="DH214" s="64"/>
      <c r="DI214" s="64"/>
      <c r="DJ214" s="64"/>
      <c r="DK214" s="64"/>
      <c r="DL214" s="64"/>
      <c r="DM214" s="64"/>
      <c r="DN214" s="64"/>
      <c r="DO214" s="64"/>
      <c r="DP214" s="64"/>
      <c r="DQ214" s="64"/>
      <c r="DR214" s="64"/>
      <c r="DS214" s="64"/>
      <c r="DT214" s="64"/>
      <c r="DU214" s="64"/>
      <c r="DV214" s="64"/>
      <c r="DW214" s="64"/>
      <c r="DX214" s="64"/>
      <c r="DY214" s="64"/>
      <c r="DZ214" s="64"/>
      <c r="EA214" s="64"/>
      <c r="EB214" s="66"/>
      <c r="EC214" s="66"/>
      <c r="ED214" s="66"/>
      <c r="EE214" s="66"/>
      <c r="EF214" s="66"/>
      <c r="EG214" s="66"/>
      <c r="EH214" s="64"/>
      <c r="EI214" s="64"/>
      <c r="EJ214" s="66"/>
      <c r="EK214" s="66"/>
      <c r="EL214" s="66"/>
      <c r="EM214" s="66"/>
      <c r="EN214" s="66"/>
      <c r="EO214" s="66"/>
      <c r="EP214" s="66"/>
      <c r="EQ214" s="66"/>
      <c r="ER214" s="66"/>
      <c r="ES214" s="66"/>
      <c r="ET214" s="66"/>
      <c r="EU214" s="66"/>
      <c r="EV214" s="66"/>
      <c r="EW214" s="66"/>
      <c r="EX214" s="66"/>
      <c r="EY214" s="66"/>
      <c r="EZ214" s="66"/>
      <c r="FA214" s="66"/>
      <c r="FB214" s="66"/>
      <c r="FC214" s="66"/>
      <c r="FD214" s="66"/>
      <c r="FE214" s="66"/>
      <c r="FF214" s="66"/>
      <c r="FG214" s="66"/>
      <c r="FH214" s="66"/>
      <c r="FI214" s="66"/>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c r="JA214" s="11"/>
      <c r="JB214" s="11"/>
      <c r="JC214" s="11"/>
      <c r="JD214" s="11"/>
      <c r="JE214" s="11"/>
      <c r="JF214" s="11"/>
      <c r="JG214" s="11"/>
      <c r="JH214" s="11"/>
      <c r="JI214" s="11"/>
      <c r="JJ214" s="11"/>
      <c r="JK214" s="11"/>
      <c r="JL214" s="11"/>
      <c r="JM214" s="11"/>
      <c r="JN214" s="11"/>
      <c r="JO214" s="11"/>
      <c r="JP214" s="11"/>
      <c r="JQ214" s="11"/>
      <c r="JR214" s="11"/>
      <c r="JS214" s="11"/>
      <c r="JT214" s="11"/>
      <c r="JU214" s="11"/>
      <c r="JV214" s="11"/>
      <c r="JW214" s="11"/>
      <c r="JX214" s="11"/>
      <c r="JY214" s="11"/>
      <c r="JZ214" s="11"/>
      <c r="KA214" s="11"/>
      <c r="KB214" s="11"/>
      <c r="KC214" s="11"/>
      <c r="KD214" s="11"/>
      <c r="KE214" s="11"/>
      <c r="KF214" s="11"/>
      <c r="KG214" s="11"/>
      <c r="KH214" s="11"/>
      <c r="KI214" s="11"/>
      <c r="KJ214" s="11"/>
      <c r="KK214" s="11"/>
      <c r="KL214" s="11"/>
      <c r="KM214" s="11"/>
      <c r="KN214" s="11"/>
      <c r="KO214" s="13"/>
      <c r="KP214" s="13"/>
      <c r="KQ214" s="13"/>
      <c r="KR214" s="13"/>
      <c r="KS214" s="13"/>
      <c r="KT214" s="13"/>
      <c r="KU214" s="13"/>
    </row>
    <row r="215" spans="1:307" ht="15.75" hidden="1" customHeight="1" x14ac:dyDescent="0.3">
      <c r="A215" s="90"/>
      <c r="B215" s="86"/>
      <c r="C215" s="86"/>
      <c r="D215" s="86"/>
      <c r="E215" s="86"/>
      <c r="F215" s="86"/>
      <c r="G215" s="87"/>
      <c r="H215" s="248" t="s">
        <v>1034</v>
      </c>
      <c r="I215" s="87"/>
      <c r="J215" s="87"/>
      <c r="K215" s="87"/>
      <c r="L215" s="161" t="s">
        <v>1165</v>
      </c>
      <c r="M215" s="75">
        <v>1100000000</v>
      </c>
      <c r="N215" s="64">
        <f>P215</f>
        <v>1100000000</v>
      </c>
      <c r="O215" s="103"/>
      <c r="P215" s="64">
        <f>SUM(Q215:FI215)</f>
        <v>1100000000</v>
      </c>
      <c r="Q215" s="64">
        <v>900000000</v>
      </c>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v>200000000</v>
      </c>
      <c r="BY215" s="64"/>
      <c r="BZ215" s="64"/>
      <c r="CA215" s="64"/>
      <c r="CB215" s="64"/>
      <c r="CC215" s="64"/>
      <c r="CD215" s="64"/>
      <c r="CE215" s="64"/>
      <c r="CF215" s="64"/>
      <c r="CG215" s="64"/>
      <c r="CH215" s="64"/>
      <c r="CI215" s="64"/>
      <c r="CJ215" s="64"/>
      <c r="CK215" s="64"/>
      <c r="CL215" s="64"/>
      <c r="CM215" s="64"/>
      <c r="CN215" s="64"/>
      <c r="CO215" s="64"/>
      <c r="CP215" s="64"/>
      <c r="CQ215" s="66"/>
      <c r="CR215" s="66"/>
      <c r="CS215" s="66"/>
      <c r="CT215" s="66"/>
      <c r="CU215" s="66"/>
      <c r="CV215" s="64"/>
      <c r="CW215" s="64"/>
      <c r="CX215" s="64"/>
      <c r="CY215" s="64"/>
      <c r="CZ215" s="64"/>
      <c r="DA215" s="64"/>
      <c r="DB215" s="64"/>
      <c r="DC215" s="64"/>
      <c r="DD215" s="64"/>
      <c r="DE215" s="64"/>
      <c r="DF215" s="64"/>
      <c r="DG215" s="64"/>
      <c r="DH215" s="64"/>
      <c r="DI215" s="64"/>
      <c r="DJ215" s="64"/>
      <c r="DK215" s="64"/>
      <c r="DL215" s="64"/>
      <c r="DM215" s="64"/>
      <c r="DN215" s="64"/>
      <c r="DO215" s="64"/>
      <c r="DP215" s="64"/>
      <c r="DQ215" s="64"/>
      <c r="DR215" s="64"/>
      <c r="DS215" s="64"/>
      <c r="DT215" s="64"/>
      <c r="DU215" s="64"/>
      <c r="DV215" s="64"/>
      <c r="DW215" s="64"/>
      <c r="DX215" s="64"/>
      <c r="DY215" s="64"/>
      <c r="DZ215" s="64"/>
      <c r="EA215" s="64"/>
      <c r="EB215" s="66"/>
      <c r="EC215" s="66"/>
      <c r="ED215" s="66"/>
      <c r="EE215" s="66"/>
      <c r="EF215" s="66"/>
      <c r="EG215" s="66"/>
      <c r="EH215" s="64"/>
      <c r="EI215" s="64"/>
      <c r="EJ215" s="66"/>
      <c r="EK215" s="66"/>
      <c r="EL215" s="66"/>
      <c r="EM215" s="66"/>
      <c r="EN215" s="66"/>
      <c r="EO215" s="66"/>
      <c r="EP215" s="66"/>
      <c r="EQ215" s="66"/>
      <c r="ER215" s="66"/>
      <c r="ES215" s="66"/>
      <c r="ET215" s="66"/>
      <c r="EU215" s="66"/>
      <c r="EV215" s="66"/>
      <c r="EW215" s="66"/>
      <c r="EX215" s="66"/>
      <c r="EY215" s="66"/>
      <c r="EZ215" s="66"/>
      <c r="FA215" s="66"/>
      <c r="FB215" s="66"/>
      <c r="FC215" s="66"/>
      <c r="FD215" s="66"/>
      <c r="FE215" s="66"/>
      <c r="FF215" s="66"/>
      <c r="FG215" s="66"/>
      <c r="FH215" s="66"/>
      <c r="FI215" s="66"/>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c r="JA215" s="11"/>
      <c r="JB215" s="11"/>
      <c r="JC215" s="11"/>
      <c r="JD215" s="11"/>
      <c r="JE215" s="11"/>
      <c r="JF215" s="11"/>
      <c r="JG215" s="11"/>
      <c r="JH215" s="11"/>
      <c r="JI215" s="11"/>
      <c r="JJ215" s="11"/>
      <c r="JK215" s="11"/>
      <c r="JL215" s="11"/>
      <c r="JM215" s="11"/>
      <c r="JN215" s="11"/>
      <c r="JO215" s="11"/>
      <c r="JP215" s="11"/>
      <c r="JQ215" s="11"/>
      <c r="JR215" s="11"/>
      <c r="JS215" s="11"/>
      <c r="JT215" s="11"/>
      <c r="JU215" s="11"/>
      <c r="JV215" s="11"/>
      <c r="JW215" s="11"/>
      <c r="JX215" s="11"/>
      <c r="JY215" s="11"/>
      <c r="JZ215" s="11"/>
      <c r="KA215" s="11"/>
      <c r="KB215" s="11"/>
      <c r="KC215" s="11"/>
      <c r="KD215" s="11"/>
      <c r="KE215" s="11"/>
      <c r="KF215" s="11"/>
      <c r="KG215" s="11"/>
      <c r="KH215" s="11"/>
      <c r="KI215" s="11"/>
      <c r="KJ215" s="11"/>
      <c r="KK215" s="11"/>
      <c r="KL215" s="11"/>
      <c r="KM215" s="11"/>
      <c r="KN215" s="11"/>
      <c r="KO215" s="13"/>
      <c r="KP215" s="13"/>
      <c r="KQ215" s="13"/>
      <c r="KR215" s="13"/>
      <c r="KS215" s="13"/>
      <c r="KT215" s="13"/>
      <c r="KU215" s="13"/>
    </row>
    <row r="216" spans="1:307" ht="15.75" hidden="1" customHeight="1" x14ac:dyDescent="0.3">
      <c r="A216" s="81" t="s">
        <v>195</v>
      </c>
      <c r="B216" s="81" t="s">
        <v>266</v>
      </c>
      <c r="C216" s="81" t="s">
        <v>187</v>
      </c>
      <c r="D216" s="81" t="s">
        <v>488</v>
      </c>
      <c r="E216" s="81" t="s">
        <v>497</v>
      </c>
      <c r="F216" s="113"/>
      <c r="G216" s="113"/>
      <c r="H216" s="82"/>
      <c r="I216" s="81"/>
      <c r="J216" s="81"/>
      <c r="K216" s="81"/>
      <c r="L216" s="302" t="s">
        <v>847</v>
      </c>
      <c r="M216" s="75"/>
      <c r="N216" s="64"/>
      <c r="O216" s="103"/>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c r="CP216" s="64"/>
      <c r="CQ216" s="66"/>
      <c r="CR216" s="66"/>
      <c r="CS216" s="66"/>
      <c r="CT216" s="66"/>
      <c r="CU216" s="66"/>
      <c r="CV216" s="64"/>
      <c r="CW216" s="64"/>
      <c r="CX216" s="64"/>
      <c r="CY216" s="64"/>
      <c r="CZ216" s="64"/>
      <c r="DA216" s="64"/>
      <c r="DB216" s="64"/>
      <c r="DC216" s="64"/>
      <c r="DD216" s="64"/>
      <c r="DE216" s="64"/>
      <c r="DF216" s="64"/>
      <c r="DG216" s="64"/>
      <c r="DH216" s="64"/>
      <c r="DI216" s="64"/>
      <c r="DJ216" s="64"/>
      <c r="DK216" s="64"/>
      <c r="DL216" s="64"/>
      <c r="DM216" s="64"/>
      <c r="DN216" s="64"/>
      <c r="DO216" s="64"/>
      <c r="DP216" s="64"/>
      <c r="DQ216" s="64"/>
      <c r="DR216" s="64"/>
      <c r="DS216" s="64"/>
      <c r="DT216" s="64"/>
      <c r="DU216" s="64"/>
      <c r="DV216" s="64"/>
      <c r="DW216" s="64"/>
      <c r="DX216" s="64"/>
      <c r="DY216" s="64"/>
      <c r="DZ216" s="64"/>
      <c r="EA216" s="64"/>
      <c r="EB216" s="66"/>
      <c r="EC216" s="66"/>
      <c r="ED216" s="66"/>
      <c r="EE216" s="66"/>
      <c r="EF216" s="66"/>
      <c r="EG216" s="66"/>
      <c r="EH216" s="64"/>
      <c r="EI216" s="64"/>
      <c r="EJ216" s="66"/>
      <c r="EK216" s="66"/>
      <c r="EL216" s="66"/>
      <c r="EM216" s="66"/>
      <c r="EN216" s="66"/>
      <c r="EO216" s="66"/>
      <c r="EP216" s="66"/>
      <c r="EQ216" s="66"/>
      <c r="ER216" s="66"/>
      <c r="ES216" s="66"/>
      <c r="ET216" s="66"/>
      <c r="EU216" s="66"/>
      <c r="EV216" s="66"/>
      <c r="EW216" s="66"/>
      <c r="EX216" s="66"/>
      <c r="EY216" s="66"/>
      <c r="EZ216" s="66"/>
      <c r="FA216" s="66"/>
      <c r="FB216" s="66"/>
      <c r="FC216" s="66"/>
      <c r="FD216" s="66"/>
      <c r="FE216" s="66"/>
      <c r="FF216" s="66"/>
      <c r="FG216" s="66"/>
      <c r="FH216" s="66"/>
      <c r="FI216" s="66"/>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c r="JA216" s="11"/>
      <c r="JB216" s="11"/>
      <c r="JC216" s="11"/>
      <c r="JD216" s="11"/>
      <c r="JE216" s="11"/>
      <c r="JF216" s="11"/>
      <c r="JG216" s="11"/>
      <c r="JH216" s="11"/>
      <c r="JI216" s="11"/>
      <c r="JJ216" s="11"/>
      <c r="JK216" s="11"/>
      <c r="JL216" s="11"/>
      <c r="JM216" s="11"/>
      <c r="JN216" s="11"/>
      <c r="JO216" s="11"/>
      <c r="JP216" s="11"/>
      <c r="JQ216" s="11"/>
      <c r="JR216" s="11"/>
      <c r="JS216" s="11"/>
      <c r="JT216" s="11"/>
      <c r="JU216" s="11"/>
      <c r="JV216" s="11"/>
      <c r="JW216" s="11"/>
      <c r="JX216" s="11"/>
      <c r="JY216" s="11"/>
      <c r="JZ216" s="11"/>
      <c r="KA216" s="11"/>
      <c r="KB216" s="11"/>
      <c r="KC216" s="11"/>
      <c r="KD216" s="11"/>
      <c r="KE216" s="11"/>
      <c r="KF216" s="11"/>
      <c r="KG216" s="11"/>
      <c r="KH216" s="11"/>
      <c r="KI216" s="11"/>
      <c r="KJ216" s="11"/>
      <c r="KK216" s="11"/>
      <c r="KL216" s="11"/>
      <c r="KM216" s="11"/>
      <c r="KN216" s="11"/>
      <c r="KO216" s="13"/>
      <c r="KP216" s="13"/>
      <c r="KQ216" s="13"/>
      <c r="KR216" s="13"/>
      <c r="KS216" s="13"/>
      <c r="KT216" s="13"/>
      <c r="KU216" s="13"/>
    </row>
    <row r="217" spans="1:307" ht="15.75" hidden="1" customHeight="1" x14ac:dyDescent="0.3">
      <c r="A217" s="90"/>
      <c r="B217" s="90"/>
      <c r="C217" s="90"/>
      <c r="D217" s="90"/>
      <c r="E217" s="90"/>
      <c r="F217" s="263"/>
      <c r="G217" s="263"/>
      <c r="H217" s="248" t="s">
        <v>1034</v>
      </c>
      <c r="I217" s="104"/>
      <c r="J217" s="104"/>
      <c r="K217" s="104"/>
      <c r="L217" s="161" t="s">
        <v>1166</v>
      </c>
      <c r="M217" s="75">
        <v>3000000000</v>
      </c>
      <c r="N217" s="64">
        <f>P217</f>
        <v>3000000000</v>
      </c>
      <c r="O217" s="103"/>
      <c r="P217" s="64">
        <f>SUM(Q217:FI217)</f>
        <v>3000000000</v>
      </c>
      <c r="Q217" s="64">
        <v>2800000000</v>
      </c>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64"/>
      <c r="BD217" s="64"/>
      <c r="BE217" s="64"/>
      <c r="BF217" s="64"/>
      <c r="BG217" s="64"/>
      <c r="BH217" s="64"/>
      <c r="BI217" s="64"/>
      <c r="BJ217" s="64"/>
      <c r="BK217" s="64"/>
      <c r="BL217" s="64"/>
      <c r="BM217" s="64"/>
      <c r="BN217" s="64"/>
      <c r="BO217" s="64"/>
      <c r="BP217" s="64"/>
      <c r="BQ217" s="64"/>
      <c r="BR217" s="64"/>
      <c r="BS217" s="64"/>
      <c r="BT217" s="64"/>
      <c r="BU217" s="64"/>
      <c r="BV217" s="64"/>
      <c r="BW217" s="64"/>
      <c r="BX217" s="64">
        <v>200000000</v>
      </c>
      <c r="BY217" s="64"/>
      <c r="BZ217" s="64"/>
      <c r="CA217" s="64"/>
      <c r="CB217" s="64"/>
      <c r="CC217" s="64"/>
      <c r="CD217" s="64"/>
      <c r="CE217" s="64"/>
      <c r="CF217" s="64"/>
      <c r="CG217" s="64"/>
      <c r="CH217" s="64"/>
      <c r="CI217" s="64"/>
      <c r="CJ217" s="64"/>
      <c r="CK217" s="64"/>
      <c r="CL217" s="64"/>
      <c r="CM217" s="64"/>
      <c r="CN217" s="64"/>
      <c r="CO217" s="64"/>
      <c r="CP217" s="64"/>
      <c r="CQ217" s="66"/>
      <c r="CR217" s="66"/>
      <c r="CS217" s="66"/>
      <c r="CT217" s="66"/>
      <c r="CU217" s="66"/>
      <c r="CV217" s="64"/>
      <c r="CW217" s="64"/>
      <c r="CX217" s="64"/>
      <c r="CY217" s="64"/>
      <c r="CZ217" s="64"/>
      <c r="DA217" s="64"/>
      <c r="DB217" s="64"/>
      <c r="DC217" s="64"/>
      <c r="DD217" s="64"/>
      <c r="DE217" s="64"/>
      <c r="DF217" s="64"/>
      <c r="DG217" s="64"/>
      <c r="DH217" s="64"/>
      <c r="DI217" s="64"/>
      <c r="DJ217" s="64"/>
      <c r="DK217" s="64"/>
      <c r="DL217" s="64"/>
      <c r="DM217" s="64"/>
      <c r="DN217" s="64"/>
      <c r="DO217" s="64"/>
      <c r="DP217" s="64"/>
      <c r="DQ217" s="64"/>
      <c r="DR217" s="64"/>
      <c r="DS217" s="64"/>
      <c r="DT217" s="64"/>
      <c r="DU217" s="64"/>
      <c r="DV217" s="64"/>
      <c r="DW217" s="64"/>
      <c r="DX217" s="64"/>
      <c r="DY217" s="64"/>
      <c r="DZ217" s="64"/>
      <c r="EA217" s="64"/>
      <c r="EB217" s="66"/>
      <c r="EC217" s="66"/>
      <c r="ED217" s="66"/>
      <c r="EE217" s="66"/>
      <c r="EF217" s="66"/>
      <c r="EG217" s="66"/>
      <c r="EH217" s="64"/>
      <c r="EI217" s="64"/>
      <c r="EJ217" s="66"/>
      <c r="EK217" s="66"/>
      <c r="EL217" s="66"/>
      <c r="EM217" s="66"/>
      <c r="EN217" s="66"/>
      <c r="EO217" s="66"/>
      <c r="EP217" s="66"/>
      <c r="EQ217" s="66"/>
      <c r="ER217" s="66"/>
      <c r="ES217" s="66"/>
      <c r="ET217" s="66"/>
      <c r="EU217" s="66"/>
      <c r="EV217" s="66"/>
      <c r="EW217" s="66"/>
      <c r="EX217" s="66"/>
      <c r="EY217" s="66"/>
      <c r="EZ217" s="66"/>
      <c r="FA217" s="66"/>
      <c r="FB217" s="66"/>
      <c r="FC217" s="66"/>
      <c r="FD217" s="66"/>
      <c r="FE217" s="66"/>
      <c r="FF217" s="66"/>
      <c r="FG217" s="66"/>
      <c r="FH217" s="66"/>
      <c r="FI217" s="66"/>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c r="JA217" s="11"/>
      <c r="JB217" s="11"/>
      <c r="JC217" s="11"/>
      <c r="JD217" s="11"/>
      <c r="JE217" s="11"/>
      <c r="JF217" s="11"/>
      <c r="JG217" s="11"/>
      <c r="JH217" s="11"/>
      <c r="JI217" s="11"/>
      <c r="JJ217" s="11"/>
      <c r="JK217" s="11"/>
      <c r="JL217" s="11"/>
      <c r="JM217" s="11"/>
      <c r="JN217" s="11"/>
      <c r="JO217" s="11"/>
      <c r="JP217" s="11"/>
      <c r="JQ217" s="11"/>
      <c r="JR217" s="11"/>
      <c r="JS217" s="11"/>
      <c r="JT217" s="11"/>
      <c r="JU217" s="11"/>
      <c r="JV217" s="11"/>
      <c r="JW217" s="11"/>
      <c r="JX217" s="11"/>
      <c r="JY217" s="11"/>
      <c r="JZ217" s="11"/>
      <c r="KA217" s="11"/>
      <c r="KB217" s="11"/>
      <c r="KC217" s="11"/>
      <c r="KD217" s="11"/>
      <c r="KE217" s="11"/>
      <c r="KF217" s="11"/>
      <c r="KG217" s="11"/>
      <c r="KH217" s="11"/>
      <c r="KI217" s="11"/>
      <c r="KJ217" s="11"/>
      <c r="KK217" s="11"/>
      <c r="KL217" s="11"/>
      <c r="KM217" s="11"/>
      <c r="KN217" s="11"/>
      <c r="KO217" s="13"/>
      <c r="KP217" s="13"/>
      <c r="KQ217" s="13"/>
      <c r="KR217" s="13"/>
      <c r="KS217" s="13"/>
      <c r="KT217" s="13"/>
      <c r="KU217" s="13"/>
    </row>
    <row r="218" spans="1:307" ht="15.75" hidden="1" customHeight="1" x14ac:dyDescent="0.3">
      <c r="A218" s="76" t="s">
        <v>195</v>
      </c>
      <c r="B218" s="76" t="s">
        <v>266</v>
      </c>
      <c r="C218" s="76" t="s">
        <v>187</v>
      </c>
      <c r="D218" s="76" t="s">
        <v>594</v>
      </c>
      <c r="E218" s="76"/>
      <c r="F218" s="76"/>
      <c r="G218" s="76"/>
      <c r="H218" s="76"/>
      <c r="I218" s="76"/>
      <c r="J218" s="76"/>
      <c r="K218" s="76"/>
      <c r="L218" s="110" t="s">
        <v>935</v>
      </c>
      <c r="M218" s="75"/>
      <c r="N218" s="64"/>
      <c r="O218" s="103"/>
      <c r="P218" s="64"/>
      <c r="Q218" s="64"/>
      <c r="R218" s="64"/>
      <c r="S218" s="64"/>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c r="AQ218" s="64"/>
      <c r="AR218" s="64"/>
      <c r="AS218" s="64"/>
      <c r="AT218" s="64"/>
      <c r="AU218" s="64"/>
      <c r="AV218" s="64"/>
      <c r="AW218" s="64"/>
      <c r="AX218" s="64"/>
      <c r="AY218" s="64"/>
      <c r="AZ218" s="64"/>
      <c r="BA218" s="64"/>
      <c r="BB218" s="64"/>
      <c r="BC218" s="64"/>
      <c r="BD218" s="64"/>
      <c r="BE218" s="64"/>
      <c r="BF218" s="64"/>
      <c r="BG218" s="64"/>
      <c r="BH218" s="64"/>
      <c r="BI218" s="64"/>
      <c r="BJ218" s="64"/>
      <c r="BK218" s="64"/>
      <c r="BL218" s="64"/>
      <c r="BM218" s="64"/>
      <c r="BN218" s="64"/>
      <c r="BO218" s="64"/>
      <c r="BP218" s="64"/>
      <c r="BQ218" s="64"/>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c r="CP218" s="64"/>
      <c r="CQ218" s="66"/>
      <c r="CR218" s="66"/>
      <c r="CS218" s="66"/>
      <c r="CT218" s="66"/>
      <c r="CU218" s="66"/>
      <c r="CV218" s="64"/>
      <c r="CW218" s="64"/>
      <c r="CX218" s="64"/>
      <c r="CY218" s="64"/>
      <c r="CZ218" s="64"/>
      <c r="DA218" s="64"/>
      <c r="DB218" s="64"/>
      <c r="DC218" s="64"/>
      <c r="DD218" s="64"/>
      <c r="DE218" s="64"/>
      <c r="DF218" s="64"/>
      <c r="DG218" s="64"/>
      <c r="DH218" s="64"/>
      <c r="DI218" s="64"/>
      <c r="DJ218" s="64"/>
      <c r="DK218" s="64"/>
      <c r="DL218" s="64"/>
      <c r="DM218" s="64"/>
      <c r="DN218" s="64"/>
      <c r="DO218" s="64"/>
      <c r="DP218" s="64"/>
      <c r="DQ218" s="64"/>
      <c r="DR218" s="64"/>
      <c r="DS218" s="64"/>
      <c r="DT218" s="64"/>
      <c r="DU218" s="64"/>
      <c r="DV218" s="64"/>
      <c r="DW218" s="64"/>
      <c r="DX218" s="64"/>
      <c r="DY218" s="64"/>
      <c r="DZ218" s="64"/>
      <c r="EA218" s="64"/>
      <c r="EB218" s="66"/>
      <c r="EC218" s="66"/>
      <c r="ED218" s="66"/>
      <c r="EE218" s="66"/>
      <c r="EF218" s="66"/>
      <c r="EG218" s="66"/>
      <c r="EH218" s="64"/>
      <c r="EI218" s="64"/>
      <c r="EJ218" s="66"/>
      <c r="EK218" s="66"/>
      <c r="EL218" s="66"/>
      <c r="EM218" s="66"/>
      <c r="EN218" s="66"/>
      <c r="EO218" s="66"/>
      <c r="EP218" s="66"/>
      <c r="EQ218" s="66"/>
      <c r="ER218" s="66"/>
      <c r="ES218" s="66"/>
      <c r="ET218" s="66"/>
      <c r="EU218" s="66"/>
      <c r="EV218" s="66"/>
      <c r="EW218" s="66"/>
      <c r="EX218" s="66"/>
      <c r="EY218" s="66"/>
      <c r="EZ218" s="66"/>
      <c r="FA218" s="66"/>
      <c r="FB218" s="66"/>
      <c r="FC218" s="66"/>
      <c r="FD218" s="66"/>
      <c r="FE218" s="66"/>
      <c r="FF218" s="66"/>
      <c r="FG218" s="66"/>
      <c r="FH218" s="66"/>
      <c r="FI218" s="66"/>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c r="JA218" s="11"/>
      <c r="JB218" s="11"/>
      <c r="JC218" s="11"/>
      <c r="JD218" s="11"/>
      <c r="JE218" s="11"/>
      <c r="JF218" s="11"/>
      <c r="JG218" s="11"/>
      <c r="JH218" s="11"/>
      <c r="JI218" s="11"/>
      <c r="JJ218" s="11"/>
      <c r="JK218" s="11"/>
      <c r="JL218" s="11"/>
      <c r="JM218" s="11"/>
      <c r="JN218" s="11"/>
      <c r="JO218" s="11"/>
      <c r="JP218" s="11"/>
      <c r="JQ218" s="11"/>
      <c r="JR218" s="11"/>
      <c r="JS218" s="11"/>
      <c r="JT218" s="11"/>
      <c r="JU218" s="11"/>
      <c r="JV218" s="11"/>
      <c r="JW218" s="11"/>
      <c r="JX218" s="11"/>
      <c r="JY218" s="11"/>
      <c r="JZ218" s="11"/>
      <c r="KA218" s="11"/>
      <c r="KB218" s="11"/>
      <c r="KC218" s="11"/>
      <c r="KD218" s="11"/>
      <c r="KE218" s="11"/>
      <c r="KF218" s="11"/>
      <c r="KG218" s="11"/>
      <c r="KH218" s="11"/>
      <c r="KI218" s="11"/>
      <c r="KJ218" s="11"/>
      <c r="KK218" s="11"/>
      <c r="KL218" s="11"/>
      <c r="KM218" s="11"/>
      <c r="KN218" s="11"/>
      <c r="KO218" s="13"/>
      <c r="KP218" s="13"/>
      <c r="KQ218" s="13"/>
      <c r="KR218" s="13"/>
      <c r="KS218" s="13"/>
      <c r="KT218" s="13"/>
      <c r="KU218" s="13"/>
    </row>
    <row r="219" spans="1:307" ht="15.75" hidden="1" customHeight="1" x14ac:dyDescent="0.3">
      <c r="A219" s="104"/>
      <c r="B219" s="104"/>
      <c r="C219" s="104"/>
      <c r="D219" s="104"/>
      <c r="E219" s="104"/>
      <c r="F219" s="104"/>
      <c r="G219" s="104"/>
      <c r="H219" s="248" t="s">
        <v>1034</v>
      </c>
      <c r="I219" s="104"/>
      <c r="J219" s="104"/>
      <c r="K219" s="104"/>
      <c r="L219" s="161" t="s">
        <v>1167</v>
      </c>
      <c r="M219" s="75">
        <v>1000000000</v>
      </c>
      <c r="N219" s="64">
        <f>P219</f>
        <v>1000000000</v>
      </c>
      <c r="O219" s="103"/>
      <c r="P219" s="64">
        <f>SUM(Q219:FI219)</f>
        <v>1000000000</v>
      </c>
      <c r="Q219" s="64">
        <v>1000000000</v>
      </c>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64"/>
      <c r="BL219" s="64"/>
      <c r="BM219" s="64"/>
      <c r="BN219" s="64"/>
      <c r="BO219" s="64"/>
      <c r="BP219" s="64"/>
      <c r="BQ219" s="64"/>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c r="CP219" s="64"/>
      <c r="CQ219" s="66"/>
      <c r="CR219" s="66"/>
      <c r="CS219" s="66"/>
      <c r="CT219" s="66"/>
      <c r="CU219" s="66"/>
      <c r="CV219" s="64"/>
      <c r="CW219" s="64"/>
      <c r="CX219" s="64"/>
      <c r="CY219" s="64"/>
      <c r="CZ219" s="64"/>
      <c r="DA219" s="64"/>
      <c r="DB219" s="64"/>
      <c r="DC219" s="64"/>
      <c r="DD219" s="64"/>
      <c r="DE219" s="64"/>
      <c r="DF219" s="64"/>
      <c r="DG219" s="64"/>
      <c r="DH219" s="64"/>
      <c r="DI219" s="64"/>
      <c r="DJ219" s="64"/>
      <c r="DK219" s="64"/>
      <c r="DL219" s="64"/>
      <c r="DM219" s="64"/>
      <c r="DN219" s="64"/>
      <c r="DO219" s="64"/>
      <c r="DP219" s="64"/>
      <c r="DQ219" s="64"/>
      <c r="DR219" s="64"/>
      <c r="DS219" s="64"/>
      <c r="DT219" s="64"/>
      <c r="DU219" s="64"/>
      <c r="DV219" s="64"/>
      <c r="DW219" s="64"/>
      <c r="DX219" s="64"/>
      <c r="DY219" s="64"/>
      <c r="DZ219" s="64"/>
      <c r="EA219" s="64"/>
      <c r="EB219" s="66"/>
      <c r="EC219" s="66"/>
      <c r="ED219" s="66"/>
      <c r="EE219" s="66"/>
      <c r="EF219" s="66"/>
      <c r="EG219" s="66"/>
      <c r="EH219" s="64"/>
      <c r="EI219" s="64"/>
      <c r="EJ219" s="66"/>
      <c r="EK219" s="66"/>
      <c r="EL219" s="66"/>
      <c r="EM219" s="66"/>
      <c r="EN219" s="66"/>
      <c r="EO219" s="66"/>
      <c r="EP219" s="66"/>
      <c r="EQ219" s="66"/>
      <c r="ER219" s="66"/>
      <c r="ES219" s="66"/>
      <c r="ET219" s="66"/>
      <c r="EU219" s="66"/>
      <c r="EV219" s="66"/>
      <c r="EW219" s="66"/>
      <c r="EX219" s="66"/>
      <c r="EY219" s="66"/>
      <c r="EZ219" s="66"/>
      <c r="FA219" s="66"/>
      <c r="FB219" s="66"/>
      <c r="FC219" s="66"/>
      <c r="FD219" s="66"/>
      <c r="FE219" s="66"/>
      <c r="FF219" s="66"/>
      <c r="FG219" s="66"/>
      <c r="FH219" s="66"/>
      <c r="FI219" s="66"/>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c r="JA219" s="11"/>
      <c r="JB219" s="11"/>
      <c r="JC219" s="11"/>
      <c r="JD219" s="11"/>
      <c r="JE219" s="11"/>
      <c r="JF219" s="11"/>
      <c r="JG219" s="11"/>
      <c r="JH219" s="11"/>
      <c r="JI219" s="11"/>
      <c r="JJ219" s="11"/>
      <c r="JK219" s="11"/>
      <c r="JL219" s="11"/>
      <c r="JM219" s="11"/>
      <c r="JN219" s="11"/>
      <c r="JO219" s="11"/>
      <c r="JP219" s="11"/>
      <c r="JQ219" s="11"/>
      <c r="JR219" s="11"/>
      <c r="JS219" s="11"/>
      <c r="JT219" s="11"/>
      <c r="JU219" s="11"/>
      <c r="JV219" s="11"/>
      <c r="JW219" s="11"/>
      <c r="JX219" s="11"/>
      <c r="JY219" s="11"/>
      <c r="JZ219" s="11"/>
      <c r="KA219" s="11"/>
      <c r="KB219" s="11"/>
      <c r="KC219" s="11"/>
      <c r="KD219" s="11"/>
      <c r="KE219" s="11"/>
      <c r="KF219" s="11"/>
      <c r="KG219" s="11"/>
      <c r="KH219" s="11"/>
      <c r="KI219" s="11"/>
      <c r="KJ219" s="11"/>
      <c r="KK219" s="11"/>
      <c r="KL219" s="11"/>
      <c r="KM219" s="11"/>
      <c r="KN219" s="11"/>
      <c r="KO219" s="13"/>
      <c r="KP219" s="13"/>
      <c r="KQ219" s="13"/>
      <c r="KR219" s="13"/>
      <c r="KS219" s="13"/>
      <c r="KT219" s="13"/>
      <c r="KU219" s="13"/>
    </row>
    <row r="220" spans="1:307" ht="15.75" hidden="1" customHeight="1" x14ac:dyDescent="0.3">
      <c r="A220" s="81" t="s">
        <v>195</v>
      </c>
      <c r="B220" s="81" t="s">
        <v>266</v>
      </c>
      <c r="C220" s="81" t="s">
        <v>187</v>
      </c>
      <c r="D220" s="81" t="s">
        <v>594</v>
      </c>
      <c r="E220" s="81" t="s">
        <v>938</v>
      </c>
      <c r="F220" s="81"/>
      <c r="G220" s="81"/>
      <c r="H220" s="81"/>
      <c r="I220" s="81"/>
      <c r="J220" s="81"/>
      <c r="K220" s="81"/>
      <c r="L220" s="112" t="s">
        <v>939</v>
      </c>
      <c r="M220" s="75"/>
      <c r="N220" s="64"/>
      <c r="O220" s="103"/>
      <c r="P220" s="64"/>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64"/>
      <c r="BQ220" s="64"/>
      <c r="BR220" s="64"/>
      <c r="BS220" s="64"/>
      <c r="BT220" s="64"/>
      <c r="BU220" s="64"/>
      <c r="BV220" s="64"/>
      <c r="BW220" s="64"/>
      <c r="BX220" s="64"/>
      <c r="BY220" s="64"/>
      <c r="BZ220" s="64"/>
      <c r="CA220" s="64"/>
      <c r="CB220" s="64"/>
      <c r="CC220" s="64"/>
      <c r="CD220" s="64"/>
      <c r="CE220" s="64"/>
      <c r="CF220" s="64"/>
      <c r="CG220" s="64"/>
      <c r="CH220" s="64"/>
      <c r="CI220" s="64"/>
      <c r="CJ220" s="64"/>
      <c r="CK220" s="64"/>
      <c r="CL220" s="64"/>
      <c r="CM220" s="64"/>
      <c r="CN220" s="64"/>
      <c r="CO220" s="64"/>
      <c r="CP220" s="64"/>
      <c r="CQ220" s="66"/>
      <c r="CR220" s="66"/>
      <c r="CS220" s="66"/>
      <c r="CT220" s="66"/>
      <c r="CU220" s="66"/>
      <c r="CV220" s="64"/>
      <c r="CW220" s="64"/>
      <c r="CX220" s="64"/>
      <c r="CY220" s="64"/>
      <c r="CZ220" s="64"/>
      <c r="DA220" s="64"/>
      <c r="DB220" s="64"/>
      <c r="DC220" s="64"/>
      <c r="DD220" s="64"/>
      <c r="DE220" s="64"/>
      <c r="DF220" s="64"/>
      <c r="DG220" s="64"/>
      <c r="DH220" s="64"/>
      <c r="DI220" s="64"/>
      <c r="DJ220" s="64"/>
      <c r="DK220" s="64"/>
      <c r="DL220" s="64"/>
      <c r="DM220" s="64"/>
      <c r="DN220" s="64"/>
      <c r="DO220" s="64"/>
      <c r="DP220" s="64"/>
      <c r="DQ220" s="64"/>
      <c r="DR220" s="64"/>
      <c r="DS220" s="64"/>
      <c r="DT220" s="64"/>
      <c r="DU220" s="64"/>
      <c r="DV220" s="64"/>
      <c r="DW220" s="64"/>
      <c r="DX220" s="64"/>
      <c r="DY220" s="64"/>
      <c r="DZ220" s="64"/>
      <c r="EA220" s="64"/>
      <c r="EB220" s="66"/>
      <c r="EC220" s="66"/>
      <c r="ED220" s="66"/>
      <c r="EE220" s="66"/>
      <c r="EF220" s="66"/>
      <c r="EG220" s="66"/>
      <c r="EH220" s="64"/>
      <c r="EI220" s="64"/>
      <c r="EJ220" s="66"/>
      <c r="EK220" s="66"/>
      <c r="EL220" s="66"/>
      <c r="EM220" s="66"/>
      <c r="EN220" s="66"/>
      <c r="EO220" s="66"/>
      <c r="EP220" s="66"/>
      <c r="EQ220" s="66"/>
      <c r="ER220" s="66"/>
      <c r="ES220" s="66"/>
      <c r="ET220" s="66"/>
      <c r="EU220" s="66"/>
      <c r="EV220" s="66"/>
      <c r="EW220" s="66"/>
      <c r="EX220" s="66"/>
      <c r="EY220" s="66"/>
      <c r="EZ220" s="66"/>
      <c r="FA220" s="66"/>
      <c r="FB220" s="66"/>
      <c r="FC220" s="66"/>
      <c r="FD220" s="66"/>
      <c r="FE220" s="66"/>
      <c r="FF220" s="66"/>
      <c r="FG220" s="66"/>
      <c r="FH220" s="66"/>
      <c r="FI220" s="66"/>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c r="JA220" s="11"/>
      <c r="JB220" s="11"/>
      <c r="JC220" s="11"/>
      <c r="JD220" s="11"/>
      <c r="JE220" s="11"/>
      <c r="JF220" s="11"/>
      <c r="JG220" s="11"/>
      <c r="JH220" s="11"/>
      <c r="JI220" s="11"/>
      <c r="JJ220" s="11"/>
      <c r="JK220" s="11"/>
      <c r="JL220" s="11"/>
      <c r="JM220" s="11"/>
      <c r="JN220" s="11"/>
      <c r="JO220" s="11"/>
      <c r="JP220" s="11"/>
      <c r="JQ220" s="11"/>
      <c r="JR220" s="11"/>
      <c r="JS220" s="11"/>
      <c r="JT220" s="11"/>
      <c r="JU220" s="11"/>
      <c r="JV220" s="11"/>
      <c r="JW220" s="11"/>
      <c r="JX220" s="11"/>
      <c r="JY220" s="11"/>
      <c r="JZ220" s="11"/>
      <c r="KA220" s="11"/>
      <c r="KB220" s="11"/>
      <c r="KC220" s="11"/>
      <c r="KD220" s="11"/>
      <c r="KE220" s="11"/>
      <c r="KF220" s="11"/>
      <c r="KG220" s="11"/>
      <c r="KH220" s="11"/>
      <c r="KI220" s="11"/>
      <c r="KJ220" s="11"/>
      <c r="KK220" s="11"/>
      <c r="KL220" s="11"/>
      <c r="KM220" s="11"/>
      <c r="KN220" s="11"/>
      <c r="KO220" s="13"/>
      <c r="KP220" s="13"/>
      <c r="KQ220" s="13"/>
      <c r="KR220" s="13"/>
      <c r="KS220" s="13"/>
      <c r="KT220" s="13"/>
      <c r="KU220" s="13"/>
    </row>
    <row r="221" spans="1:307" ht="15.75" hidden="1" customHeight="1" x14ac:dyDescent="0.3">
      <c r="A221" s="81" t="s">
        <v>195</v>
      </c>
      <c r="B221" s="81" t="s">
        <v>266</v>
      </c>
      <c r="C221" s="81" t="s">
        <v>187</v>
      </c>
      <c r="D221" s="81" t="s">
        <v>594</v>
      </c>
      <c r="E221" s="81" t="s">
        <v>940</v>
      </c>
      <c r="F221" s="81"/>
      <c r="G221" s="81"/>
      <c r="H221" s="81"/>
      <c r="I221" s="81"/>
      <c r="J221" s="81"/>
      <c r="K221" s="81"/>
      <c r="L221" s="112" t="s">
        <v>941</v>
      </c>
      <c r="M221" s="75"/>
      <c r="N221" s="64"/>
      <c r="O221" s="103"/>
      <c r="P221" s="64"/>
      <c r="Q221" s="64"/>
      <c r="R221" s="64"/>
      <c r="S221" s="64"/>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4"/>
      <c r="BS221" s="64"/>
      <c r="BT221" s="64"/>
      <c r="BU221" s="64"/>
      <c r="BV221" s="64"/>
      <c r="BW221" s="64"/>
      <c r="BX221" s="64"/>
      <c r="BY221" s="64"/>
      <c r="BZ221" s="64"/>
      <c r="CA221" s="64"/>
      <c r="CB221" s="64"/>
      <c r="CC221" s="64"/>
      <c r="CD221" s="64"/>
      <c r="CE221" s="64"/>
      <c r="CF221" s="64"/>
      <c r="CG221" s="64"/>
      <c r="CH221" s="64"/>
      <c r="CI221" s="64"/>
      <c r="CJ221" s="64"/>
      <c r="CK221" s="64"/>
      <c r="CL221" s="64"/>
      <c r="CM221" s="64"/>
      <c r="CN221" s="64"/>
      <c r="CO221" s="64"/>
      <c r="CP221" s="64"/>
      <c r="CQ221" s="66"/>
      <c r="CR221" s="66"/>
      <c r="CS221" s="66"/>
      <c r="CT221" s="66"/>
      <c r="CU221" s="66"/>
      <c r="CV221" s="64"/>
      <c r="CW221" s="64"/>
      <c r="CX221" s="64"/>
      <c r="CY221" s="64"/>
      <c r="CZ221" s="64"/>
      <c r="DA221" s="64"/>
      <c r="DB221" s="64"/>
      <c r="DC221" s="64"/>
      <c r="DD221" s="64"/>
      <c r="DE221" s="64"/>
      <c r="DF221" s="64"/>
      <c r="DG221" s="64"/>
      <c r="DH221" s="64"/>
      <c r="DI221" s="64"/>
      <c r="DJ221" s="64"/>
      <c r="DK221" s="64"/>
      <c r="DL221" s="64"/>
      <c r="DM221" s="64"/>
      <c r="DN221" s="64"/>
      <c r="DO221" s="64"/>
      <c r="DP221" s="64"/>
      <c r="DQ221" s="64"/>
      <c r="DR221" s="64"/>
      <c r="DS221" s="64"/>
      <c r="DT221" s="64"/>
      <c r="DU221" s="64"/>
      <c r="DV221" s="64"/>
      <c r="DW221" s="64"/>
      <c r="DX221" s="64"/>
      <c r="DY221" s="64"/>
      <c r="DZ221" s="64"/>
      <c r="EA221" s="64"/>
      <c r="EB221" s="66"/>
      <c r="EC221" s="66"/>
      <c r="ED221" s="66"/>
      <c r="EE221" s="66"/>
      <c r="EF221" s="66"/>
      <c r="EG221" s="66"/>
      <c r="EH221" s="64"/>
      <c r="EI221" s="64"/>
      <c r="EJ221" s="66"/>
      <c r="EK221" s="66"/>
      <c r="EL221" s="66"/>
      <c r="EM221" s="66"/>
      <c r="EN221" s="66"/>
      <c r="EO221" s="66"/>
      <c r="EP221" s="66"/>
      <c r="EQ221" s="66"/>
      <c r="ER221" s="66"/>
      <c r="ES221" s="66"/>
      <c r="ET221" s="66"/>
      <c r="EU221" s="66"/>
      <c r="EV221" s="66"/>
      <c r="EW221" s="66"/>
      <c r="EX221" s="66"/>
      <c r="EY221" s="66"/>
      <c r="EZ221" s="66"/>
      <c r="FA221" s="66"/>
      <c r="FB221" s="66"/>
      <c r="FC221" s="66"/>
      <c r="FD221" s="66"/>
      <c r="FE221" s="66"/>
      <c r="FF221" s="66"/>
      <c r="FG221" s="66"/>
      <c r="FH221" s="66"/>
      <c r="FI221" s="66"/>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c r="JA221" s="11"/>
      <c r="JB221" s="11"/>
      <c r="JC221" s="11"/>
      <c r="JD221" s="11"/>
      <c r="JE221" s="11"/>
      <c r="JF221" s="11"/>
      <c r="JG221" s="11"/>
      <c r="JH221" s="11"/>
      <c r="JI221" s="11"/>
      <c r="JJ221" s="11"/>
      <c r="JK221" s="11"/>
      <c r="JL221" s="11"/>
      <c r="JM221" s="11"/>
      <c r="JN221" s="11"/>
      <c r="JO221" s="11"/>
      <c r="JP221" s="11"/>
      <c r="JQ221" s="11"/>
      <c r="JR221" s="11"/>
      <c r="JS221" s="11"/>
      <c r="JT221" s="11"/>
      <c r="JU221" s="11"/>
      <c r="JV221" s="11"/>
      <c r="JW221" s="11"/>
      <c r="JX221" s="11"/>
      <c r="JY221" s="11"/>
      <c r="JZ221" s="11"/>
      <c r="KA221" s="11"/>
      <c r="KB221" s="11"/>
      <c r="KC221" s="11"/>
      <c r="KD221" s="11"/>
      <c r="KE221" s="11"/>
      <c r="KF221" s="11"/>
      <c r="KG221" s="11"/>
      <c r="KH221" s="11"/>
      <c r="KI221" s="11"/>
      <c r="KJ221" s="11"/>
      <c r="KK221" s="11"/>
      <c r="KL221" s="11"/>
      <c r="KM221" s="11"/>
      <c r="KN221" s="11"/>
      <c r="KO221" s="13"/>
      <c r="KP221" s="13"/>
      <c r="KQ221" s="13"/>
      <c r="KR221" s="13"/>
      <c r="KS221" s="13"/>
      <c r="KT221" s="13"/>
      <c r="KU221" s="13"/>
    </row>
    <row r="222" spans="1:307" ht="15.75" customHeight="1" x14ac:dyDescent="0.3">
      <c r="A222" s="801" t="s">
        <v>1168</v>
      </c>
      <c r="B222" s="802"/>
      <c r="C222" s="802"/>
      <c r="D222" s="802"/>
      <c r="E222" s="802"/>
      <c r="F222" s="802"/>
      <c r="G222" s="802"/>
      <c r="H222" s="803"/>
      <c r="I222" s="14"/>
      <c r="J222" s="14"/>
      <c r="K222" s="14"/>
      <c r="L222" s="14"/>
      <c r="M222" s="20">
        <f>M188+M175+M163+M112+M97+M71+M34+M21</f>
        <v>83313905878.380005</v>
      </c>
      <c r="N222" s="255">
        <f>SUBTOTAL(9,N4:N221)</f>
        <v>83313905878.380005</v>
      </c>
      <c r="O222" s="255"/>
      <c r="P222" s="255">
        <f t="shared" ref="P222:BT222" si="15">SUBTOTAL(9,P4:P221)</f>
        <v>83313905878.380005</v>
      </c>
      <c r="Q222" s="255">
        <f t="shared" si="15"/>
        <v>82248905878.380005</v>
      </c>
      <c r="R222" s="255">
        <f t="shared" si="15"/>
        <v>0</v>
      </c>
      <c r="S222" s="255">
        <f t="shared" si="15"/>
        <v>0</v>
      </c>
      <c r="T222" s="255">
        <f t="shared" si="15"/>
        <v>0</v>
      </c>
      <c r="U222" s="255">
        <f t="shared" si="15"/>
        <v>0</v>
      </c>
      <c r="V222" s="255">
        <f t="shared" si="15"/>
        <v>0</v>
      </c>
      <c r="W222" s="255">
        <f t="shared" si="15"/>
        <v>0</v>
      </c>
      <c r="X222" s="255">
        <f t="shared" si="15"/>
        <v>0</v>
      </c>
      <c r="Y222" s="255">
        <f t="shared" si="15"/>
        <v>0</v>
      </c>
      <c r="Z222" s="255">
        <f t="shared" si="15"/>
        <v>0</v>
      </c>
      <c r="AA222" s="255">
        <f t="shared" si="15"/>
        <v>0</v>
      </c>
      <c r="AB222" s="255">
        <f t="shared" si="15"/>
        <v>0</v>
      </c>
      <c r="AC222" s="255">
        <f t="shared" si="15"/>
        <v>0</v>
      </c>
      <c r="AD222" s="255">
        <f t="shared" si="15"/>
        <v>0</v>
      </c>
      <c r="AE222" s="255">
        <f t="shared" si="15"/>
        <v>0</v>
      </c>
      <c r="AF222" s="255">
        <f t="shared" si="15"/>
        <v>0</v>
      </c>
      <c r="AG222" s="255">
        <f t="shared" si="15"/>
        <v>0</v>
      </c>
      <c r="AH222" s="255">
        <f t="shared" si="15"/>
        <v>0</v>
      </c>
      <c r="AI222" s="255">
        <f t="shared" si="15"/>
        <v>0</v>
      </c>
      <c r="AJ222" s="255">
        <f t="shared" si="15"/>
        <v>0</v>
      </c>
      <c r="AK222" s="255">
        <f t="shared" si="15"/>
        <v>0</v>
      </c>
      <c r="AL222" s="255">
        <f t="shared" si="15"/>
        <v>0</v>
      </c>
      <c r="AM222" s="255">
        <f t="shared" si="15"/>
        <v>0</v>
      </c>
      <c r="AN222" s="255">
        <f t="shared" si="15"/>
        <v>0</v>
      </c>
      <c r="AO222" s="255">
        <f t="shared" si="15"/>
        <v>0</v>
      </c>
      <c r="AP222" s="255">
        <f t="shared" si="15"/>
        <v>0</v>
      </c>
      <c r="AQ222" s="255">
        <f t="shared" si="15"/>
        <v>0</v>
      </c>
      <c r="AR222" s="255">
        <f t="shared" si="15"/>
        <v>0</v>
      </c>
      <c r="AS222" s="255">
        <f t="shared" si="15"/>
        <v>0</v>
      </c>
      <c r="AT222" s="255">
        <f t="shared" si="15"/>
        <v>0</v>
      </c>
      <c r="AU222" s="255">
        <f t="shared" si="15"/>
        <v>0</v>
      </c>
      <c r="AV222" s="255">
        <f t="shared" si="15"/>
        <v>0</v>
      </c>
      <c r="AW222" s="255">
        <f t="shared" si="15"/>
        <v>0</v>
      </c>
      <c r="AX222" s="255">
        <f t="shared" si="15"/>
        <v>0</v>
      </c>
      <c r="AY222" s="255">
        <f t="shared" si="15"/>
        <v>415000000</v>
      </c>
      <c r="AZ222" s="255">
        <f t="shared" si="15"/>
        <v>0</v>
      </c>
      <c r="BA222" s="255">
        <f t="shared" si="15"/>
        <v>0</v>
      </c>
      <c r="BB222" s="255">
        <f t="shared" si="15"/>
        <v>0</v>
      </c>
      <c r="BC222" s="255">
        <f t="shared" si="15"/>
        <v>0</v>
      </c>
      <c r="BD222" s="255">
        <f t="shared" si="15"/>
        <v>0</v>
      </c>
      <c r="BE222" s="255">
        <f t="shared" si="15"/>
        <v>0</v>
      </c>
      <c r="BF222" s="255">
        <f t="shared" si="15"/>
        <v>0</v>
      </c>
      <c r="BG222" s="255">
        <f t="shared" si="15"/>
        <v>0</v>
      </c>
      <c r="BH222" s="255">
        <f t="shared" si="15"/>
        <v>0</v>
      </c>
      <c r="BI222" s="255">
        <f t="shared" si="15"/>
        <v>0</v>
      </c>
      <c r="BJ222" s="255">
        <f t="shared" si="15"/>
        <v>0</v>
      </c>
      <c r="BK222" s="255">
        <f t="shared" si="15"/>
        <v>0</v>
      </c>
      <c r="BL222" s="255">
        <f t="shared" si="15"/>
        <v>0</v>
      </c>
      <c r="BM222" s="255">
        <f t="shared" si="15"/>
        <v>0</v>
      </c>
      <c r="BN222" s="255">
        <f t="shared" si="15"/>
        <v>0</v>
      </c>
      <c r="BO222" s="255">
        <f t="shared" si="15"/>
        <v>0</v>
      </c>
      <c r="BP222" s="255">
        <f t="shared" si="15"/>
        <v>0</v>
      </c>
      <c r="BQ222" s="255">
        <f t="shared" si="15"/>
        <v>0</v>
      </c>
      <c r="BR222" s="255">
        <f t="shared" si="15"/>
        <v>0</v>
      </c>
      <c r="BS222" s="255">
        <f t="shared" si="15"/>
        <v>0</v>
      </c>
      <c r="BT222" s="255">
        <f t="shared" si="15"/>
        <v>0</v>
      </c>
      <c r="BU222" s="255"/>
      <c r="BV222" s="255">
        <f t="shared" ref="BV222:CY222" si="16">SUBTOTAL(9,BV4:BV221)</f>
        <v>0</v>
      </c>
      <c r="BW222" s="255">
        <f t="shared" si="16"/>
        <v>0</v>
      </c>
      <c r="BX222" s="255">
        <f t="shared" si="16"/>
        <v>0</v>
      </c>
      <c r="BY222" s="255">
        <f t="shared" si="16"/>
        <v>0</v>
      </c>
      <c r="BZ222" s="255">
        <f t="shared" si="16"/>
        <v>0</v>
      </c>
      <c r="CA222" s="255">
        <f t="shared" si="16"/>
        <v>0</v>
      </c>
      <c r="CB222" s="255">
        <f t="shared" si="16"/>
        <v>0</v>
      </c>
      <c r="CC222" s="255">
        <f t="shared" si="16"/>
        <v>0</v>
      </c>
      <c r="CD222" s="255">
        <f t="shared" si="16"/>
        <v>0</v>
      </c>
      <c r="CE222" s="255">
        <f t="shared" si="16"/>
        <v>0</v>
      </c>
      <c r="CF222" s="255">
        <f t="shared" si="16"/>
        <v>0</v>
      </c>
      <c r="CG222" s="255">
        <f t="shared" si="16"/>
        <v>0</v>
      </c>
      <c r="CH222" s="255">
        <f t="shared" si="16"/>
        <v>0</v>
      </c>
      <c r="CI222" s="255">
        <f t="shared" si="16"/>
        <v>0</v>
      </c>
      <c r="CJ222" s="255">
        <f t="shared" si="16"/>
        <v>0</v>
      </c>
      <c r="CK222" s="255">
        <f t="shared" si="16"/>
        <v>0</v>
      </c>
      <c r="CL222" s="255">
        <f t="shared" si="16"/>
        <v>0</v>
      </c>
      <c r="CM222" s="255">
        <f t="shared" si="16"/>
        <v>0</v>
      </c>
      <c r="CN222" s="255">
        <f t="shared" si="16"/>
        <v>0</v>
      </c>
      <c r="CO222" s="255">
        <f t="shared" si="16"/>
        <v>0</v>
      </c>
      <c r="CP222" s="255">
        <f t="shared" si="16"/>
        <v>0</v>
      </c>
      <c r="CQ222" s="255">
        <f t="shared" si="16"/>
        <v>650000000</v>
      </c>
      <c r="CR222" s="255">
        <f t="shared" si="16"/>
        <v>0</v>
      </c>
      <c r="CS222" s="255">
        <f t="shared" si="16"/>
        <v>0</v>
      </c>
      <c r="CT222" s="255">
        <f t="shared" si="16"/>
        <v>0</v>
      </c>
      <c r="CU222" s="255">
        <f t="shared" si="16"/>
        <v>0</v>
      </c>
      <c r="CV222" s="255">
        <f t="shared" si="16"/>
        <v>0</v>
      </c>
      <c r="CW222" s="255">
        <f t="shared" si="16"/>
        <v>0</v>
      </c>
      <c r="CX222" s="255">
        <f t="shared" si="16"/>
        <v>0</v>
      </c>
      <c r="CY222" s="255">
        <f t="shared" si="16"/>
        <v>0</v>
      </c>
      <c r="CZ222" s="255"/>
      <c r="DA222" s="255"/>
      <c r="DB222" s="255">
        <f t="shared" ref="DB222:DI222" si="17">SUBTOTAL(9,DB4:DB221)</f>
        <v>0</v>
      </c>
      <c r="DC222" s="255">
        <f t="shared" si="17"/>
        <v>0</v>
      </c>
      <c r="DD222" s="255">
        <f t="shared" si="17"/>
        <v>0</v>
      </c>
      <c r="DE222" s="255">
        <f t="shared" si="17"/>
        <v>0</v>
      </c>
      <c r="DF222" s="255">
        <f t="shared" si="17"/>
        <v>0</v>
      </c>
      <c r="DG222" s="255">
        <f t="shared" si="17"/>
        <v>0</v>
      </c>
      <c r="DH222" s="255">
        <f t="shared" si="17"/>
        <v>0</v>
      </c>
      <c r="DI222" s="255">
        <f t="shared" si="17"/>
        <v>0</v>
      </c>
      <c r="DJ222" s="255"/>
      <c r="DK222" s="255">
        <f t="shared" ref="DK222:DW222" si="18">SUBTOTAL(9,DK4:DK221)</f>
        <v>0</v>
      </c>
      <c r="DL222" s="255">
        <f t="shared" si="18"/>
        <v>0</v>
      </c>
      <c r="DM222" s="255">
        <f t="shared" si="18"/>
        <v>0</v>
      </c>
      <c r="DN222" s="255">
        <f t="shared" si="18"/>
        <v>0</v>
      </c>
      <c r="DO222" s="255">
        <f t="shared" si="18"/>
        <v>0</v>
      </c>
      <c r="DP222" s="255">
        <f t="shared" si="18"/>
        <v>0</v>
      </c>
      <c r="DQ222" s="255">
        <f t="shared" si="18"/>
        <v>0</v>
      </c>
      <c r="DR222" s="255">
        <f t="shared" si="18"/>
        <v>0</v>
      </c>
      <c r="DS222" s="255">
        <f t="shared" si="18"/>
        <v>0</v>
      </c>
      <c r="DT222" s="255">
        <f t="shared" si="18"/>
        <v>0</v>
      </c>
      <c r="DU222" s="255">
        <f t="shared" si="18"/>
        <v>0</v>
      </c>
      <c r="DV222" s="255">
        <f t="shared" si="18"/>
        <v>0</v>
      </c>
      <c r="DW222" s="255">
        <f t="shared" si="18"/>
        <v>0</v>
      </c>
      <c r="DX222" s="255"/>
      <c r="DY222" s="255"/>
      <c r="DZ222" s="255"/>
      <c r="EA222" s="255">
        <f t="shared" ref="EA222:EF222" si="19">SUBTOTAL(9,EA4:EA221)</f>
        <v>0</v>
      </c>
      <c r="EB222" s="255">
        <f t="shared" si="19"/>
        <v>0</v>
      </c>
      <c r="EC222" s="255">
        <f t="shared" si="19"/>
        <v>0</v>
      </c>
      <c r="ED222" s="255">
        <f t="shared" si="19"/>
        <v>0</v>
      </c>
      <c r="EE222" s="255">
        <f t="shared" si="19"/>
        <v>0</v>
      </c>
      <c r="EF222" s="255">
        <f t="shared" si="19"/>
        <v>0</v>
      </c>
      <c r="EG222" s="255"/>
      <c r="EH222" s="255">
        <f>SUBTOTAL(9,EH4:EH221)</f>
        <v>0</v>
      </c>
      <c r="EI222" s="255"/>
      <c r="EJ222" s="255">
        <f>SUBTOTAL(9,EJ4:EJ221)</f>
        <v>0</v>
      </c>
      <c r="EK222" s="255">
        <f>SUBTOTAL(9,EK4:EK221)</f>
        <v>0</v>
      </c>
      <c r="EL222" s="255"/>
      <c r="EM222" s="255">
        <f>SUBTOTAL(9,EM4:EM221)</f>
        <v>0</v>
      </c>
      <c r="EN222" s="255">
        <f>SUBTOTAL(9,EN4:EN221)</f>
        <v>0</v>
      </c>
      <c r="EO222" s="255">
        <f>SUBTOTAL(9,EO4:EO221)</f>
        <v>0</v>
      </c>
      <c r="EP222" s="255">
        <f>SUBTOTAL(9,EP4:EP221)</f>
        <v>0</v>
      </c>
      <c r="EQ222" s="255"/>
      <c r="ER222" s="255"/>
      <c r="ES222" s="255">
        <f t="shared" ref="ES222:FI222" si="20">SUBTOTAL(9,ES4:ES221)</f>
        <v>0</v>
      </c>
      <c r="ET222" s="255">
        <f t="shared" si="20"/>
        <v>0</v>
      </c>
      <c r="EU222" s="255">
        <f t="shared" si="20"/>
        <v>0</v>
      </c>
      <c r="EV222" s="255">
        <f t="shared" si="20"/>
        <v>0</v>
      </c>
      <c r="EW222" s="255">
        <f t="shared" si="20"/>
        <v>0</v>
      </c>
      <c r="EX222" s="255">
        <f t="shared" si="20"/>
        <v>0</v>
      </c>
      <c r="EY222" s="255">
        <f t="shared" si="20"/>
        <v>0</v>
      </c>
      <c r="EZ222" s="255">
        <f t="shared" si="20"/>
        <v>0</v>
      </c>
      <c r="FA222" s="255">
        <f t="shared" si="20"/>
        <v>0</v>
      </c>
      <c r="FB222" s="255">
        <f t="shared" si="20"/>
        <v>0</v>
      </c>
      <c r="FC222" s="255">
        <f t="shared" si="20"/>
        <v>0</v>
      </c>
      <c r="FD222" s="255">
        <f t="shared" si="20"/>
        <v>0</v>
      </c>
      <c r="FE222" s="255">
        <f t="shared" si="20"/>
        <v>0</v>
      </c>
      <c r="FF222" s="255">
        <f t="shared" si="20"/>
        <v>0</v>
      </c>
      <c r="FG222" s="255">
        <f t="shared" si="20"/>
        <v>0</v>
      </c>
      <c r="FH222" s="255">
        <f t="shared" si="20"/>
        <v>0</v>
      </c>
      <c r="FI222" s="255">
        <f t="shared" si="20"/>
        <v>0</v>
      </c>
      <c r="FJ222" s="199">
        <f>SUM(FJ4:FJ186)</f>
        <v>0</v>
      </c>
      <c r="FK222" s="199">
        <f>SUM(FK4:FK186)</f>
        <v>0</v>
      </c>
      <c r="FL222" s="199">
        <f>SUM(FL4:FL186)</f>
        <v>0</v>
      </c>
      <c r="FM222" s="199">
        <f>SUM(FM4:FM186)</f>
        <v>0</v>
      </c>
      <c r="FN222" s="199">
        <f>SUM(FN4:FN186)</f>
        <v>0</v>
      </c>
      <c r="FO222" s="256"/>
      <c r="FP222" s="256"/>
      <c r="FQ222" s="256"/>
      <c r="FR222" s="256"/>
      <c r="FS222" s="256"/>
      <c r="FT222" s="256"/>
      <c r="FU222" s="256"/>
      <c r="FV222" s="256"/>
      <c r="FW222" s="256"/>
      <c r="FX222" s="256"/>
      <c r="FY222" s="256"/>
      <c r="FZ222" s="256"/>
      <c r="GA222" s="256"/>
      <c r="GB222" s="256"/>
      <c r="GC222" s="256"/>
      <c r="GD222" s="256"/>
      <c r="GE222" s="256"/>
      <c r="GF222" s="256"/>
      <c r="GG222" s="256"/>
      <c r="GH222" s="256"/>
      <c r="GI222" s="256"/>
      <c r="GJ222" s="256"/>
      <c r="GK222" s="256"/>
      <c r="GL222" s="256"/>
      <c r="GM222" s="256"/>
      <c r="GN222" s="256"/>
      <c r="GO222" s="256"/>
      <c r="GP222" s="256"/>
      <c r="GQ222" s="256"/>
      <c r="GR222" s="256"/>
      <c r="GS222" s="256"/>
      <c r="GT222" s="256"/>
      <c r="GU222" s="256"/>
      <c r="GV222" s="256"/>
      <c r="GW222" s="256"/>
      <c r="GX222" s="256"/>
      <c r="GY222" s="256"/>
      <c r="GZ222" s="256"/>
      <c r="HA222" s="256"/>
      <c r="HB222" s="256"/>
      <c r="HC222" s="256"/>
      <c r="HD222" s="256"/>
      <c r="HE222" s="256"/>
      <c r="HF222" s="256"/>
      <c r="HG222" s="256"/>
      <c r="HH222" s="256"/>
      <c r="HI222" s="256"/>
      <c r="HJ222" s="256"/>
      <c r="HK222" s="256"/>
      <c r="HL222" s="256"/>
      <c r="HM222" s="256"/>
      <c r="HN222" s="256"/>
      <c r="HO222" s="256"/>
      <c r="HP222" s="256"/>
      <c r="HQ222" s="256"/>
      <c r="HR222" s="256"/>
      <c r="HS222" s="256"/>
      <c r="HT222" s="256"/>
      <c r="HU222" s="256"/>
      <c r="HV222" s="256"/>
      <c r="HW222" s="256"/>
      <c r="HX222" s="256"/>
      <c r="HY222" s="256"/>
      <c r="HZ222" s="256"/>
      <c r="IA222" s="256"/>
      <c r="IB222" s="256"/>
      <c r="IC222" s="256"/>
      <c r="ID222" s="256"/>
      <c r="IE222" s="256"/>
      <c r="IF222" s="256"/>
      <c r="IG222" s="256"/>
      <c r="IH222" s="256"/>
      <c r="II222" s="256"/>
      <c r="IJ222" s="256"/>
      <c r="IK222" s="256"/>
      <c r="IL222" s="256"/>
      <c r="IM222" s="256"/>
      <c r="IN222" s="256"/>
      <c r="IO222" s="256"/>
      <c r="IP222" s="256"/>
      <c r="IQ222" s="256"/>
      <c r="IR222" s="256"/>
      <c r="IS222" s="256"/>
      <c r="IT222" s="256"/>
      <c r="IU222" s="256"/>
      <c r="IV222" s="256"/>
      <c r="IW222" s="256"/>
      <c r="IX222" s="256"/>
      <c r="IY222" s="256"/>
      <c r="IZ222" s="256"/>
      <c r="JA222" s="256"/>
      <c r="JB222" s="256"/>
      <c r="JC222" s="256"/>
      <c r="JD222" s="256"/>
      <c r="JE222" s="256"/>
      <c r="JF222" s="256"/>
      <c r="JG222" s="256"/>
      <c r="JH222" s="256"/>
      <c r="JI222" s="256"/>
      <c r="JJ222" s="256"/>
      <c r="JK222" s="256"/>
      <c r="JL222" s="256"/>
      <c r="JM222" s="256"/>
      <c r="JN222" s="256"/>
      <c r="JO222" s="256"/>
      <c r="JP222" s="256"/>
      <c r="JQ222" s="256"/>
      <c r="JR222" s="256"/>
      <c r="JS222" s="256"/>
      <c r="JT222" s="256"/>
      <c r="JU222" s="256"/>
      <c r="JV222" s="256"/>
      <c r="JW222" s="256"/>
      <c r="JX222" s="256"/>
      <c r="JY222" s="256"/>
      <c r="JZ222" s="256"/>
      <c r="KA222" s="256"/>
      <c r="KB222" s="256"/>
      <c r="KC222" s="256"/>
      <c r="KD222" s="256"/>
      <c r="KE222" s="256"/>
      <c r="KF222" s="256"/>
      <c r="KG222" s="256"/>
      <c r="KH222" s="256"/>
      <c r="KI222" s="256"/>
      <c r="KJ222" s="256"/>
      <c r="KK222" s="256"/>
      <c r="KL222" s="256"/>
      <c r="KM222" s="256"/>
      <c r="KN222" s="256"/>
      <c r="KO222" s="13"/>
      <c r="KP222" s="13"/>
      <c r="KQ222" s="13"/>
      <c r="KR222" s="13"/>
      <c r="KS222" s="13"/>
      <c r="KT222" s="13"/>
      <c r="KU222" s="13"/>
    </row>
    <row r="223" spans="1:307" ht="15.75" customHeight="1" x14ac:dyDescent="0.3">
      <c r="A223" s="194"/>
      <c r="B223" s="194"/>
      <c r="C223" s="194"/>
      <c r="D223" s="194"/>
      <c r="E223" s="194"/>
      <c r="F223" s="194"/>
      <c r="G223" s="305"/>
      <c r="H223" s="194"/>
      <c r="I223" s="2"/>
      <c r="J223" s="2"/>
      <c r="K223" s="2"/>
      <c r="L223" s="257"/>
      <c r="M223" s="257"/>
      <c r="N223" s="144"/>
      <c r="O223" s="3"/>
      <c r="P223" s="4"/>
      <c r="Q223" s="4">
        <f t="shared" ref="Q223:FI223" si="21">+Q3-Q222</f>
        <v>53468334604.619995</v>
      </c>
      <c r="R223" s="4">
        <f t="shared" si="21"/>
        <v>0</v>
      </c>
      <c r="S223" s="4">
        <f t="shared" si="21"/>
        <v>0</v>
      </c>
      <c r="T223" s="4">
        <f t="shared" si="21"/>
        <v>1500000000</v>
      </c>
      <c r="U223" s="4">
        <f t="shared" si="21"/>
        <v>0</v>
      </c>
      <c r="V223" s="4">
        <f t="shared" si="21"/>
        <v>2500000000</v>
      </c>
      <c r="W223" s="4">
        <f t="shared" si="21"/>
        <v>0</v>
      </c>
      <c r="X223" s="4">
        <f t="shared" si="21"/>
        <v>0</v>
      </c>
      <c r="Y223" s="4">
        <f t="shared" si="21"/>
        <v>5000000</v>
      </c>
      <c r="Z223" s="4">
        <f t="shared" si="21"/>
        <v>0</v>
      </c>
      <c r="AA223" s="4">
        <f t="shared" si="21"/>
        <v>0</v>
      </c>
      <c r="AB223" s="4">
        <f t="shared" si="21"/>
        <v>0</v>
      </c>
      <c r="AC223" s="4">
        <f t="shared" si="21"/>
        <v>0</v>
      </c>
      <c r="AD223" s="4">
        <f t="shared" si="21"/>
        <v>0</v>
      </c>
      <c r="AE223" s="4">
        <f t="shared" si="21"/>
        <v>20000000</v>
      </c>
      <c r="AF223" s="4">
        <f t="shared" si="21"/>
        <v>500000</v>
      </c>
      <c r="AG223" s="4">
        <f t="shared" si="21"/>
        <v>0</v>
      </c>
      <c r="AH223" s="4">
        <f t="shared" si="21"/>
        <v>0</v>
      </c>
      <c r="AI223" s="4">
        <f t="shared" si="21"/>
        <v>0</v>
      </c>
      <c r="AJ223" s="4">
        <f t="shared" si="21"/>
        <v>0</v>
      </c>
      <c r="AK223" s="4">
        <f t="shared" si="21"/>
        <v>0</v>
      </c>
      <c r="AL223" s="4">
        <f t="shared" si="21"/>
        <v>0</v>
      </c>
      <c r="AM223" s="4">
        <f t="shared" si="21"/>
        <v>200000</v>
      </c>
      <c r="AN223" s="4">
        <f t="shared" si="21"/>
        <v>500000</v>
      </c>
      <c r="AO223" s="4">
        <f t="shared" si="21"/>
        <v>0</v>
      </c>
      <c r="AP223" s="4">
        <f t="shared" si="21"/>
        <v>5000000</v>
      </c>
      <c r="AQ223" s="4">
        <f t="shared" si="21"/>
        <v>0</v>
      </c>
      <c r="AR223" s="4">
        <f t="shared" si="21"/>
        <v>0</v>
      </c>
      <c r="AS223" s="4">
        <f t="shared" si="21"/>
        <v>446586000</v>
      </c>
      <c r="AT223" s="4">
        <f t="shared" si="21"/>
        <v>0</v>
      </c>
      <c r="AU223" s="4">
        <f t="shared" si="21"/>
        <v>150012000</v>
      </c>
      <c r="AV223" s="4">
        <f t="shared" si="21"/>
        <v>0</v>
      </c>
      <c r="AW223" s="4">
        <f t="shared" si="21"/>
        <v>18334800</v>
      </c>
      <c r="AX223" s="4">
        <f t="shared" si="21"/>
        <v>0</v>
      </c>
      <c r="AY223" s="4">
        <f t="shared" si="21"/>
        <v>3274400000</v>
      </c>
      <c r="AZ223" s="4">
        <f t="shared" si="21"/>
        <v>0</v>
      </c>
      <c r="BA223" s="4">
        <f t="shared" si="21"/>
        <v>0</v>
      </c>
      <c r="BB223" s="4">
        <f t="shared" si="21"/>
        <v>0</v>
      </c>
      <c r="BC223" s="4">
        <f t="shared" si="21"/>
        <v>5676000</v>
      </c>
      <c r="BD223" s="4">
        <f t="shared" si="21"/>
        <v>0</v>
      </c>
      <c r="BE223" s="4">
        <f t="shared" si="21"/>
        <v>0</v>
      </c>
      <c r="BF223" s="4">
        <f t="shared" si="21"/>
        <v>17028000</v>
      </c>
      <c r="BG223" s="4">
        <f t="shared" si="21"/>
        <v>0</v>
      </c>
      <c r="BH223" s="4">
        <f t="shared" si="21"/>
        <v>250000000</v>
      </c>
      <c r="BI223" s="4">
        <f t="shared" si="21"/>
        <v>272448000</v>
      </c>
      <c r="BJ223" s="4">
        <f t="shared" si="21"/>
        <v>0</v>
      </c>
      <c r="BK223" s="4">
        <f t="shared" si="21"/>
        <v>11352000</v>
      </c>
      <c r="BL223" s="4">
        <f t="shared" si="21"/>
        <v>0</v>
      </c>
      <c r="BM223" s="4">
        <f t="shared" si="21"/>
        <v>8514000</v>
      </c>
      <c r="BN223" s="4">
        <f t="shared" si="21"/>
        <v>120960000</v>
      </c>
      <c r="BO223" s="4">
        <f t="shared" si="21"/>
        <v>0</v>
      </c>
      <c r="BP223" s="4">
        <f t="shared" si="21"/>
        <v>14190000</v>
      </c>
      <c r="BQ223" s="4">
        <f t="shared" si="21"/>
        <v>0</v>
      </c>
      <c r="BR223" s="4">
        <f t="shared" si="21"/>
        <v>2838000</v>
      </c>
      <c r="BS223" s="4">
        <f t="shared" si="21"/>
        <v>0</v>
      </c>
      <c r="BT223" s="4">
        <f t="shared" si="21"/>
        <v>0</v>
      </c>
      <c r="BU223" s="4">
        <f t="shared" si="21"/>
        <v>100000</v>
      </c>
      <c r="BV223" s="4">
        <f t="shared" si="21"/>
        <v>39732000</v>
      </c>
      <c r="BW223" s="4">
        <f t="shared" si="21"/>
        <v>0</v>
      </c>
      <c r="BX223" s="4">
        <f t="shared" si="21"/>
        <v>5108400000</v>
      </c>
      <c r="BY223" s="4">
        <f t="shared" si="21"/>
        <v>0</v>
      </c>
      <c r="BZ223" s="4">
        <f t="shared" si="21"/>
        <v>8514000</v>
      </c>
      <c r="CA223" s="4">
        <f t="shared" si="21"/>
        <v>0</v>
      </c>
      <c r="CB223" s="4">
        <f t="shared" si="21"/>
        <v>1600000000</v>
      </c>
      <c r="CC223" s="4">
        <f t="shared" si="21"/>
        <v>0</v>
      </c>
      <c r="CD223" s="4">
        <f t="shared" si="21"/>
        <v>40000000</v>
      </c>
      <c r="CE223" s="4">
        <f t="shared" si="21"/>
        <v>0</v>
      </c>
      <c r="CF223" s="4">
        <f t="shared" si="21"/>
        <v>240000000</v>
      </c>
      <c r="CG223" s="4">
        <f t="shared" si="21"/>
        <v>0</v>
      </c>
      <c r="CH223" s="4">
        <f t="shared" si="21"/>
        <v>0</v>
      </c>
      <c r="CI223" s="4">
        <f t="shared" si="21"/>
        <v>5000000</v>
      </c>
      <c r="CJ223" s="4">
        <f t="shared" si="21"/>
        <v>0</v>
      </c>
      <c r="CK223" s="4">
        <f t="shared" si="21"/>
        <v>1120000000</v>
      </c>
      <c r="CL223" s="4">
        <f t="shared" si="21"/>
        <v>0</v>
      </c>
      <c r="CM223" s="4">
        <f t="shared" si="21"/>
        <v>25000000</v>
      </c>
      <c r="CN223" s="4">
        <f t="shared" si="21"/>
        <v>0</v>
      </c>
      <c r="CO223" s="4">
        <f t="shared" si="21"/>
        <v>2000000000</v>
      </c>
      <c r="CP223" s="4">
        <f t="shared" si="21"/>
        <v>5000000</v>
      </c>
      <c r="CQ223" s="4">
        <f t="shared" si="21"/>
        <v>3670000000</v>
      </c>
      <c r="CR223" s="4">
        <f t="shared" si="21"/>
        <v>0</v>
      </c>
      <c r="CS223" s="4">
        <f t="shared" si="21"/>
        <v>0</v>
      </c>
      <c r="CT223" s="4">
        <f t="shared" si="21"/>
        <v>0</v>
      </c>
      <c r="CU223" s="4">
        <f t="shared" si="21"/>
        <v>0</v>
      </c>
      <c r="CV223" s="4">
        <f t="shared" si="21"/>
        <v>0</v>
      </c>
      <c r="CW223" s="4">
        <f t="shared" si="21"/>
        <v>0</v>
      </c>
      <c r="CX223" s="4">
        <f t="shared" si="21"/>
        <v>70000000</v>
      </c>
      <c r="CY223" s="4">
        <f t="shared" si="21"/>
        <v>0</v>
      </c>
      <c r="CZ223" s="4">
        <f t="shared" si="21"/>
        <v>15000000</v>
      </c>
      <c r="DA223" s="4">
        <f t="shared" si="21"/>
        <v>20000000</v>
      </c>
      <c r="DB223" s="4">
        <f t="shared" si="21"/>
        <v>0</v>
      </c>
      <c r="DC223" s="4">
        <f t="shared" si="21"/>
        <v>250000000</v>
      </c>
      <c r="DD223" s="4">
        <f t="shared" si="21"/>
        <v>0</v>
      </c>
      <c r="DE223" s="4">
        <f t="shared" si="21"/>
        <v>500000</v>
      </c>
      <c r="DF223" s="4">
        <f t="shared" si="21"/>
        <v>0</v>
      </c>
      <c r="DG223" s="4">
        <f t="shared" si="21"/>
        <v>0</v>
      </c>
      <c r="DH223" s="4">
        <f t="shared" si="21"/>
        <v>0</v>
      </c>
      <c r="DI223" s="4">
        <f t="shared" si="21"/>
        <v>18740924592</v>
      </c>
      <c r="DJ223" s="4">
        <f t="shared" si="21"/>
        <v>8128565662</v>
      </c>
      <c r="DK223" s="4">
        <f t="shared" si="21"/>
        <v>0</v>
      </c>
      <c r="DL223" s="4">
        <f t="shared" si="21"/>
        <v>0</v>
      </c>
      <c r="DM223" s="4">
        <f t="shared" si="21"/>
        <v>144834184622</v>
      </c>
      <c r="DN223" s="4">
        <f t="shared" si="21"/>
        <v>0</v>
      </c>
      <c r="DO223" s="4">
        <f t="shared" si="21"/>
        <v>0</v>
      </c>
      <c r="DP223" s="4">
        <f t="shared" si="21"/>
        <v>0</v>
      </c>
      <c r="DQ223" s="4">
        <f t="shared" si="21"/>
        <v>0</v>
      </c>
      <c r="DR223" s="4">
        <f t="shared" si="21"/>
        <v>0</v>
      </c>
      <c r="DS223" s="4">
        <f t="shared" si="21"/>
        <v>0</v>
      </c>
      <c r="DT223" s="4">
        <f t="shared" si="21"/>
        <v>0</v>
      </c>
      <c r="DU223" s="4">
        <f t="shared" si="21"/>
        <v>10000000</v>
      </c>
      <c r="DV223" s="4">
        <f t="shared" si="21"/>
        <v>0</v>
      </c>
      <c r="DW223" s="4">
        <f t="shared" si="21"/>
        <v>539000000</v>
      </c>
      <c r="DX223" s="4">
        <f t="shared" si="21"/>
        <v>130000000</v>
      </c>
      <c r="DY223" s="4">
        <f t="shared" si="21"/>
        <v>17065000000</v>
      </c>
      <c r="DZ223" s="4">
        <f t="shared" si="21"/>
        <v>0</v>
      </c>
      <c r="EA223" s="4">
        <f t="shared" si="21"/>
        <v>0</v>
      </c>
      <c r="EB223" s="4">
        <f t="shared" si="21"/>
        <v>0</v>
      </c>
      <c r="EC223" s="4">
        <f t="shared" si="21"/>
        <v>0</v>
      </c>
      <c r="ED223" s="4">
        <f t="shared" si="21"/>
        <v>0</v>
      </c>
      <c r="EE223" s="4">
        <f t="shared" si="21"/>
        <v>0</v>
      </c>
      <c r="EF223" s="4">
        <f t="shared" si="21"/>
        <v>0</v>
      </c>
      <c r="EG223" s="4">
        <f t="shared" si="21"/>
        <v>20000000</v>
      </c>
      <c r="EH223" s="4">
        <f t="shared" si="21"/>
        <v>1000000</v>
      </c>
      <c r="EI223" s="4">
        <f t="shared" si="21"/>
        <v>10000</v>
      </c>
      <c r="EJ223" s="4">
        <f t="shared" si="21"/>
        <v>0</v>
      </c>
      <c r="EK223" s="4">
        <f t="shared" si="21"/>
        <v>250000000</v>
      </c>
      <c r="EL223" s="4">
        <f t="shared" si="21"/>
        <v>280000000</v>
      </c>
      <c r="EM223" s="4">
        <f t="shared" si="21"/>
        <v>25000000</v>
      </c>
      <c r="EN223" s="4">
        <f t="shared" si="21"/>
        <v>0</v>
      </c>
      <c r="EO223" s="4">
        <f t="shared" si="21"/>
        <v>20000000</v>
      </c>
      <c r="EP223" s="4">
        <f t="shared" si="21"/>
        <v>0</v>
      </c>
      <c r="EQ223" s="4">
        <f t="shared" si="21"/>
        <v>20000000</v>
      </c>
      <c r="ER223" s="4">
        <f t="shared" si="21"/>
        <v>150000000</v>
      </c>
      <c r="ES223" s="4">
        <f t="shared" si="21"/>
        <v>0</v>
      </c>
      <c r="ET223" s="4">
        <f t="shared" si="21"/>
        <v>650000000</v>
      </c>
      <c r="EU223" s="4">
        <f t="shared" si="21"/>
        <v>0</v>
      </c>
      <c r="EV223" s="4">
        <f t="shared" si="21"/>
        <v>0</v>
      </c>
      <c r="EW223" s="4">
        <f t="shared" si="21"/>
        <v>0</v>
      </c>
      <c r="EX223" s="4">
        <f t="shared" si="21"/>
        <v>0</v>
      </c>
      <c r="EY223" s="4">
        <f t="shared" si="21"/>
        <v>10000000</v>
      </c>
      <c r="EZ223" s="4">
        <f t="shared" si="21"/>
        <v>0</v>
      </c>
      <c r="FA223" s="4">
        <f t="shared" si="21"/>
        <v>350000000</v>
      </c>
      <c r="FB223" s="4">
        <f t="shared" si="21"/>
        <v>0</v>
      </c>
      <c r="FC223" s="4">
        <f t="shared" si="21"/>
        <v>500000</v>
      </c>
      <c r="FD223" s="4">
        <f t="shared" si="21"/>
        <v>5000000000</v>
      </c>
      <c r="FE223" s="4">
        <f t="shared" si="21"/>
        <v>0</v>
      </c>
      <c r="FF223" s="4">
        <f t="shared" si="21"/>
        <v>0</v>
      </c>
      <c r="FG223" s="4">
        <f t="shared" si="21"/>
        <v>200000000</v>
      </c>
      <c r="FH223" s="4">
        <f t="shared" si="21"/>
        <v>0</v>
      </c>
      <c r="FI223" s="4">
        <f t="shared" si="21"/>
        <v>0</v>
      </c>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c r="JA223" s="11"/>
      <c r="JB223" s="11"/>
      <c r="JC223" s="11"/>
      <c r="JD223" s="11"/>
      <c r="JE223" s="11"/>
      <c r="JF223" s="11"/>
      <c r="JG223" s="11"/>
      <c r="JH223" s="11"/>
      <c r="JI223" s="11"/>
      <c r="JJ223" s="11"/>
      <c r="JK223" s="11"/>
      <c r="JL223" s="11"/>
      <c r="JM223" s="11"/>
      <c r="JN223" s="11"/>
      <c r="JO223" s="11"/>
      <c r="JP223" s="11"/>
      <c r="JQ223" s="11"/>
      <c r="JR223" s="11"/>
      <c r="JS223" s="11"/>
      <c r="JT223" s="11"/>
      <c r="JU223" s="11"/>
      <c r="JV223" s="11"/>
      <c r="JW223" s="11"/>
      <c r="JX223" s="11"/>
      <c r="JY223" s="11"/>
      <c r="JZ223" s="11"/>
      <c r="KA223" s="11"/>
      <c r="KB223" s="11"/>
      <c r="KC223" s="11"/>
      <c r="KD223" s="11"/>
      <c r="KE223" s="11"/>
      <c r="KF223" s="11"/>
      <c r="KG223" s="11"/>
      <c r="KH223" s="11"/>
      <c r="KI223" s="11"/>
      <c r="KJ223" s="11"/>
      <c r="KK223" s="11"/>
      <c r="KL223" s="11"/>
      <c r="KM223" s="11"/>
      <c r="KN223" s="11"/>
      <c r="KO223" s="13"/>
      <c r="KP223" s="13"/>
      <c r="KQ223" s="13"/>
      <c r="KR223" s="13"/>
      <c r="KS223" s="13"/>
      <c r="KT223" s="13"/>
      <c r="KU223" s="13"/>
    </row>
    <row r="224" spans="1:307" ht="15.75" customHeight="1" x14ac:dyDescent="0.3">
      <c r="A224" s="194"/>
      <c r="B224" s="194"/>
      <c r="C224" s="194"/>
      <c r="D224" s="194"/>
      <c r="E224" s="194"/>
      <c r="F224" s="194"/>
      <c r="G224" s="305"/>
      <c r="H224" s="194"/>
      <c r="I224" s="2"/>
      <c r="J224" s="2"/>
      <c r="K224" s="2"/>
      <c r="L224" s="257"/>
      <c r="M224" s="257"/>
      <c r="N224" s="144"/>
      <c r="O224" s="3"/>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4"/>
      <c r="EI224" s="4"/>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c r="JA224" s="11"/>
      <c r="JB224" s="11"/>
      <c r="JC224" s="11"/>
      <c r="JD224" s="11"/>
      <c r="JE224" s="11"/>
      <c r="JF224" s="11"/>
      <c r="JG224" s="11"/>
      <c r="JH224" s="11"/>
      <c r="JI224" s="11"/>
      <c r="JJ224" s="11"/>
      <c r="JK224" s="11"/>
      <c r="JL224" s="11"/>
      <c r="JM224" s="11"/>
      <c r="JN224" s="11"/>
      <c r="JO224" s="11"/>
      <c r="JP224" s="11"/>
      <c r="JQ224" s="11"/>
      <c r="JR224" s="11"/>
      <c r="JS224" s="11"/>
      <c r="JT224" s="11"/>
      <c r="JU224" s="11"/>
      <c r="JV224" s="11"/>
      <c r="JW224" s="11"/>
      <c r="JX224" s="11"/>
      <c r="JY224" s="11"/>
      <c r="JZ224" s="11"/>
      <c r="KA224" s="11"/>
      <c r="KB224" s="11"/>
      <c r="KC224" s="11"/>
      <c r="KD224" s="11"/>
      <c r="KE224" s="11"/>
      <c r="KF224" s="11"/>
      <c r="KG224" s="11"/>
      <c r="KH224" s="11"/>
      <c r="KI224" s="11"/>
      <c r="KJ224" s="11"/>
      <c r="KK224" s="11"/>
      <c r="KL224" s="11"/>
      <c r="KM224" s="11"/>
      <c r="KN224" s="11"/>
      <c r="KO224" s="13"/>
      <c r="KP224" s="13"/>
      <c r="KQ224" s="13"/>
      <c r="KR224" s="13"/>
      <c r="KS224" s="13"/>
      <c r="KT224" s="13"/>
      <c r="KU224" s="13"/>
    </row>
    <row r="225" spans="1:307" ht="15.75" customHeight="1" x14ac:dyDescent="0.3">
      <c r="A225" s="194"/>
      <c r="B225" s="194"/>
      <c r="C225" s="194"/>
      <c r="D225" s="194"/>
      <c r="E225" s="194"/>
      <c r="F225" s="194"/>
      <c r="G225" s="305"/>
      <c r="H225" s="194"/>
      <c r="I225" s="2"/>
      <c r="J225" s="2"/>
      <c r="K225" s="2"/>
      <c r="L225" s="257"/>
      <c r="M225" s="257"/>
      <c r="N225" s="144"/>
      <c r="O225" s="3"/>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4"/>
      <c r="EI225" s="4"/>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c r="JA225" s="11"/>
      <c r="JB225" s="11"/>
      <c r="JC225" s="11"/>
      <c r="JD225" s="11"/>
      <c r="JE225" s="11"/>
      <c r="JF225" s="11"/>
      <c r="JG225" s="11"/>
      <c r="JH225" s="11"/>
      <c r="JI225" s="11"/>
      <c r="JJ225" s="11"/>
      <c r="JK225" s="11"/>
      <c r="JL225" s="11"/>
      <c r="JM225" s="11"/>
      <c r="JN225" s="11"/>
      <c r="JO225" s="11"/>
      <c r="JP225" s="11"/>
      <c r="JQ225" s="11"/>
      <c r="JR225" s="11"/>
      <c r="JS225" s="11"/>
      <c r="JT225" s="11"/>
      <c r="JU225" s="11"/>
      <c r="JV225" s="11"/>
      <c r="JW225" s="11"/>
      <c r="JX225" s="11"/>
      <c r="JY225" s="11"/>
      <c r="JZ225" s="11"/>
      <c r="KA225" s="11"/>
      <c r="KB225" s="11"/>
      <c r="KC225" s="11"/>
      <c r="KD225" s="11"/>
      <c r="KE225" s="11"/>
      <c r="KF225" s="11"/>
      <c r="KG225" s="11"/>
      <c r="KH225" s="11"/>
      <c r="KI225" s="11"/>
      <c r="KJ225" s="11"/>
      <c r="KK225" s="11"/>
      <c r="KL225" s="11"/>
      <c r="KM225" s="11"/>
      <c r="KN225" s="11"/>
      <c r="KO225" s="13"/>
      <c r="KP225" s="13"/>
      <c r="KQ225" s="13"/>
      <c r="KR225" s="13"/>
      <c r="KS225" s="13"/>
      <c r="KT225" s="13"/>
      <c r="KU225" s="13"/>
    </row>
    <row r="226" spans="1:307" ht="15.75" customHeight="1" x14ac:dyDescent="0.3">
      <c r="A226" s="194"/>
      <c r="B226" s="194"/>
      <c r="C226" s="194"/>
      <c r="D226" s="194"/>
      <c r="E226" s="194"/>
      <c r="F226" s="258"/>
      <c r="G226" s="55" t="s">
        <v>206</v>
      </c>
      <c r="H226" s="305"/>
      <c r="I226" s="2"/>
      <c r="J226" s="2"/>
      <c r="K226" s="2"/>
      <c r="L226" s="257"/>
      <c r="M226" s="257"/>
      <c r="N226" s="144"/>
      <c r="O226" s="3"/>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4"/>
      <c r="EI226" s="4"/>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c r="JA226" s="11"/>
      <c r="JB226" s="11"/>
      <c r="JC226" s="11"/>
      <c r="JD226" s="11"/>
      <c r="JE226" s="11"/>
      <c r="JF226" s="11"/>
      <c r="JG226" s="11"/>
      <c r="JH226" s="11"/>
      <c r="JI226" s="11"/>
      <c r="JJ226" s="11"/>
      <c r="JK226" s="11"/>
      <c r="JL226" s="11"/>
      <c r="JM226" s="11"/>
      <c r="JN226" s="11"/>
      <c r="JO226" s="11"/>
      <c r="JP226" s="11"/>
      <c r="JQ226" s="11"/>
      <c r="JR226" s="11"/>
      <c r="JS226" s="11"/>
      <c r="JT226" s="11"/>
      <c r="JU226" s="11"/>
      <c r="JV226" s="11"/>
      <c r="JW226" s="11"/>
      <c r="JX226" s="11"/>
      <c r="JY226" s="11"/>
      <c r="JZ226" s="11"/>
      <c r="KA226" s="11"/>
      <c r="KB226" s="11"/>
      <c r="KC226" s="11"/>
      <c r="KD226" s="11"/>
      <c r="KE226" s="11"/>
      <c r="KF226" s="11"/>
      <c r="KG226" s="11"/>
      <c r="KH226" s="11"/>
      <c r="KI226" s="11"/>
      <c r="KJ226" s="11"/>
      <c r="KK226" s="11"/>
      <c r="KL226" s="11"/>
      <c r="KM226" s="11"/>
      <c r="KN226" s="11"/>
      <c r="KO226" s="13"/>
      <c r="KP226" s="13"/>
      <c r="KQ226" s="13"/>
      <c r="KR226" s="13"/>
      <c r="KS226" s="13"/>
      <c r="KT226" s="13"/>
      <c r="KU226" s="13"/>
    </row>
    <row r="227" spans="1:307" ht="15.75" customHeight="1" x14ac:dyDescent="0.3">
      <c r="A227" s="194"/>
      <c r="B227" s="194"/>
      <c r="C227" s="194"/>
      <c r="D227" s="194"/>
      <c r="E227" s="194"/>
      <c r="F227" s="260"/>
      <c r="G227" s="90" t="s">
        <v>349</v>
      </c>
      <c r="H227" s="194"/>
      <c r="I227" s="2"/>
      <c r="J227" s="2"/>
      <c r="K227" s="2"/>
      <c r="L227" s="261"/>
      <c r="M227" s="306"/>
      <c r="N227" s="144"/>
      <c r="O227" s="3"/>
      <c r="P227" s="4"/>
      <c r="Q227" s="4">
        <v>33750000000</v>
      </c>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4"/>
      <c r="EI227" s="4"/>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c r="JA227" s="11"/>
      <c r="JB227" s="11"/>
      <c r="JC227" s="11"/>
      <c r="JD227" s="11"/>
      <c r="JE227" s="11"/>
      <c r="JF227" s="11"/>
      <c r="JG227" s="11"/>
      <c r="JH227" s="11"/>
      <c r="JI227" s="11"/>
      <c r="JJ227" s="11"/>
      <c r="JK227" s="11"/>
      <c r="JL227" s="11"/>
      <c r="JM227" s="11"/>
      <c r="JN227" s="11"/>
      <c r="JO227" s="11"/>
      <c r="JP227" s="11"/>
      <c r="JQ227" s="11"/>
      <c r="JR227" s="11"/>
      <c r="JS227" s="11"/>
      <c r="JT227" s="11"/>
      <c r="JU227" s="11"/>
      <c r="JV227" s="11"/>
      <c r="JW227" s="11"/>
      <c r="JX227" s="11"/>
      <c r="JY227" s="11"/>
      <c r="JZ227" s="11"/>
      <c r="KA227" s="11"/>
      <c r="KB227" s="11"/>
      <c r="KC227" s="11"/>
      <c r="KD227" s="11"/>
      <c r="KE227" s="11"/>
      <c r="KF227" s="11"/>
      <c r="KG227" s="11"/>
      <c r="KH227" s="11"/>
      <c r="KI227" s="11"/>
      <c r="KJ227" s="11"/>
      <c r="KK227" s="11"/>
      <c r="KL227" s="11"/>
      <c r="KM227" s="11"/>
      <c r="KN227" s="11"/>
      <c r="KO227" s="13"/>
      <c r="KP227" s="13"/>
      <c r="KQ227" s="13"/>
      <c r="KR227" s="13"/>
      <c r="KS227" s="13"/>
      <c r="KT227" s="13"/>
      <c r="KU227" s="13"/>
    </row>
    <row r="228" spans="1:307" ht="15.75" customHeight="1" x14ac:dyDescent="0.3">
      <c r="A228" s="194"/>
      <c r="B228" s="194"/>
      <c r="C228" s="194"/>
      <c r="D228" s="194"/>
      <c r="E228" s="194"/>
      <c r="F228" s="262"/>
      <c r="G228" s="55" t="s">
        <v>246</v>
      </c>
      <c r="H228" s="194"/>
      <c r="I228" s="2"/>
      <c r="J228" s="2"/>
      <c r="K228" s="2"/>
      <c r="L228" s="261"/>
      <c r="M228" s="261"/>
      <c r="N228" s="144"/>
      <c r="O228" s="3"/>
      <c r="P228" s="4"/>
      <c r="Q228" s="4">
        <v>26741113526.84</v>
      </c>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4"/>
      <c r="EI228" s="4"/>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c r="JA228" s="11"/>
      <c r="JB228" s="11"/>
      <c r="JC228" s="11"/>
      <c r="JD228" s="11"/>
      <c r="JE228" s="11"/>
      <c r="JF228" s="11"/>
      <c r="JG228" s="11"/>
      <c r="JH228" s="11"/>
      <c r="JI228" s="11"/>
      <c r="JJ228" s="11"/>
      <c r="JK228" s="11"/>
      <c r="JL228" s="11"/>
      <c r="JM228" s="11"/>
      <c r="JN228" s="11"/>
      <c r="JO228" s="11"/>
      <c r="JP228" s="11"/>
      <c r="JQ228" s="11"/>
      <c r="JR228" s="11"/>
      <c r="JS228" s="11"/>
      <c r="JT228" s="11"/>
      <c r="JU228" s="11"/>
      <c r="JV228" s="11"/>
      <c r="JW228" s="11"/>
      <c r="JX228" s="11"/>
      <c r="JY228" s="11"/>
      <c r="JZ228" s="11"/>
      <c r="KA228" s="11"/>
      <c r="KB228" s="11"/>
      <c r="KC228" s="11"/>
      <c r="KD228" s="11"/>
      <c r="KE228" s="11"/>
      <c r="KF228" s="11"/>
      <c r="KG228" s="11"/>
      <c r="KH228" s="11"/>
      <c r="KI228" s="11"/>
      <c r="KJ228" s="11"/>
      <c r="KK228" s="11"/>
      <c r="KL228" s="11"/>
      <c r="KM228" s="264">
        <f>+KN228/KN230</f>
        <v>0.77294967488958188</v>
      </c>
      <c r="KN228" s="4">
        <v>225402423908.70001</v>
      </c>
      <c r="KO228" s="13"/>
      <c r="KP228" s="13"/>
      <c r="KQ228" s="13"/>
      <c r="KR228" s="13"/>
      <c r="KS228" s="13"/>
      <c r="KT228" s="13"/>
      <c r="KU228" s="13"/>
    </row>
    <row r="229" spans="1:307" ht="15.75" customHeight="1" x14ac:dyDescent="0.3">
      <c r="A229" s="194"/>
      <c r="B229" s="194"/>
      <c r="C229" s="194"/>
      <c r="D229" s="194"/>
      <c r="E229" s="194"/>
      <c r="F229" s="194"/>
      <c r="G229" s="305"/>
      <c r="H229" s="194"/>
      <c r="I229" s="2"/>
      <c r="J229" s="2"/>
      <c r="K229" s="2"/>
      <c r="L229" s="261"/>
      <c r="M229" s="261"/>
      <c r="N229" s="144"/>
      <c r="O229" s="3"/>
      <c r="P229" s="4"/>
      <c r="Q229" s="4">
        <v>31922792351.540001</v>
      </c>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4"/>
      <c r="EI229" s="4"/>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c r="JA229" s="11"/>
      <c r="JB229" s="11"/>
      <c r="JC229" s="11"/>
      <c r="JD229" s="11"/>
      <c r="JE229" s="11"/>
      <c r="JF229" s="11"/>
      <c r="JG229" s="11"/>
      <c r="JH229" s="11"/>
      <c r="JI229" s="11"/>
      <c r="JJ229" s="11"/>
      <c r="JK229" s="11"/>
      <c r="JL229" s="11"/>
      <c r="JM229" s="11"/>
      <c r="JN229" s="11"/>
      <c r="JO229" s="11"/>
      <c r="JP229" s="11"/>
      <c r="JQ229" s="11"/>
      <c r="JR229" s="11"/>
      <c r="JS229" s="11"/>
      <c r="JT229" s="11"/>
      <c r="JU229" s="11"/>
      <c r="JV229" s="11"/>
      <c r="JW229" s="11"/>
      <c r="JX229" s="11"/>
      <c r="JY229" s="11"/>
      <c r="JZ229" s="11"/>
      <c r="KA229" s="11"/>
      <c r="KB229" s="11"/>
      <c r="KC229" s="11"/>
      <c r="KD229" s="11"/>
      <c r="KE229" s="11"/>
      <c r="KF229" s="11"/>
      <c r="KG229" s="11"/>
      <c r="KH229" s="11"/>
      <c r="KI229" s="11"/>
      <c r="KJ229" s="11"/>
      <c r="KK229" s="11"/>
      <c r="KL229" s="11"/>
      <c r="KM229" s="264">
        <f>+KN229/KN230</f>
        <v>0.22705032511041812</v>
      </c>
      <c r="KN229" s="4">
        <v>66210900000</v>
      </c>
      <c r="KO229" s="13"/>
      <c r="KP229" s="13"/>
      <c r="KQ229" s="13"/>
      <c r="KR229" s="13"/>
      <c r="KS229" s="13"/>
      <c r="KT229" s="13"/>
      <c r="KU229" s="13"/>
    </row>
    <row r="230" spans="1:307" ht="15.75" customHeight="1" x14ac:dyDescent="0.3">
      <c r="A230" s="194"/>
      <c r="B230" s="194"/>
      <c r="C230" s="194"/>
      <c r="D230" s="194"/>
      <c r="E230" s="194"/>
      <c r="F230" s="194" t="s">
        <v>823</v>
      </c>
      <c r="G230" s="307">
        <f>M9+M35+M127+M149</f>
        <v>3000000000</v>
      </c>
      <c r="H230" s="194"/>
      <c r="I230" s="2"/>
      <c r="J230" s="2"/>
      <c r="K230" s="2"/>
      <c r="L230" s="308" t="s">
        <v>959</v>
      </c>
      <c r="M230" s="308"/>
      <c r="N230" s="144"/>
      <c r="O230" s="3"/>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4"/>
      <c r="EI230" s="4"/>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c r="JA230" s="11"/>
      <c r="JB230" s="11"/>
      <c r="JC230" s="11"/>
      <c r="JD230" s="11"/>
      <c r="JE230" s="11"/>
      <c r="JF230" s="11"/>
      <c r="JG230" s="11"/>
      <c r="JH230" s="11"/>
      <c r="JI230" s="11"/>
      <c r="JJ230" s="11"/>
      <c r="JK230" s="11"/>
      <c r="JL230" s="11"/>
      <c r="JM230" s="11"/>
      <c r="JN230" s="11"/>
      <c r="JO230" s="11"/>
      <c r="JP230" s="11"/>
      <c r="JQ230" s="11"/>
      <c r="JR230" s="11"/>
      <c r="JS230" s="11"/>
      <c r="JT230" s="11"/>
      <c r="JU230" s="11"/>
      <c r="JV230" s="11"/>
      <c r="JW230" s="11"/>
      <c r="JX230" s="11"/>
      <c r="JY230" s="11"/>
      <c r="JZ230" s="11"/>
      <c r="KA230" s="11"/>
      <c r="KB230" s="11"/>
      <c r="KC230" s="11"/>
      <c r="KD230" s="11"/>
      <c r="KE230" s="11"/>
      <c r="KF230" s="11"/>
      <c r="KG230" s="11"/>
      <c r="KH230" s="11"/>
      <c r="KI230" s="11"/>
      <c r="KJ230" s="11"/>
      <c r="KK230" s="11"/>
      <c r="KL230" s="11"/>
      <c r="KM230" s="11"/>
      <c r="KN230" s="4">
        <f>SUBTOTAL(9,KN228:KN229)</f>
        <v>291613323908.70001</v>
      </c>
      <c r="KO230" s="13"/>
      <c r="KP230" s="13"/>
      <c r="KQ230" s="13"/>
      <c r="KR230" s="13"/>
      <c r="KS230" s="13"/>
      <c r="KT230" s="13"/>
      <c r="KU230" s="13"/>
    </row>
    <row r="231" spans="1:307" ht="15.75" customHeight="1" x14ac:dyDescent="0.3">
      <c r="A231" s="194"/>
      <c r="B231" s="194"/>
      <c r="C231" s="194"/>
      <c r="D231" s="194"/>
      <c r="E231" s="194"/>
      <c r="F231" s="194" t="s">
        <v>493</v>
      </c>
      <c r="G231" s="307">
        <f>M83+M170</f>
        <v>3000000000</v>
      </c>
      <c r="H231" s="194"/>
      <c r="I231" s="2"/>
      <c r="J231" s="2"/>
      <c r="K231" s="2"/>
      <c r="L231" s="308" t="s">
        <v>962</v>
      </c>
      <c r="M231" s="308"/>
      <c r="N231" s="144"/>
      <c r="O231" s="3"/>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4"/>
      <c r="EI231" s="4"/>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c r="JA231" s="11"/>
      <c r="JB231" s="11"/>
      <c r="JC231" s="11"/>
      <c r="JD231" s="11"/>
      <c r="JE231" s="11"/>
      <c r="JF231" s="11"/>
      <c r="JG231" s="11"/>
      <c r="JH231" s="11"/>
      <c r="JI231" s="11"/>
      <c r="JJ231" s="11"/>
      <c r="JK231" s="11"/>
      <c r="JL231" s="11"/>
      <c r="JM231" s="11"/>
      <c r="JN231" s="11"/>
      <c r="JO231" s="11"/>
      <c r="JP231" s="11"/>
      <c r="JQ231" s="11"/>
      <c r="JR231" s="11"/>
      <c r="JS231" s="11"/>
      <c r="JT231" s="11"/>
      <c r="JU231" s="11"/>
      <c r="JV231" s="11"/>
      <c r="JW231" s="11"/>
      <c r="JX231" s="11"/>
      <c r="JY231" s="11"/>
      <c r="JZ231" s="11"/>
      <c r="KA231" s="11"/>
      <c r="KB231" s="11"/>
      <c r="KC231" s="11"/>
      <c r="KD231" s="11"/>
      <c r="KE231" s="11"/>
      <c r="KF231" s="11"/>
      <c r="KG231" s="11"/>
      <c r="KH231" s="11"/>
      <c r="KI231" s="11"/>
      <c r="KJ231" s="11"/>
      <c r="KK231" s="11"/>
      <c r="KL231" s="11"/>
      <c r="KM231" s="11"/>
      <c r="KN231" s="11"/>
      <c r="KO231" s="13"/>
      <c r="KP231" s="13"/>
      <c r="KQ231" s="13"/>
      <c r="KR231" s="13"/>
      <c r="KS231" s="13"/>
      <c r="KT231" s="13"/>
      <c r="KU231" s="13"/>
    </row>
    <row r="232" spans="1:307" ht="15.75" customHeight="1" x14ac:dyDescent="0.3">
      <c r="A232" s="194"/>
      <c r="B232" s="194"/>
      <c r="C232" s="194"/>
      <c r="D232" s="194"/>
      <c r="E232" s="194"/>
      <c r="F232" s="194" t="s">
        <v>746</v>
      </c>
      <c r="G232" s="307">
        <f>M84+M110+M121+M148+200000000</f>
        <v>3022846717.5</v>
      </c>
      <c r="H232" s="194"/>
      <c r="I232" s="2"/>
      <c r="J232" s="2"/>
      <c r="K232" s="2"/>
      <c r="L232" s="261"/>
      <c r="M232" s="261"/>
      <c r="N232" s="144"/>
      <c r="O232" s="3"/>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4"/>
      <c r="EI232" s="4"/>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c r="JA232" s="11"/>
      <c r="JB232" s="11"/>
      <c r="JC232" s="11"/>
      <c r="JD232" s="11"/>
      <c r="JE232" s="11"/>
      <c r="JF232" s="11"/>
      <c r="JG232" s="11"/>
      <c r="JH232" s="11"/>
      <c r="JI232" s="11"/>
      <c r="JJ232" s="11"/>
      <c r="JK232" s="11"/>
      <c r="JL232" s="11"/>
      <c r="JM232" s="11"/>
      <c r="JN232" s="11"/>
      <c r="JO232" s="11"/>
      <c r="JP232" s="11"/>
      <c r="JQ232" s="11"/>
      <c r="JR232" s="11"/>
      <c r="JS232" s="11"/>
      <c r="JT232" s="11"/>
      <c r="JU232" s="11"/>
      <c r="JV232" s="11"/>
      <c r="JW232" s="11"/>
      <c r="JX232" s="11"/>
      <c r="JY232" s="11"/>
      <c r="JZ232" s="11"/>
      <c r="KA232" s="11"/>
      <c r="KB232" s="11"/>
      <c r="KC232" s="11"/>
      <c r="KD232" s="11"/>
      <c r="KE232" s="11"/>
      <c r="KF232" s="11"/>
      <c r="KG232" s="11"/>
      <c r="KH232" s="11"/>
      <c r="KI232" s="11"/>
      <c r="KJ232" s="11"/>
      <c r="KK232" s="11"/>
      <c r="KL232" s="11"/>
      <c r="KM232" s="11"/>
      <c r="KN232" s="11"/>
      <c r="KO232" s="13"/>
      <c r="KP232" s="13"/>
      <c r="KQ232" s="13"/>
      <c r="KR232" s="13"/>
      <c r="KS232" s="13"/>
      <c r="KT232" s="13"/>
      <c r="KU232" s="13"/>
    </row>
    <row r="233" spans="1:307" ht="15.75" customHeight="1" x14ac:dyDescent="0.3">
      <c r="A233" s="194"/>
      <c r="B233" s="194"/>
      <c r="C233" s="194"/>
      <c r="D233" s="194"/>
      <c r="E233" s="194"/>
      <c r="F233" s="194" t="s">
        <v>584</v>
      </c>
      <c r="G233" s="307">
        <f>M171+M93+M143</f>
        <v>2769997669.25</v>
      </c>
      <c r="H233" s="194"/>
      <c r="I233" s="2"/>
      <c r="J233" s="2"/>
      <c r="K233" s="2"/>
      <c r="L233" s="265"/>
      <c r="M233" s="265"/>
      <c r="N233" s="144"/>
      <c r="O233" s="3"/>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4"/>
      <c r="EI233" s="4"/>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c r="JA233" s="11"/>
      <c r="JB233" s="11"/>
      <c r="JC233" s="11"/>
      <c r="JD233" s="11"/>
      <c r="JE233" s="11"/>
      <c r="JF233" s="11"/>
      <c r="JG233" s="11"/>
      <c r="JH233" s="11"/>
      <c r="JI233" s="11"/>
      <c r="JJ233" s="11"/>
      <c r="JK233" s="11"/>
      <c r="JL233" s="11"/>
      <c r="JM233" s="11"/>
      <c r="JN233" s="11"/>
      <c r="JO233" s="11"/>
      <c r="JP233" s="11"/>
      <c r="JQ233" s="11"/>
      <c r="JR233" s="11"/>
      <c r="JS233" s="11"/>
      <c r="JT233" s="11"/>
      <c r="JU233" s="11"/>
      <c r="JV233" s="11"/>
      <c r="JW233" s="11"/>
      <c r="JX233" s="11"/>
      <c r="JY233" s="11"/>
      <c r="JZ233" s="11"/>
      <c r="KA233" s="11"/>
      <c r="KB233" s="11"/>
      <c r="KC233" s="11"/>
      <c r="KD233" s="11"/>
      <c r="KE233" s="11"/>
      <c r="KF233" s="11"/>
      <c r="KG233" s="11"/>
      <c r="KH233" s="11"/>
      <c r="KI233" s="11"/>
      <c r="KJ233" s="11"/>
      <c r="KK233" s="11"/>
      <c r="KL233" s="11"/>
      <c r="KM233" s="11"/>
      <c r="KN233" s="11"/>
      <c r="KO233" s="13"/>
      <c r="KP233" s="13"/>
      <c r="KQ233" s="13"/>
      <c r="KR233" s="13"/>
      <c r="KS233" s="13"/>
      <c r="KT233" s="13"/>
      <c r="KU233" s="13"/>
    </row>
    <row r="234" spans="1:307" ht="15.75" customHeight="1" x14ac:dyDescent="0.3">
      <c r="A234" s="194"/>
      <c r="B234" s="194"/>
      <c r="C234" s="194"/>
      <c r="D234" s="194"/>
      <c r="E234" s="194"/>
      <c r="F234" s="194" t="s">
        <v>842</v>
      </c>
      <c r="G234" s="307">
        <f>M36+M128+M144+M145+M161</f>
        <v>3333776492</v>
      </c>
      <c r="H234" s="194"/>
      <c r="I234" s="2"/>
      <c r="J234" s="2"/>
      <c r="K234" s="2"/>
      <c r="L234" s="265"/>
      <c r="M234" s="265"/>
      <c r="N234" s="144"/>
      <c r="O234" s="3"/>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4"/>
      <c r="EI234" s="4"/>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c r="JA234" s="11"/>
      <c r="JB234" s="11"/>
      <c r="JC234" s="11"/>
      <c r="JD234" s="11"/>
      <c r="JE234" s="11"/>
      <c r="JF234" s="11"/>
      <c r="JG234" s="11"/>
      <c r="JH234" s="11"/>
      <c r="JI234" s="11"/>
      <c r="JJ234" s="11"/>
      <c r="JK234" s="11"/>
      <c r="JL234" s="11"/>
      <c r="JM234" s="11"/>
      <c r="JN234" s="11"/>
      <c r="JO234" s="11"/>
      <c r="JP234" s="11"/>
      <c r="JQ234" s="11"/>
      <c r="JR234" s="11"/>
      <c r="JS234" s="11"/>
      <c r="JT234" s="11"/>
      <c r="JU234" s="11"/>
      <c r="JV234" s="11"/>
      <c r="JW234" s="11"/>
      <c r="JX234" s="11"/>
      <c r="JY234" s="11"/>
      <c r="JZ234" s="11"/>
      <c r="KA234" s="11"/>
      <c r="KB234" s="11"/>
      <c r="KC234" s="11"/>
      <c r="KD234" s="11"/>
      <c r="KE234" s="11"/>
      <c r="KF234" s="11"/>
      <c r="KG234" s="11"/>
      <c r="KH234" s="11"/>
      <c r="KI234" s="11"/>
      <c r="KJ234" s="11"/>
      <c r="KK234" s="11"/>
      <c r="KL234" s="11"/>
      <c r="KM234" s="11"/>
      <c r="KN234" s="11"/>
      <c r="KO234" s="13"/>
      <c r="KP234" s="13"/>
      <c r="KQ234" s="13"/>
      <c r="KR234" s="13"/>
      <c r="KS234" s="13"/>
      <c r="KT234" s="13"/>
      <c r="KU234" s="13"/>
    </row>
    <row r="235" spans="1:307" ht="15.75" customHeight="1" x14ac:dyDescent="0.3">
      <c r="A235" s="194"/>
      <c r="B235" s="194"/>
      <c r="C235" s="194"/>
      <c r="D235" s="194"/>
      <c r="E235" s="194"/>
      <c r="F235" s="194" t="s">
        <v>321</v>
      </c>
      <c r="G235" s="307">
        <f>M37+M38+200000000</f>
        <v>2543229903.9099998</v>
      </c>
      <c r="H235" s="194"/>
      <c r="I235" s="2"/>
      <c r="J235" s="2"/>
      <c r="K235" s="2"/>
      <c r="L235" s="265"/>
      <c r="M235" s="265"/>
      <c r="N235" s="144"/>
      <c r="O235" s="3"/>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4"/>
      <c r="EI235" s="4"/>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c r="JA235" s="11"/>
      <c r="JB235" s="11"/>
      <c r="JC235" s="11"/>
      <c r="JD235" s="11"/>
      <c r="JE235" s="11"/>
      <c r="JF235" s="11"/>
      <c r="JG235" s="11"/>
      <c r="JH235" s="11"/>
      <c r="JI235" s="11"/>
      <c r="JJ235" s="11"/>
      <c r="JK235" s="11"/>
      <c r="JL235" s="11"/>
      <c r="JM235" s="11"/>
      <c r="JN235" s="11"/>
      <c r="JO235" s="11"/>
      <c r="JP235" s="11"/>
      <c r="JQ235" s="11"/>
      <c r="JR235" s="11"/>
      <c r="JS235" s="11"/>
      <c r="JT235" s="11"/>
      <c r="JU235" s="11"/>
      <c r="JV235" s="11"/>
      <c r="JW235" s="11"/>
      <c r="JX235" s="11"/>
      <c r="JY235" s="11"/>
      <c r="JZ235" s="11"/>
      <c r="KA235" s="11"/>
      <c r="KB235" s="11"/>
      <c r="KC235" s="11"/>
      <c r="KD235" s="11"/>
      <c r="KE235" s="11"/>
      <c r="KF235" s="11"/>
      <c r="KG235" s="11"/>
      <c r="KH235" s="11"/>
      <c r="KI235" s="11"/>
      <c r="KJ235" s="11"/>
      <c r="KK235" s="11"/>
      <c r="KL235" s="11"/>
      <c r="KM235" s="11"/>
      <c r="KN235" s="11"/>
      <c r="KO235" s="13"/>
      <c r="KP235" s="13"/>
      <c r="KQ235" s="13"/>
      <c r="KR235" s="13"/>
      <c r="KS235" s="13"/>
      <c r="KT235" s="13"/>
      <c r="KU235" s="13"/>
    </row>
    <row r="236" spans="1:307" ht="15.75" customHeight="1" x14ac:dyDescent="0.3">
      <c r="A236" s="194"/>
      <c r="B236" s="194"/>
      <c r="C236" s="194"/>
      <c r="D236" s="194"/>
      <c r="E236" s="194"/>
      <c r="F236" s="194" t="s">
        <v>906</v>
      </c>
      <c r="G236" s="307">
        <v>3000000000</v>
      </c>
      <c r="H236" s="194"/>
      <c r="I236" s="2"/>
      <c r="J236" s="2"/>
      <c r="K236" s="2"/>
      <c r="L236" s="265"/>
      <c r="M236" s="265"/>
      <c r="N236" s="144"/>
      <c r="O236" s="3"/>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4"/>
      <c r="EI236" s="4"/>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c r="JA236" s="11"/>
      <c r="JB236" s="11"/>
      <c r="JC236" s="11"/>
      <c r="JD236" s="11"/>
      <c r="JE236" s="11"/>
      <c r="JF236" s="11"/>
      <c r="JG236" s="11"/>
      <c r="JH236" s="11"/>
      <c r="JI236" s="11"/>
      <c r="JJ236" s="11"/>
      <c r="JK236" s="11"/>
      <c r="JL236" s="11"/>
      <c r="JM236" s="11"/>
      <c r="JN236" s="11"/>
      <c r="JO236" s="11"/>
      <c r="JP236" s="11"/>
      <c r="JQ236" s="11"/>
      <c r="JR236" s="11"/>
      <c r="JS236" s="11"/>
      <c r="JT236" s="11"/>
      <c r="JU236" s="11"/>
      <c r="JV236" s="11"/>
      <c r="JW236" s="11"/>
      <c r="JX236" s="11"/>
      <c r="JY236" s="11"/>
      <c r="JZ236" s="11"/>
      <c r="KA236" s="11"/>
      <c r="KB236" s="11"/>
      <c r="KC236" s="11"/>
      <c r="KD236" s="11"/>
      <c r="KE236" s="11"/>
      <c r="KF236" s="11"/>
      <c r="KG236" s="11"/>
      <c r="KH236" s="11"/>
      <c r="KI236" s="11"/>
      <c r="KJ236" s="11"/>
      <c r="KK236" s="11"/>
      <c r="KL236" s="11"/>
      <c r="KM236" s="11"/>
      <c r="KN236" s="11"/>
      <c r="KO236" s="13"/>
      <c r="KP236" s="13"/>
      <c r="KQ236" s="13"/>
      <c r="KR236" s="13"/>
      <c r="KS236" s="13"/>
      <c r="KT236" s="13"/>
      <c r="KU236" s="13"/>
    </row>
    <row r="237" spans="1:307" ht="15.75" customHeight="1" x14ac:dyDescent="0.3">
      <c r="A237" s="194"/>
      <c r="B237" s="194"/>
      <c r="C237" s="194"/>
      <c r="D237" s="194"/>
      <c r="E237" s="194"/>
      <c r="F237" s="194" t="s">
        <v>1162</v>
      </c>
      <c r="G237" s="307">
        <f>1500000000*4</f>
        <v>6000000000</v>
      </c>
      <c r="H237" s="194"/>
      <c r="I237" s="2"/>
      <c r="J237" s="2"/>
      <c r="K237" s="2"/>
      <c r="L237" s="265"/>
      <c r="M237" s="265"/>
      <c r="N237" s="144"/>
      <c r="O237" s="3"/>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4"/>
      <c r="EI237" s="4"/>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c r="JA237" s="11"/>
      <c r="JB237" s="11"/>
      <c r="JC237" s="11"/>
      <c r="JD237" s="11"/>
      <c r="JE237" s="11"/>
      <c r="JF237" s="11"/>
      <c r="JG237" s="11"/>
      <c r="JH237" s="11"/>
      <c r="JI237" s="11"/>
      <c r="JJ237" s="11"/>
      <c r="JK237" s="11"/>
      <c r="JL237" s="11"/>
      <c r="JM237" s="11"/>
      <c r="JN237" s="11"/>
      <c r="JO237" s="11"/>
      <c r="JP237" s="11"/>
      <c r="JQ237" s="11"/>
      <c r="JR237" s="11"/>
      <c r="JS237" s="11"/>
      <c r="JT237" s="11"/>
      <c r="JU237" s="11"/>
      <c r="JV237" s="11"/>
      <c r="JW237" s="11"/>
      <c r="JX237" s="11"/>
      <c r="JY237" s="11"/>
      <c r="JZ237" s="11"/>
      <c r="KA237" s="11"/>
      <c r="KB237" s="11"/>
      <c r="KC237" s="11"/>
      <c r="KD237" s="11"/>
      <c r="KE237" s="11"/>
      <c r="KF237" s="11"/>
      <c r="KG237" s="11"/>
      <c r="KH237" s="11"/>
      <c r="KI237" s="11"/>
      <c r="KJ237" s="11"/>
      <c r="KK237" s="11"/>
      <c r="KL237" s="11"/>
      <c r="KM237" s="11"/>
      <c r="KN237" s="11"/>
      <c r="KO237" s="13"/>
      <c r="KP237" s="13"/>
      <c r="KQ237" s="13"/>
      <c r="KR237" s="13"/>
      <c r="KS237" s="13"/>
      <c r="KT237" s="13"/>
      <c r="KU237" s="13"/>
    </row>
    <row r="238" spans="1:307" ht="15.75" customHeight="1" x14ac:dyDescent="0.3">
      <c r="A238" s="194"/>
      <c r="B238" s="194"/>
      <c r="C238" s="194"/>
      <c r="D238" s="194"/>
      <c r="E238" s="194"/>
      <c r="F238" s="194" t="s">
        <v>1169</v>
      </c>
      <c r="G238" s="307">
        <v>750000000</v>
      </c>
      <c r="H238" s="194"/>
      <c r="I238" s="2"/>
      <c r="J238" s="2"/>
      <c r="K238" s="2"/>
      <c r="L238" s="265"/>
      <c r="M238" s="265"/>
      <c r="N238" s="144"/>
      <c r="O238" s="3"/>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4"/>
      <c r="EI238" s="4"/>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c r="JA238" s="11"/>
      <c r="JB238" s="11"/>
      <c r="JC238" s="11"/>
      <c r="JD238" s="11"/>
      <c r="JE238" s="11"/>
      <c r="JF238" s="11"/>
      <c r="JG238" s="11"/>
      <c r="JH238" s="11"/>
      <c r="JI238" s="11"/>
      <c r="JJ238" s="11"/>
      <c r="JK238" s="11"/>
      <c r="JL238" s="11"/>
      <c r="JM238" s="11"/>
      <c r="JN238" s="11"/>
      <c r="JO238" s="11"/>
      <c r="JP238" s="11"/>
      <c r="JQ238" s="11"/>
      <c r="JR238" s="11"/>
      <c r="JS238" s="11"/>
      <c r="JT238" s="11"/>
      <c r="JU238" s="11"/>
      <c r="JV238" s="11"/>
      <c r="JW238" s="11"/>
      <c r="JX238" s="11"/>
      <c r="JY238" s="11"/>
      <c r="JZ238" s="11"/>
      <c r="KA238" s="11"/>
      <c r="KB238" s="11"/>
      <c r="KC238" s="11"/>
      <c r="KD238" s="11"/>
      <c r="KE238" s="11"/>
      <c r="KF238" s="11"/>
      <c r="KG238" s="11"/>
      <c r="KH238" s="11"/>
      <c r="KI238" s="11"/>
      <c r="KJ238" s="11"/>
      <c r="KK238" s="11"/>
      <c r="KL238" s="11"/>
      <c r="KM238" s="11"/>
      <c r="KN238" s="11"/>
      <c r="KO238" s="13"/>
      <c r="KP238" s="13"/>
      <c r="KQ238" s="13"/>
      <c r="KR238" s="13"/>
      <c r="KS238" s="13"/>
      <c r="KT238" s="13"/>
      <c r="KU238" s="13"/>
    </row>
    <row r="239" spans="1:307" ht="15.75" customHeight="1" x14ac:dyDescent="0.3">
      <c r="A239" s="194"/>
      <c r="B239" s="194"/>
      <c r="C239" s="194"/>
      <c r="D239" s="194"/>
      <c r="E239" s="194"/>
      <c r="F239" s="259" t="s">
        <v>5</v>
      </c>
      <c r="G239" s="310">
        <f>SUM(G230:G238)</f>
        <v>27419850782.66</v>
      </c>
      <c r="H239" s="194"/>
      <c r="I239" s="2"/>
      <c r="J239" s="2"/>
      <c r="K239" s="2"/>
      <c r="L239" s="265"/>
      <c r="M239" s="265"/>
      <c r="N239" s="144"/>
      <c r="O239" s="3"/>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4"/>
      <c r="EI239" s="4"/>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c r="JA239" s="11"/>
      <c r="JB239" s="11"/>
      <c r="JC239" s="11"/>
      <c r="JD239" s="11"/>
      <c r="JE239" s="11"/>
      <c r="JF239" s="11"/>
      <c r="JG239" s="11"/>
      <c r="JH239" s="11"/>
      <c r="JI239" s="11"/>
      <c r="JJ239" s="11"/>
      <c r="JK239" s="11"/>
      <c r="JL239" s="11"/>
      <c r="JM239" s="11"/>
      <c r="JN239" s="11"/>
      <c r="JO239" s="11"/>
      <c r="JP239" s="11"/>
      <c r="JQ239" s="11"/>
      <c r="JR239" s="11"/>
      <c r="JS239" s="11"/>
      <c r="JT239" s="11"/>
      <c r="JU239" s="11"/>
      <c r="JV239" s="11"/>
      <c r="JW239" s="11"/>
      <c r="JX239" s="11"/>
      <c r="JY239" s="11"/>
      <c r="JZ239" s="11"/>
      <c r="KA239" s="11"/>
      <c r="KB239" s="11"/>
      <c r="KC239" s="11"/>
      <c r="KD239" s="11"/>
      <c r="KE239" s="11"/>
      <c r="KF239" s="11"/>
      <c r="KG239" s="11"/>
      <c r="KH239" s="11"/>
      <c r="KI239" s="11"/>
      <c r="KJ239" s="11"/>
      <c r="KK239" s="11"/>
      <c r="KL239" s="11"/>
      <c r="KM239" s="11"/>
      <c r="KN239" s="11"/>
      <c r="KO239" s="13"/>
      <c r="KP239" s="13"/>
      <c r="KQ239" s="13"/>
      <c r="KR239" s="13"/>
      <c r="KS239" s="13"/>
      <c r="KT239" s="13"/>
      <c r="KU239" s="13"/>
    </row>
    <row r="240" spans="1:307" ht="15.75" customHeight="1" x14ac:dyDescent="0.3">
      <c r="A240" s="267"/>
      <c r="B240" s="267"/>
      <c r="C240" s="267"/>
      <c r="D240" s="267"/>
      <c r="E240" s="267"/>
      <c r="F240" s="267"/>
      <c r="G240" s="11"/>
      <c r="H240" s="11"/>
      <c r="I240" s="11"/>
      <c r="J240" s="11"/>
      <c r="K240" s="11"/>
      <c r="L240" s="11"/>
      <c r="M240" s="11"/>
      <c r="N240" s="144"/>
      <c r="O240" s="3"/>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4"/>
      <c r="EI240" s="4"/>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c r="JA240" s="11"/>
      <c r="JB240" s="11"/>
      <c r="JC240" s="11"/>
      <c r="JD240" s="11"/>
      <c r="JE240" s="11"/>
      <c r="JF240" s="11"/>
      <c r="JG240" s="11"/>
      <c r="JH240" s="11"/>
      <c r="JI240" s="11"/>
      <c r="JJ240" s="11"/>
      <c r="JK240" s="11"/>
      <c r="JL240" s="11"/>
      <c r="JM240" s="11"/>
      <c r="JN240" s="11"/>
      <c r="JO240" s="11"/>
      <c r="JP240" s="11"/>
      <c r="JQ240" s="11"/>
      <c r="JR240" s="11"/>
      <c r="JS240" s="11"/>
      <c r="JT240" s="11"/>
      <c r="JU240" s="11"/>
      <c r="JV240" s="11"/>
      <c r="JW240" s="11"/>
      <c r="JX240" s="11"/>
      <c r="JY240" s="11"/>
      <c r="JZ240" s="11"/>
      <c r="KA240" s="11"/>
      <c r="KB240" s="11"/>
      <c r="KC240" s="11"/>
      <c r="KD240" s="11"/>
      <c r="KE240" s="11"/>
      <c r="KF240" s="11"/>
      <c r="KG240" s="11"/>
      <c r="KH240" s="11"/>
      <c r="KI240" s="11"/>
      <c r="KJ240" s="11"/>
      <c r="KK240" s="11"/>
      <c r="KL240" s="11"/>
      <c r="KM240" s="11"/>
      <c r="KN240" s="11"/>
      <c r="KO240" s="13"/>
      <c r="KP240" s="13"/>
      <c r="KQ240" s="13"/>
      <c r="KR240" s="13"/>
      <c r="KS240" s="13"/>
      <c r="KT240" s="13"/>
      <c r="KU240" s="13"/>
    </row>
    <row r="241" spans="1:307" ht="15.75" customHeight="1" x14ac:dyDescent="0.3">
      <c r="A241" s="267"/>
      <c r="B241" s="267"/>
      <c r="C241" s="267"/>
      <c r="D241" s="267"/>
      <c r="E241" s="267"/>
      <c r="F241" s="312" t="s">
        <v>1170</v>
      </c>
      <c r="G241" s="310">
        <v>22970000000</v>
      </c>
      <c r="H241" s="11"/>
      <c r="I241" s="11"/>
      <c r="J241" s="11"/>
      <c r="K241" s="11"/>
      <c r="L241" s="11"/>
      <c r="M241" s="11"/>
      <c r="N241" s="144"/>
      <c r="O241" s="3"/>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4"/>
      <c r="EI241" s="4"/>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5">
        <v>67899260000</v>
      </c>
      <c r="FJ241" s="269" t="e">
        <f>#REF!+FI241</f>
        <v>#REF!</v>
      </c>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c r="JA241" s="11"/>
      <c r="JB241" s="11"/>
      <c r="JC241" s="11"/>
      <c r="JD241" s="11"/>
      <c r="JE241" s="11"/>
      <c r="JF241" s="11"/>
      <c r="JG241" s="11"/>
      <c r="JH241" s="11"/>
      <c r="JI241" s="11"/>
      <c r="JJ241" s="11"/>
      <c r="JK241" s="11"/>
      <c r="JL241" s="11"/>
      <c r="JM241" s="11"/>
      <c r="JN241" s="11"/>
      <c r="JO241" s="11"/>
      <c r="JP241" s="11"/>
      <c r="JQ241" s="11"/>
      <c r="JR241" s="11"/>
      <c r="JS241" s="11"/>
      <c r="JT241" s="11"/>
      <c r="JU241" s="11"/>
      <c r="JV241" s="11"/>
      <c r="JW241" s="11"/>
      <c r="JX241" s="11"/>
      <c r="JY241" s="11"/>
      <c r="JZ241" s="11"/>
      <c r="KA241" s="11"/>
      <c r="KB241" s="11"/>
      <c r="KC241" s="11"/>
      <c r="KD241" s="11"/>
      <c r="KE241" s="11"/>
      <c r="KF241" s="11"/>
      <c r="KG241" s="11"/>
      <c r="KH241" s="11"/>
      <c r="KI241" s="11"/>
      <c r="KJ241" s="11"/>
      <c r="KK241" s="11"/>
      <c r="KL241" s="11"/>
      <c r="KM241" s="11"/>
      <c r="KN241" s="11"/>
      <c r="KO241" s="13"/>
      <c r="KP241" s="13"/>
      <c r="KQ241" s="13"/>
      <c r="KR241" s="13"/>
      <c r="KS241" s="13"/>
      <c r="KT241" s="13"/>
      <c r="KU241" s="13"/>
    </row>
    <row r="242" spans="1:307" ht="15.75" customHeight="1" x14ac:dyDescent="0.3">
      <c r="A242" s="267"/>
      <c r="B242" s="267"/>
      <c r="C242" s="267"/>
      <c r="D242" s="267"/>
      <c r="E242" s="267"/>
      <c r="F242" s="267"/>
      <c r="G242" s="11"/>
      <c r="H242" s="11"/>
      <c r="I242" s="11"/>
      <c r="J242" s="11"/>
      <c r="K242" s="11"/>
      <c r="L242" s="11"/>
      <c r="M242" s="11"/>
      <c r="N242" s="144"/>
      <c r="O242" s="3"/>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4"/>
      <c r="EI242" s="4"/>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c r="JA242" s="11"/>
      <c r="JB242" s="11"/>
      <c r="JC242" s="11"/>
      <c r="JD242" s="11"/>
      <c r="JE242" s="11"/>
      <c r="JF242" s="11"/>
      <c r="JG242" s="11"/>
      <c r="JH242" s="11"/>
      <c r="JI242" s="11"/>
      <c r="JJ242" s="11"/>
      <c r="JK242" s="11"/>
      <c r="JL242" s="11"/>
      <c r="JM242" s="11"/>
      <c r="JN242" s="11"/>
      <c r="JO242" s="11"/>
      <c r="JP242" s="11"/>
      <c r="JQ242" s="11"/>
      <c r="JR242" s="11"/>
      <c r="JS242" s="11"/>
      <c r="JT242" s="11"/>
      <c r="JU242" s="11"/>
      <c r="JV242" s="11"/>
      <c r="JW242" s="11"/>
      <c r="JX242" s="11"/>
      <c r="JY242" s="11"/>
      <c r="JZ242" s="11"/>
      <c r="KA242" s="11"/>
      <c r="KB242" s="11"/>
      <c r="KC242" s="11"/>
      <c r="KD242" s="11"/>
      <c r="KE242" s="11"/>
      <c r="KF242" s="11"/>
      <c r="KG242" s="11"/>
      <c r="KH242" s="11"/>
      <c r="KI242" s="11"/>
      <c r="KJ242" s="11"/>
      <c r="KK242" s="11"/>
      <c r="KL242" s="11"/>
      <c r="KM242" s="11"/>
      <c r="KN242" s="11"/>
      <c r="KO242" s="13"/>
      <c r="KP242" s="13"/>
      <c r="KQ242" s="13"/>
      <c r="KR242" s="13"/>
      <c r="KS242" s="13"/>
      <c r="KT242" s="13"/>
      <c r="KU242" s="13"/>
    </row>
    <row r="243" spans="1:307" ht="15.75" customHeight="1" x14ac:dyDescent="0.3">
      <c r="A243" s="267"/>
      <c r="B243" s="267"/>
      <c r="C243" s="267"/>
      <c r="D243" s="267"/>
      <c r="E243" s="267"/>
      <c r="F243" s="267"/>
      <c r="G243" s="11"/>
      <c r="H243" s="11"/>
      <c r="I243" s="11"/>
      <c r="J243" s="11"/>
      <c r="K243" s="11"/>
      <c r="L243" s="11"/>
      <c r="M243" s="11"/>
      <c r="N243" s="144"/>
      <c r="O243" s="3"/>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4"/>
      <c r="EI243" s="4"/>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c r="JA243" s="11"/>
      <c r="JB243" s="11"/>
      <c r="JC243" s="11"/>
      <c r="JD243" s="11"/>
      <c r="JE243" s="11"/>
      <c r="JF243" s="11"/>
      <c r="JG243" s="11"/>
      <c r="JH243" s="11"/>
      <c r="JI243" s="11"/>
      <c r="JJ243" s="11"/>
      <c r="JK243" s="11"/>
      <c r="JL243" s="11"/>
      <c r="JM243" s="11"/>
      <c r="JN243" s="11"/>
      <c r="JO243" s="11"/>
      <c r="JP243" s="11"/>
      <c r="JQ243" s="11"/>
      <c r="JR243" s="11"/>
      <c r="JS243" s="11"/>
      <c r="JT243" s="11"/>
      <c r="JU243" s="11"/>
      <c r="JV243" s="11"/>
      <c r="JW243" s="11"/>
      <c r="JX243" s="11"/>
      <c r="JY243" s="11"/>
      <c r="JZ243" s="11"/>
      <c r="KA243" s="11"/>
      <c r="KB243" s="11"/>
      <c r="KC243" s="11"/>
      <c r="KD243" s="11"/>
      <c r="KE243" s="11"/>
      <c r="KF243" s="11"/>
      <c r="KG243" s="11"/>
      <c r="KH243" s="11"/>
      <c r="KI243" s="11"/>
      <c r="KJ243" s="11"/>
      <c r="KK243" s="11"/>
      <c r="KL243" s="11"/>
      <c r="KM243" s="11"/>
      <c r="KN243" s="11"/>
      <c r="KO243" s="13"/>
      <c r="KP243" s="13"/>
      <c r="KQ243" s="13"/>
      <c r="KR243" s="13"/>
      <c r="KS243" s="13"/>
      <c r="KT243" s="13"/>
      <c r="KU243" s="13"/>
    </row>
    <row r="244" spans="1:307" ht="15.75" customHeight="1" x14ac:dyDescent="0.3">
      <c r="A244" s="267"/>
      <c r="B244" s="267"/>
      <c r="C244" s="267"/>
      <c r="D244" s="267"/>
      <c r="E244" s="267"/>
      <c r="F244" s="267"/>
      <c r="G244" s="11"/>
      <c r="H244" s="11"/>
      <c r="I244" s="11"/>
      <c r="J244" s="11"/>
      <c r="K244" s="11"/>
      <c r="L244" s="11"/>
      <c r="M244" s="11"/>
      <c r="N244" s="144"/>
      <c r="O244" s="3"/>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4"/>
      <c r="EI244" s="4"/>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c r="JA244" s="11"/>
      <c r="JB244" s="11"/>
      <c r="JC244" s="11"/>
      <c r="JD244" s="11"/>
      <c r="JE244" s="11"/>
      <c r="JF244" s="11"/>
      <c r="JG244" s="11"/>
      <c r="JH244" s="11"/>
      <c r="JI244" s="11"/>
      <c r="JJ244" s="11"/>
      <c r="JK244" s="11"/>
      <c r="JL244" s="11"/>
      <c r="JM244" s="11"/>
      <c r="JN244" s="11"/>
      <c r="JO244" s="11"/>
      <c r="JP244" s="11"/>
      <c r="JQ244" s="11"/>
      <c r="JR244" s="11"/>
      <c r="JS244" s="11"/>
      <c r="JT244" s="11"/>
      <c r="JU244" s="11"/>
      <c r="JV244" s="11"/>
      <c r="JW244" s="11"/>
      <c r="JX244" s="11"/>
      <c r="JY244" s="11"/>
      <c r="JZ244" s="11"/>
      <c r="KA244" s="11"/>
      <c r="KB244" s="11"/>
      <c r="KC244" s="11"/>
      <c r="KD244" s="11"/>
      <c r="KE244" s="11"/>
      <c r="KF244" s="11"/>
      <c r="KG244" s="11"/>
      <c r="KH244" s="11"/>
      <c r="KI244" s="11"/>
      <c r="KJ244" s="11"/>
      <c r="KK244" s="11"/>
      <c r="KL244" s="11"/>
      <c r="KM244" s="11"/>
      <c r="KN244" s="11"/>
      <c r="KO244" s="13"/>
      <c r="KP244" s="13"/>
      <c r="KQ244" s="13"/>
      <c r="KR244" s="13"/>
      <c r="KS244" s="13"/>
      <c r="KT244" s="13"/>
      <c r="KU244" s="13"/>
    </row>
    <row r="245" spans="1:307" ht="15.75" customHeight="1" x14ac:dyDescent="0.3">
      <c r="A245" s="194"/>
      <c r="B245" s="194"/>
      <c r="C245" s="194"/>
      <c r="D245" s="194"/>
      <c r="E245" s="194"/>
      <c r="F245" s="194"/>
      <c r="G245" s="305"/>
      <c r="H245" s="194"/>
      <c r="I245" s="2"/>
      <c r="J245" s="2"/>
      <c r="K245" s="2"/>
      <c r="L245" s="265"/>
      <c r="M245" s="265"/>
      <c r="N245" s="144"/>
      <c r="O245" s="3"/>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4"/>
      <c r="EI245" s="4"/>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c r="JA245" s="11"/>
      <c r="JB245" s="11"/>
      <c r="JC245" s="11"/>
      <c r="JD245" s="11"/>
      <c r="JE245" s="11"/>
      <c r="JF245" s="11"/>
      <c r="JG245" s="11"/>
      <c r="JH245" s="11"/>
      <c r="JI245" s="11"/>
      <c r="JJ245" s="11"/>
      <c r="JK245" s="11"/>
      <c r="JL245" s="11"/>
      <c r="JM245" s="11"/>
      <c r="JN245" s="11"/>
      <c r="JO245" s="11"/>
      <c r="JP245" s="11"/>
      <c r="JQ245" s="11"/>
      <c r="JR245" s="11"/>
      <c r="JS245" s="11"/>
      <c r="JT245" s="11"/>
      <c r="JU245" s="11"/>
      <c r="JV245" s="11"/>
      <c r="JW245" s="11"/>
      <c r="JX245" s="11"/>
      <c r="JY245" s="11"/>
      <c r="JZ245" s="11"/>
      <c r="KA245" s="11"/>
      <c r="KB245" s="11"/>
      <c r="KC245" s="11"/>
      <c r="KD245" s="11"/>
      <c r="KE245" s="11"/>
      <c r="KF245" s="11"/>
      <c r="KG245" s="11"/>
      <c r="KH245" s="11"/>
      <c r="KI245" s="11"/>
      <c r="KJ245" s="11"/>
      <c r="KK245" s="11"/>
      <c r="KL245" s="11"/>
      <c r="KM245" s="11"/>
      <c r="KN245" s="11"/>
      <c r="KO245" s="13"/>
      <c r="KP245" s="13"/>
      <c r="KQ245" s="13"/>
      <c r="KR245" s="13"/>
      <c r="KS245" s="13"/>
      <c r="KT245" s="13"/>
      <c r="KU245" s="13"/>
    </row>
    <row r="246" spans="1:307" ht="15.75" customHeight="1" x14ac:dyDescent="0.3">
      <c r="A246" s="275"/>
      <c r="B246" s="275"/>
      <c r="C246" s="275"/>
      <c r="D246" s="275"/>
      <c r="E246" s="275"/>
      <c r="F246" s="275"/>
      <c r="G246" s="13"/>
      <c r="H246" s="13"/>
      <c r="I246" s="13"/>
      <c r="J246" s="13"/>
      <c r="K246" s="13"/>
      <c r="L246" s="13"/>
      <c r="M246" s="13"/>
      <c r="N246" s="13"/>
      <c r="O246" s="276"/>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c r="DR246" s="13"/>
      <c r="DS246" s="13"/>
      <c r="DT246" s="13"/>
      <c r="DU246" s="13"/>
      <c r="DV246" s="13"/>
      <c r="DW246" s="13"/>
      <c r="DX246" s="13"/>
      <c r="DY246" s="13"/>
      <c r="DZ246" s="13"/>
      <c r="EA246" s="13"/>
      <c r="EB246" s="13"/>
      <c r="EC246" s="13"/>
      <c r="ED246" s="13"/>
      <c r="EE246" s="13"/>
      <c r="EF246" s="13"/>
      <c r="EG246" s="13"/>
      <c r="EH246" s="13"/>
      <c r="EI246" s="13"/>
      <c r="EJ246" s="13"/>
      <c r="EK246" s="13"/>
      <c r="EL246" s="13"/>
      <c r="EM246" s="13"/>
      <c r="EN246" s="13"/>
      <c r="EO246" s="13"/>
      <c r="EP246" s="13"/>
      <c r="EQ246" s="13"/>
      <c r="ER246" s="13"/>
      <c r="ES246" s="13"/>
      <c r="ET246" s="13"/>
      <c r="EU246" s="13"/>
      <c r="EV246" s="13"/>
      <c r="EW246" s="13"/>
      <c r="EX246" s="13"/>
      <c r="EY246" s="13"/>
      <c r="EZ246" s="13"/>
      <c r="FA246" s="13"/>
      <c r="FB246" s="13"/>
      <c r="FC246" s="13"/>
      <c r="FD246" s="13"/>
      <c r="FE246" s="13"/>
      <c r="FF246" s="13"/>
      <c r="FG246" s="13"/>
      <c r="FH246" s="13"/>
      <c r="FI246" s="13"/>
      <c r="FJ246" s="13"/>
      <c r="FK246" s="13"/>
      <c r="FL246" s="13"/>
      <c r="FM246" s="13"/>
      <c r="FN246" s="13"/>
      <c r="FO246" s="13"/>
      <c r="FP246" s="13"/>
      <c r="FQ246" s="13"/>
      <c r="FR246" s="13"/>
      <c r="FS246" s="13"/>
      <c r="FT246" s="13"/>
      <c r="FU246" s="13"/>
      <c r="FV246" s="13"/>
      <c r="FW246" s="13"/>
      <c r="FX246" s="13"/>
      <c r="FY246" s="13"/>
      <c r="FZ246" s="13"/>
      <c r="GA246" s="13"/>
      <c r="GB246" s="13"/>
      <c r="GC246" s="13"/>
      <c r="GD246" s="13"/>
      <c r="GE246" s="13"/>
      <c r="GF246" s="13"/>
      <c r="GG246" s="13"/>
      <c r="GH246" s="13"/>
      <c r="GI246" s="13"/>
      <c r="GJ246" s="13"/>
      <c r="GK246" s="13"/>
      <c r="GL246" s="13"/>
      <c r="GM246" s="13"/>
      <c r="GN246" s="13"/>
      <c r="GO246" s="13"/>
      <c r="GP246" s="13"/>
      <c r="GQ246" s="13"/>
      <c r="GR246" s="13"/>
      <c r="GS246" s="13"/>
      <c r="GT246" s="13"/>
      <c r="GU246" s="13"/>
      <c r="GV246" s="13"/>
      <c r="GW246" s="13"/>
      <c r="GX246" s="13"/>
      <c r="GY246" s="13"/>
      <c r="GZ246" s="13"/>
      <c r="HA246" s="13"/>
      <c r="HB246" s="13"/>
      <c r="HC246" s="13"/>
      <c r="HD246" s="13"/>
      <c r="HE246" s="13"/>
      <c r="HF246" s="13"/>
      <c r="HG246" s="13"/>
      <c r="HH246" s="13"/>
      <c r="HI246" s="13"/>
      <c r="HJ246" s="13"/>
      <c r="HK246" s="13"/>
      <c r="HL246" s="13"/>
      <c r="HM246" s="13"/>
      <c r="HN246" s="13"/>
      <c r="HO246" s="13"/>
      <c r="HP246" s="13"/>
      <c r="HQ246" s="13"/>
      <c r="HR246" s="13"/>
      <c r="HS246" s="13"/>
      <c r="HT246" s="13"/>
      <c r="HU246" s="13"/>
      <c r="HV246" s="13"/>
      <c r="HW246" s="13"/>
      <c r="HX246" s="13"/>
      <c r="HY246" s="13"/>
      <c r="HZ246" s="13"/>
      <c r="IA246" s="13"/>
      <c r="IB246" s="13"/>
      <c r="IC246" s="13"/>
      <c r="ID246" s="13"/>
      <c r="IE246" s="13"/>
      <c r="IF246" s="13"/>
      <c r="IG246" s="13"/>
      <c r="IH246" s="13"/>
      <c r="II246" s="13"/>
      <c r="IJ246" s="13"/>
      <c r="IK246" s="13"/>
      <c r="IL246" s="13"/>
      <c r="IM246" s="13"/>
      <c r="IN246" s="13"/>
      <c r="IO246" s="13"/>
      <c r="IP246" s="13"/>
      <c r="IQ246" s="13"/>
      <c r="IR246" s="13"/>
      <c r="IS246" s="13"/>
      <c r="IT246" s="13"/>
      <c r="IU246" s="13"/>
      <c r="IV246" s="13"/>
      <c r="IW246" s="13"/>
      <c r="IX246" s="13"/>
      <c r="IY246" s="13"/>
      <c r="IZ246" s="13"/>
      <c r="JA246" s="13"/>
      <c r="JB246" s="13"/>
      <c r="JC246" s="13"/>
      <c r="JD246" s="13"/>
      <c r="JE246" s="13"/>
      <c r="JF246" s="13"/>
      <c r="JG246" s="13"/>
      <c r="JH246" s="13"/>
      <c r="JI246" s="13"/>
      <c r="JJ246" s="13"/>
      <c r="JK246" s="13"/>
      <c r="JL246" s="13"/>
      <c r="JM246" s="13"/>
      <c r="JN246" s="13"/>
      <c r="JO246" s="13"/>
      <c r="JP246" s="13"/>
      <c r="JQ246" s="13"/>
      <c r="JR246" s="13"/>
      <c r="JS246" s="13"/>
      <c r="JT246" s="13"/>
      <c r="JU246" s="13"/>
      <c r="JV246" s="13"/>
      <c r="JW246" s="13"/>
      <c r="JX246" s="13"/>
      <c r="JY246" s="13"/>
      <c r="JZ246" s="13"/>
      <c r="KA246" s="13"/>
      <c r="KB246" s="13"/>
      <c r="KC246" s="13"/>
      <c r="KD246" s="13"/>
      <c r="KE246" s="13"/>
      <c r="KF246" s="13"/>
      <c r="KG246" s="13"/>
      <c r="KH246" s="13"/>
      <c r="KI246" s="13"/>
      <c r="KJ246" s="13"/>
      <c r="KK246" s="13"/>
      <c r="KL246" s="13"/>
      <c r="KM246" s="13"/>
      <c r="KN246" s="13"/>
      <c r="KO246" s="13"/>
      <c r="KP246" s="13"/>
      <c r="KQ246" s="13"/>
      <c r="KR246" s="13"/>
      <c r="KS246" s="13"/>
      <c r="KT246" s="13"/>
      <c r="KU246" s="13"/>
    </row>
    <row r="247" spans="1:307" ht="15.75" customHeight="1" x14ac:dyDescent="0.3">
      <c r="A247" s="275"/>
      <c r="B247" s="275"/>
      <c r="C247" s="275"/>
      <c r="D247" s="275"/>
      <c r="E247" s="275"/>
      <c r="F247" s="14" t="s">
        <v>979</v>
      </c>
      <c r="G247" s="213" t="s">
        <v>980</v>
      </c>
      <c r="H247" s="15" t="s">
        <v>981</v>
      </c>
      <c r="I247" s="804" t="s">
        <v>982</v>
      </c>
      <c r="J247" s="803"/>
      <c r="K247" s="237"/>
      <c r="L247" s="313">
        <v>353228424260.29602</v>
      </c>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c r="HK247" s="13"/>
      <c r="HL247" s="13"/>
      <c r="HM247" s="13"/>
      <c r="HN247" s="13"/>
      <c r="HO247" s="13"/>
      <c r="HP247" s="13"/>
      <c r="HQ247" s="13"/>
      <c r="HR247" s="13"/>
      <c r="HS247" s="13"/>
      <c r="HT247" s="13"/>
      <c r="HU247" s="13"/>
      <c r="HV247" s="13"/>
      <c r="HW247" s="13"/>
      <c r="HX247" s="13"/>
      <c r="HY247" s="13"/>
      <c r="HZ247" s="13"/>
      <c r="IA247" s="13"/>
      <c r="IB247" s="13"/>
      <c r="IC247" s="13"/>
      <c r="ID247" s="13"/>
      <c r="IE247" s="13"/>
      <c r="IF247" s="13"/>
      <c r="IG247" s="13"/>
      <c r="IH247" s="13"/>
      <c r="II247" s="13"/>
      <c r="IJ247" s="13"/>
      <c r="IK247" s="13"/>
      <c r="IL247" s="13"/>
      <c r="IM247" s="13"/>
      <c r="IN247" s="13"/>
      <c r="IO247" s="13"/>
      <c r="IP247" s="13"/>
      <c r="IQ247" s="13"/>
      <c r="IR247" s="13"/>
      <c r="IS247" s="13"/>
      <c r="IT247" s="13"/>
      <c r="IU247" s="13"/>
      <c r="IV247" s="13"/>
      <c r="IW247" s="13"/>
      <c r="IX247" s="13"/>
      <c r="IY247" s="13"/>
      <c r="IZ247" s="13"/>
      <c r="JA247" s="13"/>
      <c r="JB247" s="13"/>
      <c r="JC247" s="13"/>
      <c r="JD247" s="13"/>
      <c r="JE247" s="13"/>
      <c r="JF247" s="13"/>
      <c r="JG247" s="13"/>
      <c r="JH247" s="13"/>
      <c r="JI247" s="13"/>
      <c r="JJ247" s="13"/>
      <c r="JK247" s="13"/>
      <c r="JL247" s="13"/>
      <c r="JM247" s="13"/>
      <c r="JN247" s="13"/>
      <c r="JO247" s="13"/>
      <c r="JP247" s="13"/>
      <c r="JQ247" s="13"/>
      <c r="JR247" s="13"/>
      <c r="JS247" s="13"/>
      <c r="JT247" s="13"/>
      <c r="JU247" s="13"/>
      <c r="JV247" s="13"/>
      <c r="JW247" s="13"/>
      <c r="JX247" s="13"/>
      <c r="JY247" s="13"/>
      <c r="JZ247" s="13"/>
      <c r="KA247" s="13"/>
      <c r="KB247" s="13"/>
      <c r="KC247" s="13"/>
      <c r="KD247" s="13"/>
      <c r="KE247" s="13"/>
      <c r="KF247" s="13"/>
      <c r="KG247" s="13"/>
      <c r="KH247" s="13"/>
      <c r="KI247" s="13"/>
      <c r="KJ247" s="13"/>
      <c r="KK247" s="13"/>
      <c r="KL247" s="13"/>
      <c r="KM247" s="13"/>
      <c r="KN247" s="13"/>
      <c r="KO247" s="13"/>
      <c r="KP247" s="13"/>
      <c r="KQ247" s="13"/>
      <c r="KR247" s="13"/>
      <c r="KS247" s="13"/>
      <c r="KT247" s="13"/>
      <c r="KU247" s="13"/>
    </row>
    <row r="248" spans="1:307" ht="15.75" customHeight="1" x14ac:dyDescent="0.3">
      <c r="A248" s="275"/>
      <c r="B248" s="275"/>
      <c r="C248" s="275"/>
      <c r="D248" s="275"/>
      <c r="E248" s="275"/>
      <c r="F248" s="14" t="s">
        <v>229</v>
      </c>
      <c r="G248" s="195">
        <f>88945106692.27+I248</f>
        <v>123037744830.28</v>
      </c>
      <c r="H248" s="230">
        <f>(G248*100%)/$G$250</f>
        <v>0.26727098198718585</v>
      </c>
      <c r="I248" s="96">
        <v>34092638138.009998</v>
      </c>
      <c r="J248" s="230">
        <f>+I248/I250</f>
        <v>0.5288063266651537</v>
      </c>
      <c r="K248" s="277"/>
      <c r="L248" s="313"/>
      <c r="M248" s="315"/>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c r="DR248" s="13"/>
      <c r="DS248" s="13"/>
      <c r="DT248" s="13"/>
      <c r="DU248" s="13"/>
      <c r="DV248" s="13"/>
      <c r="DW248" s="13"/>
      <c r="DX248" s="13"/>
      <c r="DY248" s="13"/>
      <c r="DZ248" s="13"/>
      <c r="EA248" s="13"/>
      <c r="EB248" s="13"/>
      <c r="EC248" s="13"/>
      <c r="ED248" s="13"/>
      <c r="EE248" s="13"/>
      <c r="EF248" s="13"/>
      <c r="EG248" s="13"/>
      <c r="EH248" s="13"/>
      <c r="EI248" s="13"/>
      <c r="EJ248" s="13"/>
      <c r="EK248" s="13"/>
      <c r="EL248" s="13"/>
      <c r="EM248" s="13"/>
      <c r="EN248" s="13"/>
      <c r="EO248" s="13"/>
      <c r="EP248" s="13"/>
      <c r="EQ248" s="13"/>
      <c r="ER248" s="13"/>
      <c r="ES248" s="13"/>
      <c r="ET248" s="13"/>
      <c r="EU248" s="13"/>
      <c r="EV248" s="13"/>
      <c r="EW248" s="13"/>
      <c r="EX248" s="13"/>
      <c r="EY248" s="13"/>
      <c r="EZ248" s="13"/>
      <c r="FA248" s="13"/>
      <c r="FB248" s="13"/>
      <c r="FC248" s="13"/>
      <c r="FD248" s="13"/>
      <c r="FE248" s="13"/>
      <c r="FF248" s="13"/>
      <c r="FG248" s="13"/>
      <c r="FH248" s="13"/>
      <c r="FI248" s="13"/>
      <c r="FJ248" s="13"/>
      <c r="FK248" s="13"/>
      <c r="FL248" s="13"/>
      <c r="FM248" s="13"/>
      <c r="FN248" s="13"/>
      <c r="FO248" s="13"/>
      <c r="FP248" s="13"/>
      <c r="FQ248" s="13"/>
      <c r="FR248" s="13"/>
      <c r="FS248" s="13"/>
      <c r="FT248" s="13"/>
      <c r="FU248" s="13"/>
      <c r="FV248" s="13"/>
      <c r="FW248" s="13"/>
      <c r="FX248" s="13"/>
      <c r="FY248" s="13"/>
      <c r="FZ248" s="13"/>
      <c r="GA248" s="13"/>
      <c r="GB248" s="13"/>
      <c r="GC248" s="13"/>
      <c r="GD248" s="13"/>
      <c r="GE248" s="13"/>
      <c r="GF248" s="13"/>
      <c r="GG248" s="13"/>
      <c r="GH248" s="13"/>
      <c r="GI248" s="13"/>
      <c r="GJ248" s="13"/>
      <c r="GK248" s="13"/>
      <c r="GL248" s="13"/>
      <c r="GM248" s="13"/>
      <c r="GN248" s="13"/>
      <c r="GO248" s="13"/>
      <c r="GP248" s="13"/>
      <c r="GQ248" s="13"/>
      <c r="GR248" s="13"/>
      <c r="GS248" s="13"/>
      <c r="GT248" s="13"/>
      <c r="GU248" s="13"/>
      <c r="GV248" s="13"/>
      <c r="GW248" s="13"/>
      <c r="GX248" s="13"/>
      <c r="GY248" s="13"/>
      <c r="GZ248" s="13"/>
      <c r="HA248" s="13"/>
      <c r="HB248" s="13"/>
      <c r="HC248" s="13"/>
      <c r="HD248" s="13"/>
      <c r="HE248" s="13"/>
      <c r="HF248" s="13"/>
      <c r="HG248" s="13"/>
      <c r="HH248" s="13"/>
      <c r="HI248" s="13"/>
      <c r="HJ248" s="13"/>
      <c r="HK248" s="13"/>
      <c r="HL248" s="13"/>
      <c r="HM248" s="13"/>
      <c r="HN248" s="13"/>
      <c r="HO248" s="13"/>
      <c r="HP248" s="13"/>
      <c r="HQ248" s="13"/>
      <c r="HR248" s="13"/>
      <c r="HS248" s="13"/>
      <c r="HT248" s="13"/>
      <c r="HU248" s="13"/>
      <c r="HV248" s="13"/>
      <c r="HW248" s="13"/>
      <c r="HX248" s="13"/>
      <c r="HY248" s="13"/>
      <c r="HZ248" s="13"/>
      <c r="IA248" s="13"/>
      <c r="IB248" s="13"/>
      <c r="IC248" s="13"/>
      <c r="ID248" s="13"/>
      <c r="IE248" s="13"/>
      <c r="IF248" s="13"/>
      <c r="IG248" s="13"/>
      <c r="IH248" s="13"/>
      <c r="II248" s="13"/>
      <c r="IJ248" s="13"/>
      <c r="IK248" s="13"/>
      <c r="IL248" s="13"/>
      <c r="IM248" s="13"/>
      <c r="IN248" s="13"/>
      <c r="IO248" s="13"/>
      <c r="IP248" s="13"/>
      <c r="IQ248" s="13"/>
      <c r="IR248" s="13"/>
      <c r="IS248" s="13"/>
      <c r="IT248" s="13"/>
      <c r="IU248" s="13"/>
      <c r="IV248" s="13"/>
      <c r="IW248" s="13"/>
      <c r="IX248" s="13"/>
      <c r="IY248" s="13"/>
      <c r="IZ248" s="13"/>
      <c r="JA248" s="13"/>
      <c r="JB248" s="13"/>
      <c r="JC248" s="13"/>
      <c r="JD248" s="13"/>
      <c r="JE248" s="13"/>
      <c r="JF248" s="13"/>
      <c r="JG248" s="13"/>
      <c r="JH248" s="13"/>
      <c r="JI248" s="13"/>
      <c r="JJ248" s="13"/>
      <c r="JK248" s="13"/>
      <c r="JL248" s="13"/>
      <c r="JM248" s="13"/>
      <c r="JN248" s="13"/>
      <c r="JO248" s="13"/>
      <c r="JP248" s="13"/>
      <c r="JQ248" s="13"/>
      <c r="JR248" s="13"/>
      <c r="JS248" s="13"/>
      <c r="JT248" s="13"/>
      <c r="JU248" s="13"/>
      <c r="JV248" s="13"/>
      <c r="JW248" s="13"/>
      <c r="JX248" s="13"/>
      <c r="JY248" s="13"/>
      <c r="JZ248" s="13"/>
      <c r="KA248" s="13"/>
      <c r="KB248" s="13"/>
      <c r="KC248" s="13"/>
      <c r="KD248" s="13"/>
      <c r="KE248" s="13"/>
      <c r="KF248" s="13"/>
      <c r="KG248" s="13"/>
      <c r="KH248" s="13"/>
      <c r="KI248" s="13"/>
      <c r="KJ248" s="13"/>
      <c r="KK248" s="13"/>
      <c r="KL248" s="13"/>
      <c r="KM248" s="13"/>
      <c r="KN248" s="13"/>
      <c r="KO248" s="13"/>
      <c r="KP248" s="13"/>
      <c r="KQ248" s="13"/>
      <c r="KR248" s="13"/>
      <c r="KS248" s="13"/>
      <c r="KT248" s="13"/>
      <c r="KU248" s="13"/>
    </row>
    <row r="249" spans="1:307" ht="15.75" customHeight="1" x14ac:dyDescent="0.3">
      <c r="A249" s="275"/>
      <c r="B249" s="275"/>
      <c r="C249" s="275"/>
      <c r="D249" s="275"/>
      <c r="E249" s="275"/>
      <c r="F249" s="14" t="s">
        <v>208</v>
      </c>
      <c r="G249" s="195">
        <f>306932268492.55+I249</f>
        <v>337310565021.70001</v>
      </c>
      <c r="H249" s="316">
        <f>(G249*100%)/$G$250</f>
        <v>0.7327290180128142</v>
      </c>
      <c r="I249" s="96">
        <f>30378296529.15</f>
        <v>30378296529.150002</v>
      </c>
      <c r="J249" s="230">
        <f>+I249/I250</f>
        <v>0.47119367333484619</v>
      </c>
      <c r="K249" s="277"/>
      <c r="L249" s="317">
        <v>337310565021.70001</v>
      </c>
      <c r="M249" s="318">
        <f>+L247-L249</f>
        <v>15917859238.596008</v>
      </c>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c r="HK249" s="13"/>
      <c r="HL249" s="13"/>
      <c r="HM249" s="13"/>
      <c r="HN249" s="13"/>
      <c r="HO249" s="13"/>
      <c r="HP249" s="13"/>
      <c r="HQ249" s="13"/>
      <c r="HR249" s="13"/>
      <c r="HS249" s="13"/>
      <c r="HT249" s="13"/>
      <c r="HU249" s="13"/>
      <c r="HV249" s="13"/>
      <c r="HW249" s="13"/>
      <c r="HX249" s="13"/>
      <c r="HY249" s="13"/>
      <c r="HZ249" s="13"/>
      <c r="IA249" s="13"/>
      <c r="IB249" s="13"/>
      <c r="IC249" s="13"/>
      <c r="ID249" s="13"/>
      <c r="IE249" s="13"/>
      <c r="IF249" s="13"/>
      <c r="IG249" s="13"/>
      <c r="IH249" s="13"/>
      <c r="II249" s="13"/>
      <c r="IJ249" s="13"/>
      <c r="IK249" s="13"/>
      <c r="IL249" s="13"/>
      <c r="IM249" s="13"/>
      <c r="IN249" s="13"/>
      <c r="IO249" s="13"/>
      <c r="IP249" s="13"/>
      <c r="IQ249" s="13"/>
      <c r="IR249" s="13"/>
      <c r="IS249" s="13"/>
      <c r="IT249" s="13"/>
      <c r="IU249" s="13"/>
      <c r="IV249" s="13"/>
      <c r="IW249" s="13"/>
      <c r="IX249" s="13"/>
      <c r="IY249" s="13"/>
      <c r="IZ249" s="13"/>
      <c r="JA249" s="13"/>
      <c r="JB249" s="13"/>
      <c r="JC249" s="13"/>
      <c r="JD249" s="13"/>
      <c r="JE249" s="13"/>
      <c r="JF249" s="13"/>
      <c r="JG249" s="13"/>
      <c r="JH249" s="13"/>
      <c r="JI249" s="13"/>
      <c r="JJ249" s="13"/>
      <c r="JK249" s="13"/>
      <c r="JL249" s="13"/>
      <c r="JM249" s="13"/>
      <c r="JN249" s="13"/>
      <c r="JO249" s="13"/>
      <c r="JP249" s="13"/>
      <c r="JQ249" s="13"/>
      <c r="JR249" s="13"/>
      <c r="JS249" s="13"/>
      <c r="JT249" s="13"/>
      <c r="JU249" s="13"/>
      <c r="JV249" s="13"/>
      <c r="JW249" s="13"/>
      <c r="JX249" s="13"/>
      <c r="JY249" s="13"/>
      <c r="JZ249" s="13"/>
      <c r="KA249" s="13"/>
      <c r="KB249" s="13"/>
      <c r="KC249" s="13"/>
      <c r="KD249" s="13"/>
      <c r="KE249" s="13"/>
      <c r="KF249" s="13"/>
      <c r="KG249" s="13"/>
      <c r="KH249" s="13"/>
      <c r="KI249" s="13"/>
      <c r="KJ249" s="13"/>
      <c r="KK249" s="13"/>
      <c r="KL249" s="13"/>
      <c r="KM249" s="13"/>
      <c r="KN249" s="13"/>
      <c r="KO249" s="13"/>
      <c r="KP249" s="13"/>
      <c r="KQ249" s="13"/>
      <c r="KR249" s="13"/>
      <c r="KS249" s="13"/>
      <c r="KT249" s="13"/>
      <c r="KU249" s="13"/>
    </row>
    <row r="250" spans="1:307" ht="15.75" customHeight="1" x14ac:dyDescent="0.3">
      <c r="A250" s="275"/>
      <c r="B250" s="275"/>
      <c r="C250" s="275"/>
      <c r="D250" s="275"/>
      <c r="E250" s="275"/>
      <c r="F250" s="271" t="s">
        <v>5</v>
      </c>
      <c r="G250" s="319">
        <f>G248+G249</f>
        <v>460348309851.97998</v>
      </c>
      <c r="H250" s="272">
        <f>SUBTOTAL(9,H248:H249)</f>
        <v>1</v>
      </c>
      <c r="I250" s="319">
        <f>SUM(I248:I249)</f>
        <v>64470934667.160004</v>
      </c>
      <c r="J250" s="230">
        <f>SUM(J248:J249)</f>
        <v>0.99999999999999989</v>
      </c>
      <c r="K250" s="277"/>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c r="DR250" s="13"/>
      <c r="DS250" s="13"/>
      <c r="DT250" s="13"/>
      <c r="DU250" s="13"/>
      <c r="DV250" s="13"/>
      <c r="DW250" s="13"/>
      <c r="DX250" s="13"/>
      <c r="DY250" s="13"/>
      <c r="DZ250" s="13"/>
      <c r="EA250" s="13"/>
      <c r="EB250" s="13"/>
      <c r="EC250" s="13"/>
      <c r="ED250" s="13"/>
      <c r="EE250" s="13"/>
      <c r="EF250" s="13"/>
      <c r="EG250" s="13"/>
      <c r="EH250" s="13"/>
      <c r="EI250" s="13"/>
      <c r="EJ250" s="13"/>
      <c r="EK250" s="13"/>
      <c r="EL250" s="13"/>
      <c r="EM250" s="13"/>
      <c r="EN250" s="13"/>
      <c r="EO250" s="13"/>
      <c r="EP250" s="13"/>
      <c r="EQ250" s="13"/>
      <c r="ER250" s="13"/>
      <c r="ES250" s="13"/>
      <c r="ET250" s="13"/>
      <c r="EU250" s="13"/>
      <c r="EV250" s="13"/>
      <c r="EW250" s="13"/>
      <c r="EX250" s="13"/>
      <c r="EY250" s="13"/>
      <c r="EZ250" s="13"/>
      <c r="FA250" s="13"/>
      <c r="FB250" s="13"/>
      <c r="FC250" s="13"/>
      <c r="FD250" s="13"/>
      <c r="FE250" s="13"/>
      <c r="FF250" s="13"/>
      <c r="FG250" s="13"/>
      <c r="FH250" s="13"/>
      <c r="FI250" s="13"/>
      <c r="FJ250" s="13"/>
      <c r="FK250" s="13"/>
      <c r="FL250" s="13"/>
      <c r="FM250" s="13"/>
      <c r="FN250" s="13"/>
      <c r="FO250" s="13"/>
      <c r="FP250" s="13"/>
      <c r="FQ250" s="13"/>
      <c r="FR250" s="13"/>
      <c r="FS250" s="13"/>
      <c r="FT250" s="13"/>
      <c r="FU250" s="13"/>
      <c r="FV250" s="13"/>
      <c r="FW250" s="13"/>
      <c r="FX250" s="13"/>
      <c r="FY250" s="13"/>
      <c r="FZ250" s="13"/>
      <c r="GA250" s="13"/>
      <c r="GB250" s="13"/>
      <c r="GC250" s="13"/>
      <c r="GD250" s="13"/>
      <c r="GE250" s="13"/>
      <c r="GF250" s="13"/>
      <c r="GG250" s="13"/>
      <c r="GH250" s="13"/>
      <c r="GI250" s="13"/>
      <c r="GJ250" s="13"/>
      <c r="GK250" s="13"/>
      <c r="GL250" s="13"/>
      <c r="GM250" s="13"/>
      <c r="GN250" s="13"/>
      <c r="GO250" s="13"/>
      <c r="GP250" s="13"/>
      <c r="GQ250" s="13"/>
      <c r="GR250" s="13"/>
      <c r="GS250" s="13"/>
      <c r="GT250" s="13"/>
      <c r="GU250" s="13"/>
      <c r="GV250" s="13"/>
      <c r="GW250" s="13"/>
      <c r="GX250" s="13"/>
      <c r="GY250" s="13"/>
      <c r="GZ250" s="13"/>
      <c r="HA250" s="13"/>
      <c r="HB250" s="13"/>
      <c r="HC250" s="13"/>
      <c r="HD250" s="13"/>
      <c r="HE250" s="13"/>
      <c r="HF250" s="13"/>
      <c r="HG250" s="13"/>
      <c r="HH250" s="13"/>
      <c r="HI250" s="13"/>
      <c r="HJ250" s="13"/>
      <c r="HK250" s="13"/>
      <c r="HL250" s="13"/>
      <c r="HM250" s="13"/>
      <c r="HN250" s="13"/>
      <c r="HO250" s="13"/>
      <c r="HP250" s="13"/>
      <c r="HQ250" s="13"/>
      <c r="HR250" s="13"/>
      <c r="HS250" s="13"/>
      <c r="HT250" s="13"/>
      <c r="HU250" s="13"/>
      <c r="HV250" s="13"/>
      <c r="HW250" s="13"/>
      <c r="HX250" s="13"/>
      <c r="HY250" s="13"/>
      <c r="HZ250" s="13"/>
      <c r="IA250" s="13"/>
      <c r="IB250" s="13"/>
      <c r="IC250" s="13"/>
      <c r="ID250" s="13"/>
      <c r="IE250" s="13"/>
      <c r="IF250" s="13"/>
      <c r="IG250" s="13"/>
      <c r="IH250" s="13"/>
      <c r="II250" s="13"/>
      <c r="IJ250" s="13"/>
      <c r="IK250" s="13"/>
      <c r="IL250" s="13"/>
      <c r="IM250" s="13"/>
      <c r="IN250" s="13"/>
      <c r="IO250" s="13"/>
      <c r="IP250" s="13"/>
      <c r="IQ250" s="13"/>
      <c r="IR250" s="13"/>
      <c r="IS250" s="13"/>
      <c r="IT250" s="13"/>
      <c r="IU250" s="13"/>
      <c r="IV250" s="13"/>
      <c r="IW250" s="13"/>
      <c r="IX250" s="13"/>
      <c r="IY250" s="13"/>
      <c r="IZ250" s="13"/>
      <c r="JA250" s="13"/>
      <c r="JB250" s="13"/>
      <c r="JC250" s="13"/>
      <c r="JD250" s="13"/>
      <c r="JE250" s="13"/>
      <c r="JF250" s="13"/>
      <c r="JG250" s="13"/>
      <c r="JH250" s="13"/>
      <c r="JI250" s="13"/>
      <c r="JJ250" s="13"/>
      <c r="JK250" s="13"/>
      <c r="JL250" s="13"/>
      <c r="JM250" s="13"/>
      <c r="JN250" s="13"/>
      <c r="JO250" s="13"/>
      <c r="JP250" s="13"/>
      <c r="JQ250" s="13"/>
      <c r="JR250" s="13"/>
      <c r="JS250" s="13"/>
      <c r="JT250" s="13"/>
      <c r="JU250" s="13"/>
      <c r="JV250" s="13"/>
      <c r="JW250" s="13"/>
      <c r="JX250" s="13"/>
      <c r="JY250" s="13"/>
      <c r="JZ250" s="13"/>
      <c r="KA250" s="13"/>
      <c r="KB250" s="13"/>
      <c r="KC250" s="13"/>
      <c r="KD250" s="13"/>
      <c r="KE250" s="13"/>
      <c r="KF250" s="13"/>
      <c r="KG250" s="13"/>
      <c r="KH250" s="13"/>
      <c r="KI250" s="13"/>
      <c r="KJ250" s="13"/>
      <c r="KK250" s="13"/>
      <c r="KL250" s="13"/>
      <c r="KM250" s="13"/>
      <c r="KN250" s="13"/>
      <c r="KO250" s="13"/>
      <c r="KP250" s="13"/>
      <c r="KQ250" s="13"/>
      <c r="KR250" s="13"/>
      <c r="KS250" s="13"/>
      <c r="KT250" s="13"/>
      <c r="KU250" s="13"/>
    </row>
    <row r="251" spans="1:307" ht="15.75" customHeight="1" x14ac:dyDescent="0.3">
      <c r="A251" s="275"/>
      <c r="B251" s="275"/>
      <c r="C251" s="275"/>
      <c r="D251" s="275"/>
      <c r="E251" s="275"/>
      <c r="F251" s="13"/>
      <c r="G251" s="320"/>
      <c r="H251" s="275"/>
      <c r="I251" s="13"/>
      <c r="J251" s="13"/>
      <c r="K251" s="13"/>
      <c r="L251" s="317"/>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c r="IK251" s="13"/>
      <c r="IL251" s="13"/>
      <c r="IM251" s="13"/>
      <c r="IN251" s="13"/>
      <c r="IO251" s="13"/>
      <c r="IP251" s="13"/>
      <c r="IQ251" s="13"/>
      <c r="IR251" s="13"/>
      <c r="IS251" s="13"/>
      <c r="IT251" s="13"/>
      <c r="IU251" s="13"/>
      <c r="IV251" s="13"/>
      <c r="IW251" s="13"/>
      <c r="IX251" s="13"/>
      <c r="IY251" s="13"/>
      <c r="IZ251" s="13"/>
      <c r="JA251" s="13"/>
      <c r="JB251" s="13"/>
      <c r="JC251" s="13"/>
      <c r="JD251" s="13"/>
      <c r="JE251" s="13"/>
      <c r="JF251" s="13"/>
      <c r="JG251" s="13"/>
      <c r="JH251" s="13"/>
      <c r="JI251" s="13"/>
      <c r="JJ251" s="13"/>
      <c r="JK251" s="13"/>
      <c r="JL251" s="13"/>
      <c r="JM251" s="13"/>
      <c r="JN251" s="13"/>
      <c r="JO251" s="13"/>
      <c r="JP251" s="13"/>
      <c r="JQ251" s="13"/>
      <c r="JR251" s="13"/>
      <c r="JS251" s="13"/>
      <c r="JT251" s="13"/>
      <c r="JU251" s="13"/>
      <c r="JV251" s="13"/>
      <c r="JW251" s="13"/>
      <c r="JX251" s="13"/>
      <c r="JY251" s="13"/>
      <c r="JZ251" s="13"/>
      <c r="KA251" s="13"/>
      <c r="KB251" s="13"/>
      <c r="KC251" s="13"/>
      <c r="KD251" s="13"/>
      <c r="KE251" s="13"/>
      <c r="KF251" s="13"/>
      <c r="KG251" s="13"/>
      <c r="KH251" s="13"/>
      <c r="KI251" s="13"/>
      <c r="KJ251" s="13"/>
      <c r="KK251" s="13"/>
      <c r="KL251" s="13"/>
      <c r="KM251" s="13"/>
      <c r="KN251" s="13"/>
      <c r="KO251" s="13"/>
      <c r="KP251" s="13"/>
      <c r="KQ251" s="13"/>
      <c r="KR251" s="13"/>
      <c r="KS251" s="13"/>
      <c r="KT251" s="13"/>
      <c r="KU251" s="13"/>
    </row>
    <row r="252" spans="1:307" ht="15.75" customHeight="1" x14ac:dyDescent="0.3">
      <c r="A252" s="275"/>
      <c r="B252" s="275"/>
      <c r="C252" s="275"/>
      <c r="D252" s="275"/>
      <c r="E252" s="275"/>
      <c r="F252" s="13"/>
      <c r="G252" s="320"/>
      <c r="H252" s="278"/>
      <c r="I252" s="13"/>
      <c r="J252" s="13"/>
      <c r="K252" s="13"/>
      <c r="L252" s="317">
        <f>+G249-L249</f>
        <v>0</v>
      </c>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c r="DR252" s="13"/>
      <c r="DS252" s="13"/>
      <c r="DT252" s="13"/>
      <c r="DU252" s="13"/>
      <c r="DV252" s="13"/>
      <c r="DW252" s="13"/>
      <c r="DX252" s="13"/>
      <c r="DY252" s="13"/>
      <c r="DZ252" s="13"/>
      <c r="EA252" s="13"/>
      <c r="EB252" s="13"/>
      <c r="EC252" s="13"/>
      <c r="ED252" s="13"/>
      <c r="EE252" s="13"/>
      <c r="EF252" s="13"/>
      <c r="EG252" s="13"/>
      <c r="EH252" s="13"/>
      <c r="EI252" s="13"/>
      <c r="EJ252" s="13"/>
      <c r="EK252" s="13"/>
      <c r="EL252" s="13"/>
      <c r="EM252" s="13"/>
      <c r="EN252" s="13"/>
      <c r="EO252" s="13"/>
      <c r="EP252" s="13"/>
      <c r="EQ252" s="13"/>
      <c r="ER252" s="13"/>
      <c r="ES252" s="13"/>
      <c r="ET252" s="13"/>
      <c r="EU252" s="13"/>
      <c r="EV252" s="13"/>
      <c r="EW252" s="13"/>
      <c r="EX252" s="13"/>
      <c r="EY252" s="13"/>
      <c r="EZ252" s="13"/>
      <c r="FA252" s="13"/>
      <c r="FB252" s="13"/>
      <c r="FC252" s="13"/>
      <c r="FD252" s="13"/>
      <c r="FE252" s="13"/>
      <c r="FF252" s="13"/>
      <c r="FG252" s="13"/>
      <c r="FH252" s="13"/>
      <c r="FI252" s="13"/>
      <c r="FJ252" s="13"/>
      <c r="FK252" s="13"/>
      <c r="FL252" s="13"/>
      <c r="FM252" s="13"/>
      <c r="FN252" s="13"/>
      <c r="FO252" s="13"/>
      <c r="FP252" s="13"/>
      <c r="FQ252" s="13"/>
      <c r="FR252" s="13"/>
      <c r="FS252" s="13"/>
      <c r="FT252" s="13"/>
      <c r="FU252" s="13"/>
      <c r="FV252" s="13"/>
      <c r="FW252" s="13"/>
      <c r="FX252" s="13"/>
      <c r="FY252" s="13"/>
      <c r="FZ252" s="13"/>
      <c r="GA252" s="13"/>
      <c r="GB252" s="13"/>
      <c r="GC252" s="13"/>
      <c r="GD252" s="13"/>
      <c r="GE252" s="13"/>
      <c r="GF252" s="13"/>
      <c r="GG252" s="13"/>
      <c r="GH252" s="13"/>
      <c r="GI252" s="13"/>
      <c r="GJ252" s="13"/>
      <c r="GK252" s="13"/>
      <c r="GL252" s="13"/>
      <c r="GM252" s="13"/>
      <c r="GN252" s="13"/>
      <c r="GO252" s="13"/>
      <c r="GP252" s="13"/>
      <c r="GQ252" s="13"/>
      <c r="GR252" s="13"/>
      <c r="GS252" s="13"/>
      <c r="GT252" s="13"/>
      <c r="GU252" s="13"/>
      <c r="GV252" s="13"/>
      <c r="GW252" s="13"/>
      <c r="GX252" s="13"/>
      <c r="GY252" s="13"/>
      <c r="GZ252" s="13"/>
      <c r="HA252" s="13"/>
      <c r="HB252" s="13"/>
      <c r="HC252" s="13"/>
      <c r="HD252" s="13"/>
      <c r="HE252" s="13"/>
      <c r="HF252" s="13"/>
      <c r="HG252" s="13"/>
      <c r="HH252" s="13"/>
      <c r="HI252" s="13"/>
      <c r="HJ252" s="13"/>
      <c r="HK252" s="13"/>
      <c r="HL252" s="13"/>
      <c r="HM252" s="13"/>
      <c r="HN252" s="13"/>
      <c r="HO252" s="13"/>
      <c r="HP252" s="13"/>
      <c r="HQ252" s="13"/>
      <c r="HR252" s="13"/>
      <c r="HS252" s="13"/>
      <c r="HT252" s="13"/>
      <c r="HU252" s="13"/>
      <c r="HV252" s="13"/>
      <c r="HW252" s="13"/>
      <c r="HX252" s="13"/>
      <c r="HY252" s="13"/>
      <c r="HZ252" s="13"/>
      <c r="IA252" s="13"/>
      <c r="IB252" s="13"/>
      <c r="IC252" s="13"/>
      <c r="ID252" s="13"/>
      <c r="IE252" s="13"/>
      <c r="IF252" s="13"/>
      <c r="IG252" s="13"/>
      <c r="IH252" s="13"/>
      <c r="II252" s="13"/>
      <c r="IJ252" s="13"/>
      <c r="IK252" s="13"/>
      <c r="IL252" s="13"/>
      <c r="IM252" s="13"/>
      <c r="IN252" s="13"/>
      <c r="IO252" s="13"/>
      <c r="IP252" s="13"/>
      <c r="IQ252" s="13"/>
      <c r="IR252" s="13"/>
      <c r="IS252" s="13"/>
      <c r="IT252" s="13"/>
      <c r="IU252" s="13"/>
      <c r="IV252" s="13"/>
      <c r="IW252" s="13"/>
      <c r="IX252" s="13"/>
      <c r="IY252" s="13"/>
      <c r="IZ252" s="13"/>
      <c r="JA252" s="13"/>
      <c r="JB252" s="13"/>
      <c r="JC252" s="13"/>
      <c r="JD252" s="13"/>
      <c r="JE252" s="13"/>
      <c r="JF252" s="13"/>
      <c r="JG252" s="13"/>
      <c r="JH252" s="13"/>
      <c r="JI252" s="13"/>
      <c r="JJ252" s="13"/>
      <c r="JK252" s="13"/>
      <c r="JL252" s="13"/>
      <c r="JM252" s="13"/>
      <c r="JN252" s="13"/>
      <c r="JO252" s="13"/>
      <c r="JP252" s="13"/>
      <c r="JQ252" s="13"/>
      <c r="JR252" s="13"/>
      <c r="JS252" s="13"/>
      <c r="JT252" s="13"/>
      <c r="JU252" s="13"/>
      <c r="JV252" s="13"/>
      <c r="JW252" s="13"/>
      <c r="JX252" s="13"/>
      <c r="JY252" s="13"/>
      <c r="JZ252" s="13"/>
      <c r="KA252" s="13"/>
      <c r="KB252" s="13"/>
      <c r="KC252" s="13"/>
      <c r="KD252" s="13"/>
      <c r="KE252" s="13"/>
      <c r="KF252" s="13"/>
      <c r="KG252" s="13"/>
      <c r="KH252" s="13"/>
      <c r="KI252" s="13"/>
      <c r="KJ252" s="13"/>
      <c r="KK252" s="13"/>
      <c r="KL252" s="13"/>
      <c r="KM252" s="13"/>
      <c r="KN252" s="13"/>
      <c r="KO252" s="13"/>
      <c r="KP252" s="13"/>
      <c r="KQ252" s="13"/>
      <c r="KR252" s="13"/>
      <c r="KS252" s="13"/>
      <c r="KT252" s="13"/>
      <c r="KU252" s="13"/>
    </row>
    <row r="253" spans="1:307" ht="15.75" customHeight="1" x14ac:dyDescent="0.3">
      <c r="A253" s="275"/>
      <c r="B253" s="275"/>
      <c r="C253" s="275"/>
      <c r="D253" s="275"/>
      <c r="E253" s="275"/>
      <c r="F253" s="13"/>
      <c r="G253" s="13"/>
      <c r="H253" s="275"/>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c r="DR253" s="13"/>
      <c r="DS253" s="13"/>
      <c r="DT253" s="13"/>
      <c r="DU253" s="13"/>
      <c r="DV253" s="13"/>
      <c r="DW253" s="13"/>
      <c r="DX253" s="13"/>
      <c r="DY253" s="13"/>
      <c r="DZ253" s="13"/>
      <c r="EA253" s="13"/>
      <c r="EB253" s="13"/>
      <c r="EC253" s="13"/>
      <c r="ED253" s="13"/>
      <c r="EE253" s="13"/>
      <c r="EF253" s="13"/>
      <c r="EG253" s="13"/>
      <c r="EH253" s="13"/>
      <c r="EI253" s="13"/>
      <c r="EJ253" s="13"/>
      <c r="EK253" s="13"/>
      <c r="EL253" s="13"/>
      <c r="EM253" s="13"/>
      <c r="EN253" s="13"/>
      <c r="EO253" s="13"/>
      <c r="EP253" s="13"/>
      <c r="EQ253" s="13"/>
      <c r="ER253" s="13"/>
      <c r="ES253" s="13"/>
      <c r="ET253" s="13"/>
      <c r="EU253" s="13"/>
      <c r="EV253" s="13"/>
      <c r="EW253" s="13"/>
      <c r="EX253" s="13"/>
      <c r="EY253" s="13"/>
      <c r="EZ253" s="13"/>
      <c r="FA253" s="13"/>
      <c r="FB253" s="13"/>
      <c r="FC253" s="13"/>
      <c r="FD253" s="13"/>
      <c r="FE253" s="13"/>
      <c r="FF253" s="13"/>
      <c r="FG253" s="13"/>
      <c r="FH253" s="13"/>
      <c r="FI253" s="13"/>
      <c r="FJ253" s="13"/>
      <c r="FK253" s="13"/>
      <c r="FL253" s="13"/>
      <c r="FM253" s="13"/>
      <c r="FN253" s="13"/>
      <c r="FO253" s="13"/>
      <c r="FP253" s="13"/>
      <c r="FQ253" s="13"/>
      <c r="FR253" s="13"/>
      <c r="FS253" s="13"/>
      <c r="FT253" s="13"/>
      <c r="FU253" s="13"/>
      <c r="FV253" s="13"/>
      <c r="FW253" s="13"/>
      <c r="FX253" s="13"/>
      <c r="FY253" s="13"/>
      <c r="FZ253" s="13"/>
      <c r="GA253" s="13"/>
      <c r="GB253" s="13"/>
      <c r="GC253" s="13"/>
      <c r="GD253" s="13"/>
      <c r="GE253" s="13"/>
      <c r="GF253" s="13"/>
      <c r="GG253" s="13"/>
      <c r="GH253" s="13"/>
      <c r="GI253" s="13"/>
      <c r="GJ253" s="13"/>
      <c r="GK253" s="13"/>
      <c r="GL253" s="13"/>
      <c r="GM253" s="13"/>
      <c r="GN253" s="13"/>
      <c r="GO253" s="13"/>
      <c r="GP253" s="13"/>
      <c r="GQ253" s="13"/>
      <c r="GR253" s="13"/>
      <c r="GS253" s="13"/>
      <c r="GT253" s="13"/>
      <c r="GU253" s="13"/>
      <c r="GV253" s="13"/>
      <c r="GW253" s="13"/>
      <c r="GX253" s="13"/>
      <c r="GY253" s="13"/>
      <c r="GZ253" s="13"/>
      <c r="HA253" s="13"/>
      <c r="HB253" s="13"/>
      <c r="HC253" s="13"/>
      <c r="HD253" s="13"/>
      <c r="HE253" s="13"/>
      <c r="HF253" s="13"/>
      <c r="HG253" s="13"/>
      <c r="HH253" s="13"/>
      <c r="HI253" s="13"/>
      <c r="HJ253" s="13"/>
      <c r="HK253" s="13"/>
      <c r="HL253" s="13"/>
      <c r="HM253" s="13"/>
      <c r="HN253" s="13"/>
      <c r="HO253" s="13"/>
      <c r="HP253" s="13"/>
      <c r="HQ253" s="13"/>
      <c r="HR253" s="13"/>
      <c r="HS253" s="13"/>
      <c r="HT253" s="13"/>
      <c r="HU253" s="13"/>
      <c r="HV253" s="13"/>
      <c r="HW253" s="13"/>
      <c r="HX253" s="13"/>
      <c r="HY253" s="13"/>
      <c r="HZ253" s="13"/>
      <c r="IA253" s="13"/>
      <c r="IB253" s="13"/>
      <c r="IC253" s="13"/>
      <c r="ID253" s="13"/>
      <c r="IE253" s="13"/>
      <c r="IF253" s="13"/>
      <c r="IG253" s="13"/>
      <c r="IH253" s="13"/>
      <c r="II253" s="13"/>
      <c r="IJ253" s="13"/>
      <c r="IK253" s="13"/>
      <c r="IL253" s="13"/>
      <c r="IM253" s="13"/>
      <c r="IN253" s="13"/>
      <c r="IO253" s="13"/>
      <c r="IP253" s="13"/>
      <c r="IQ253" s="13"/>
      <c r="IR253" s="13"/>
      <c r="IS253" s="13"/>
      <c r="IT253" s="13"/>
      <c r="IU253" s="13"/>
      <c r="IV253" s="13"/>
      <c r="IW253" s="13"/>
      <c r="IX253" s="13"/>
      <c r="IY253" s="13"/>
      <c r="IZ253" s="13"/>
      <c r="JA253" s="13"/>
      <c r="JB253" s="13"/>
      <c r="JC253" s="13"/>
      <c r="JD253" s="13"/>
      <c r="JE253" s="13"/>
      <c r="JF253" s="13"/>
      <c r="JG253" s="13"/>
      <c r="JH253" s="13"/>
      <c r="JI253" s="13"/>
      <c r="JJ253" s="13"/>
      <c r="JK253" s="13"/>
      <c r="JL253" s="13"/>
      <c r="JM253" s="13"/>
      <c r="JN253" s="13"/>
      <c r="JO253" s="13"/>
      <c r="JP253" s="13"/>
      <c r="JQ253" s="13"/>
      <c r="JR253" s="13"/>
      <c r="JS253" s="13"/>
      <c r="JT253" s="13"/>
      <c r="JU253" s="13"/>
      <c r="JV253" s="13"/>
      <c r="JW253" s="13"/>
      <c r="JX253" s="13"/>
      <c r="JY253" s="13"/>
      <c r="JZ253" s="13"/>
      <c r="KA253" s="13"/>
      <c r="KB253" s="13"/>
      <c r="KC253" s="13"/>
      <c r="KD253" s="13"/>
      <c r="KE253" s="13"/>
      <c r="KF253" s="13"/>
      <c r="KG253" s="13"/>
      <c r="KH253" s="13"/>
      <c r="KI253" s="13"/>
      <c r="KJ253" s="13"/>
      <c r="KK253" s="13"/>
      <c r="KL253" s="13"/>
      <c r="KM253" s="13"/>
      <c r="KN253" s="13"/>
      <c r="KO253" s="13"/>
      <c r="KP253" s="13"/>
      <c r="KQ253" s="13"/>
      <c r="KR253" s="13"/>
      <c r="KS253" s="13"/>
      <c r="KT253" s="13"/>
      <c r="KU253" s="13"/>
    </row>
    <row r="254" spans="1:307" ht="15.75" customHeight="1" x14ac:dyDescent="0.3">
      <c r="A254" s="275"/>
      <c r="B254" s="275"/>
      <c r="C254" s="275"/>
      <c r="D254" s="275"/>
      <c r="E254" s="275"/>
      <c r="F254" s="14" t="s">
        <v>998</v>
      </c>
      <c r="G254" s="213" t="s">
        <v>980</v>
      </c>
      <c r="H254" s="15" t="s">
        <v>981</v>
      </c>
      <c r="I254" s="804" t="s">
        <v>999</v>
      </c>
      <c r="J254" s="803"/>
      <c r="K254" s="321"/>
      <c r="L254" s="804" t="s">
        <v>1000</v>
      </c>
      <c r="M254" s="80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c r="GN254" s="13"/>
      <c r="GO254" s="13"/>
      <c r="GP254" s="13"/>
      <c r="GQ254" s="13"/>
      <c r="GR254" s="13"/>
      <c r="GS254" s="13"/>
      <c r="GT254" s="13"/>
      <c r="GU254" s="13"/>
      <c r="GV254" s="13"/>
      <c r="GW254" s="13"/>
      <c r="GX254" s="13"/>
      <c r="GY254" s="13"/>
      <c r="GZ254" s="13"/>
      <c r="HA254" s="13"/>
      <c r="HB254" s="13"/>
      <c r="HC254" s="13"/>
      <c r="HD254" s="13"/>
      <c r="HE254" s="13"/>
      <c r="HF254" s="13"/>
      <c r="HG254" s="13"/>
      <c r="HH254" s="13"/>
      <c r="HI254" s="13"/>
      <c r="HJ254" s="13"/>
      <c r="HK254" s="13"/>
      <c r="HL254" s="13"/>
      <c r="HM254" s="13"/>
      <c r="HN254" s="13"/>
      <c r="HO254" s="13"/>
      <c r="HP254" s="13"/>
      <c r="HQ254" s="13"/>
      <c r="HR254" s="13"/>
      <c r="HS254" s="13"/>
      <c r="HT254" s="13"/>
      <c r="HU254" s="13"/>
      <c r="HV254" s="13"/>
      <c r="HW254" s="13"/>
      <c r="HX254" s="13"/>
      <c r="HY254" s="13"/>
      <c r="HZ254" s="13"/>
      <c r="IA254" s="13"/>
      <c r="IB254" s="13"/>
      <c r="IC254" s="13"/>
      <c r="ID254" s="13"/>
      <c r="IE254" s="13"/>
      <c r="IF254" s="13"/>
      <c r="IG254" s="13"/>
      <c r="IH254" s="13"/>
      <c r="II254" s="13"/>
      <c r="IJ254" s="13"/>
      <c r="IK254" s="13"/>
      <c r="IL254" s="13"/>
      <c r="IM254" s="13"/>
      <c r="IN254" s="13"/>
      <c r="IO254" s="13"/>
      <c r="IP254" s="13"/>
      <c r="IQ254" s="13"/>
      <c r="IR254" s="13"/>
      <c r="IS254" s="13"/>
      <c r="IT254" s="13"/>
      <c r="IU254" s="13"/>
      <c r="IV254" s="13"/>
      <c r="IW254" s="13"/>
      <c r="IX254" s="13"/>
      <c r="IY254" s="13"/>
      <c r="IZ254" s="13"/>
      <c r="JA254" s="13"/>
      <c r="JB254" s="13"/>
      <c r="JC254" s="13"/>
      <c r="JD254" s="13"/>
      <c r="JE254" s="13"/>
      <c r="JF254" s="13"/>
      <c r="JG254" s="13"/>
      <c r="JH254" s="13"/>
      <c r="JI254" s="13"/>
      <c r="JJ254" s="13"/>
      <c r="JK254" s="13"/>
      <c r="JL254" s="13"/>
      <c r="JM254" s="13"/>
      <c r="JN254" s="13"/>
      <c r="JO254" s="13"/>
      <c r="JP254" s="13"/>
      <c r="JQ254" s="13"/>
      <c r="JR254" s="13"/>
      <c r="JS254" s="13"/>
      <c r="JT254" s="13"/>
      <c r="JU254" s="13"/>
      <c r="JV254" s="13"/>
      <c r="JW254" s="13"/>
      <c r="JX254" s="13"/>
      <c r="JY254" s="13"/>
      <c r="JZ254" s="13"/>
      <c r="KA254" s="13"/>
      <c r="KB254" s="13"/>
      <c r="KC254" s="13"/>
      <c r="KD254" s="13"/>
      <c r="KE254" s="13"/>
      <c r="KF254" s="13"/>
      <c r="KG254" s="13"/>
      <c r="KH254" s="13"/>
      <c r="KI254" s="13"/>
      <c r="KJ254" s="13"/>
      <c r="KK254" s="13"/>
      <c r="KL254" s="13"/>
      <c r="KM254" s="13"/>
      <c r="KN254" s="13"/>
      <c r="KO254" s="13"/>
      <c r="KP254" s="13"/>
      <c r="KQ254" s="13"/>
      <c r="KR254" s="13"/>
      <c r="KS254" s="13"/>
      <c r="KT254" s="13"/>
      <c r="KU254" s="13"/>
    </row>
    <row r="255" spans="1:307" ht="15.75" customHeight="1" x14ac:dyDescent="0.3">
      <c r="A255" s="275"/>
      <c r="B255" s="275"/>
      <c r="C255" s="275"/>
      <c r="D255" s="275"/>
      <c r="E255" s="275"/>
      <c r="F255" s="279" t="s">
        <v>229</v>
      </c>
      <c r="G255" s="96">
        <f>I255+L255</f>
        <v>105008694420.42999</v>
      </c>
      <c r="H255" s="230">
        <f>G255/$G$257</f>
        <v>0.25849444188397841</v>
      </c>
      <c r="I255" s="96">
        <v>105008694420.42999</v>
      </c>
      <c r="J255" s="281">
        <f>+I255/I257</f>
        <v>0.27414102416980457</v>
      </c>
      <c r="K255" s="281"/>
      <c r="L255" s="96"/>
      <c r="M255" s="322">
        <f>+L255/L257</f>
        <v>0</v>
      </c>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c r="IK255" s="13"/>
      <c r="IL255" s="13"/>
      <c r="IM255" s="13"/>
      <c r="IN255" s="13"/>
      <c r="IO255" s="13"/>
      <c r="IP255" s="13"/>
      <c r="IQ255" s="13"/>
      <c r="IR255" s="13"/>
      <c r="IS255" s="13"/>
      <c r="IT255" s="13"/>
      <c r="IU255" s="13"/>
      <c r="IV255" s="13"/>
      <c r="IW255" s="13"/>
      <c r="IX255" s="13"/>
      <c r="IY255" s="13"/>
      <c r="IZ255" s="13"/>
      <c r="JA255" s="13"/>
      <c r="JB255" s="13"/>
      <c r="JC255" s="13"/>
      <c r="JD255" s="13"/>
      <c r="JE255" s="13"/>
      <c r="JF255" s="13"/>
      <c r="JG255" s="13"/>
      <c r="JH255" s="13"/>
      <c r="JI255" s="13"/>
      <c r="JJ255" s="13"/>
      <c r="JK255" s="13"/>
      <c r="JL255" s="13"/>
      <c r="JM255" s="13"/>
      <c r="JN255" s="13"/>
      <c r="JO255" s="13"/>
      <c r="JP255" s="13"/>
      <c r="JQ255" s="13"/>
      <c r="JR255" s="13"/>
      <c r="JS255" s="13"/>
      <c r="JT255" s="13"/>
      <c r="JU255" s="13"/>
      <c r="JV255" s="13"/>
      <c r="JW255" s="13"/>
      <c r="JX255" s="13"/>
      <c r="JY255" s="13"/>
      <c r="JZ255" s="13"/>
      <c r="KA255" s="13"/>
      <c r="KB255" s="13"/>
      <c r="KC255" s="13"/>
      <c r="KD255" s="13"/>
      <c r="KE255" s="13"/>
      <c r="KF255" s="13"/>
      <c r="KG255" s="13"/>
      <c r="KH255" s="13"/>
      <c r="KI255" s="13"/>
      <c r="KJ255" s="13"/>
      <c r="KK255" s="13"/>
      <c r="KL255" s="13"/>
      <c r="KM255" s="13"/>
      <c r="KN255" s="13"/>
      <c r="KO255" s="13"/>
      <c r="KP255" s="13"/>
      <c r="KQ255" s="13"/>
      <c r="KR255" s="13"/>
      <c r="KS255" s="13"/>
      <c r="KT255" s="13"/>
      <c r="KU255" s="13"/>
    </row>
    <row r="256" spans="1:307" ht="15.75" customHeight="1" x14ac:dyDescent="0.3">
      <c r="A256" s="275"/>
      <c r="B256" s="275"/>
      <c r="C256" s="275"/>
      <c r="D256" s="275"/>
      <c r="E256" s="275"/>
      <c r="F256" s="279" t="s">
        <v>208</v>
      </c>
      <c r="G256" s="96">
        <f>I256+L256</f>
        <v>301223229388.44501</v>
      </c>
      <c r="H256" s="233">
        <f>G256/$G$257</f>
        <v>0.74150555811602159</v>
      </c>
      <c r="I256" s="96">
        <v>278037567037.27502</v>
      </c>
      <c r="J256" s="281">
        <f>+I256/I257</f>
        <v>0.72585897583019543</v>
      </c>
      <c r="K256" s="281"/>
      <c r="L256" s="96">
        <v>23185662351.169998</v>
      </c>
      <c r="M256" s="322">
        <f>+L256/L257</f>
        <v>1</v>
      </c>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c r="DR256" s="13"/>
      <c r="DS256" s="13"/>
      <c r="DT256" s="13"/>
      <c r="DU256" s="13"/>
      <c r="DV256" s="13"/>
      <c r="DW256" s="13"/>
      <c r="DX256" s="13"/>
      <c r="DY256" s="13"/>
      <c r="DZ256" s="13"/>
      <c r="EA256" s="13"/>
      <c r="EB256" s="13"/>
      <c r="EC256" s="13"/>
      <c r="ED256" s="13"/>
      <c r="EE256" s="13"/>
      <c r="EF256" s="13"/>
      <c r="EG256" s="13"/>
      <c r="EH256" s="13"/>
      <c r="EI256" s="13"/>
      <c r="EJ256" s="13"/>
      <c r="EK256" s="13"/>
      <c r="EL256" s="13"/>
      <c r="EM256" s="13"/>
      <c r="EN256" s="13"/>
      <c r="EO256" s="13"/>
      <c r="EP256" s="13"/>
      <c r="EQ256" s="13"/>
      <c r="ER256" s="13"/>
      <c r="ES256" s="13"/>
      <c r="ET256" s="13"/>
      <c r="EU256" s="13"/>
      <c r="EV256" s="13"/>
      <c r="EW256" s="13"/>
      <c r="EX256" s="13"/>
      <c r="EY256" s="13"/>
      <c r="EZ256" s="13"/>
      <c r="FA256" s="13"/>
      <c r="FB256" s="13"/>
      <c r="FC256" s="13"/>
      <c r="FD256" s="13"/>
      <c r="FE256" s="13"/>
      <c r="FF256" s="13"/>
      <c r="FG256" s="13"/>
      <c r="FH256" s="13"/>
      <c r="FI256" s="13"/>
      <c r="FJ256" s="13"/>
      <c r="FK256" s="13"/>
      <c r="FL256" s="13"/>
      <c r="FM256" s="13"/>
      <c r="FN256" s="13"/>
      <c r="FO256" s="13"/>
      <c r="FP256" s="13"/>
      <c r="FQ256" s="13"/>
      <c r="FR256" s="13"/>
      <c r="FS256" s="13"/>
      <c r="FT256" s="13"/>
      <c r="FU256" s="13"/>
      <c r="FV256" s="13"/>
      <c r="FW256" s="13"/>
      <c r="FX256" s="13"/>
      <c r="FY256" s="13"/>
      <c r="FZ256" s="13"/>
      <c r="GA256" s="13"/>
      <c r="GB256" s="13"/>
      <c r="GC256" s="13"/>
      <c r="GD256" s="13"/>
      <c r="GE256" s="13"/>
      <c r="GF256" s="13"/>
      <c r="GG256" s="13"/>
      <c r="GH256" s="13"/>
      <c r="GI256" s="13"/>
      <c r="GJ256" s="13"/>
      <c r="GK256" s="13"/>
      <c r="GL256" s="13"/>
      <c r="GM256" s="13"/>
      <c r="GN256" s="13"/>
      <c r="GO256" s="13"/>
      <c r="GP256" s="13"/>
      <c r="GQ256" s="13"/>
      <c r="GR256" s="13"/>
      <c r="GS256" s="13"/>
      <c r="GT256" s="13"/>
      <c r="GU256" s="13"/>
      <c r="GV256" s="13"/>
      <c r="GW256" s="13"/>
      <c r="GX256" s="13"/>
      <c r="GY256" s="13"/>
      <c r="GZ256" s="13"/>
      <c r="HA256" s="13"/>
      <c r="HB256" s="13"/>
      <c r="HC256" s="13"/>
      <c r="HD256" s="13"/>
      <c r="HE256" s="13"/>
      <c r="HF256" s="13"/>
      <c r="HG256" s="13"/>
      <c r="HH256" s="13"/>
      <c r="HI256" s="13"/>
      <c r="HJ256" s="13"/>
      <c r="HK256" s="13"/>
      <c r="HL256" s="13"/>
      <c r="HM256" s="13"/>
      <c r="HN256" s="13"/>
      <c r="HO256" s="13"/>
      <c r="HP256" s="13"/>
      <c r="HQ256" s="13"/>
      <c r="HR256" s="13"/>
      <c r="HS256" s="13"/>
      <c r="HT256" s="13"/>
      <c r="HU256" s="13"/>
      <c r="HV256" s="13"/>
      <c r="HW256" s="13"/>
      <c r="HX256" s="13"/>
      <c r="HY256" s="13"/>
      <c r="HZ256" s="13"/>
      <c r="IA256" s="13"/>
      <c r="IB256" s="13"/>
      <c r="IC256" s="13"/>
      <c r="ID256" s="13"/>
      <c r="IE256" s="13"/>
      <c r="IF256" s="13"/>
      <c r="IG256" s="13"/>
      <c r="IH256" s="13"/>
      <c r="II256" s="13"/>
      <c r="IJ256" s="13"/>
      <c r="IK256" s="13"/>
      <c r="IL256" s="13"/>
      <c r="IM256" s="13"/>
      <c r="IN256" s="13"/>
      <c r="IO256" s="13"/>
      <c r="IP256" s="13"/>
      <c r="IQ256" s="13"/>
      <c r="IR256" s="13"/>
      <c r="IS256" s="13"/>
      <c r="IT256" s="13"/>
      <c r="IU256" s="13"/>
      <c r="IV256" s="13"/>
      <c r="IW256" s="13"/>
      <c r="IX256" s="13"/>
      <c r="IY256" s="13"/>
      <c r="IZ256" s="13"/>
      <c r="JA256" s="13"/>
      <c r="JB256" s="13"/>
      <c r="JC256" s="13"/>
      <c r="JD256" s="13"/>
      <c r="JE256" s="13"/>
      <c r="JF256" s="13"/>
      <c r="JG256" s="13"/>
      <c r="JH256" s="13"/>
      <c r="JI256" s="13"/>
      <c r="JJ256" s="13"/>
      <c r="JK256" s="13"/>
      <c r="JL256" s="13"/>
      <c r="JM256" s="13"/>
      <c r="JN256" s="13"/>
      <c r="JO256" s="13"/>
      <c r="JP256" s="13"/>
      <c r="JQ256" s="13"/>
      <c r="JR256" s="13"/>
      <c r="JS256" s="13"/>
      <c r="JT256" s="13"/>
      <c r="JU256" s="13"/>
      <c r="JV256" s="13"/>
      <c r="JW256" s="13"/>
      <c r="JX256" s="13"/>
      <c r="JY256" s="13"/>
      <c r="JZ256" s="13"/>
      <c r="KA256" s="13"/>
      <c r="KB256" s="13"/>
      <c r="KC256" s="13"/>
      <c r="KD256" s="13"/>
      <c r="KE256" s="13"/>
      <c r="KF256" s="13"/>
      <c r="KG256" s="13"/>
      <c r="KH256" s="13"/>
      <c r="KI256" s="13"/>
      <c r="KJ256" s="13"/>
      <c r="KK256" s="13"/>
      <c r="KL256" s="13"/>
      <c r="KM256" s="13"/>
      <c r="KN256" s="13"/>
      <c r="KO256" s="13"/>
      <c r="KP256" s="13"/>
      <c r="KQ256" s="13"/>
      <c r="KR256" s="13"/>
      <c r="KS256" s="13"/>
      <c r="KT256" s="13"/>
      <c r="KU256" s="13"/>
    </row>
    <row r="257" spans="1:307" ht="15.75" customHeight="1" x14ac:dyDescent="0.3">
      <c r="A257" s="275"/>
      <c r="B257" s="275"/>
      <c r="C257" s="275"/>
      <c r="D257" s="275"/>
      <c r="E257" s="275"/>
      <c r="F257" s="271" t="s">
        <v>5</v>
      </c>
      <c r="G257" s="319">
        <f>G255+G256</f>
        <v>406231923808.875</v>
      </c>
      <c r="H257" s="272">
        <f>H255+H256</f>
        <v>1</v>
      </c>
      <c r="I257" s="59">
        <f>SUM(I255:I256)</f>
        <v>383046261457.70502</v>
      </c>
      <c r="J257" s="282">
        <f>SUM(J255:J256)</f>
        <v>1</v>
      </c>
      <c r="K257" s="282"/>
      <c r="L257" s="96">
        <f>SUM(L255:L256)</f>
        <v>23185662351.169998</v>
      </c>
      <c r="M257" s="322">
        <f>SUM(M255:M256)</f>
        <v>1</v>
      </c>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c r="IK257" s="13"/>
      <c r="IL257" s="13"/>
      <c r="IM257" s="13"/>
      <c r="IN257" s="13"/>
      <c r="IO257" s="13"/>
      <c r="IP257" s="13"/>
      <c r="IQ257" s="13"/>
      <c r="IR257" s="13"/>
      <c r="IS257" s="13"/>
      <c r="IT257" s="13"/>
      <c r="IU257" s="13"/>
      <c r="IV257" s="13"/>
      <c r="IW257" s="13"/>
      <c r="IX257" s="13"/>
      <c r="IY257" s="13"/>
      <c r="IZ257" s="13"/>
      <c r="JA257" s="13"/>
      <c r="JB257" s="13"/>
      <c r="JC257" s="13"/>
      <c r="JD257" s="13"/>
      <c r="JE257" s="13"/>
      <c r="JF257" s="13"/>
      <c r="JG257" s="13"/>
      <c r="JH257" s="13"/>
      <c r="JI257" s="13"/>
      <c r="JJ257" s="13"/>
      <c r="JK257" s="13"/>
      <c r="JL257" s="13"/>
      <c r="JM257" s="13"/>
      <c r="JN257" s="13"/>
      <c r="JO257" s="13"/>
      <c r="JP257" s="13"/>
      <c r="JQ257" s="13"/>
      <c r="JR257" s="13"/>
      <c r="JS257" s="13"/>
      <c r="JT257" s="13"/>
      <c r="JU257" s="13"/>
      <c r="JV257" s="13"/>
      <c r="JW257" s="13"/>
      <c r="JX257" s="13"/>
      <c r="JY257" s="13"/>
      <c r="JZ257" s="13"/>
      <c r="KA257" s="13"/>
      <c r="KB257" s="13"/>
      <c r="KC257" s="13"/>
      <c r="KD257" s="13"/>
      <c r="KE257" s="13"/>
      <c r="KF257" s="13"/>
      <c r="KG257" s="13"/>
      <c r="KH257" s="13"/>
      <c r="KI257" s="13"/>
      <c r="KJ257" s="13"/>
      <c r="KK257" s="13"/>
      <c r="KL257" s="13"/>
      <c r="KM257" s="13"/>
      <c r="KN257" s="13"/>
      <c r="KO257" s="13"/>
      <c r="KP257" s="13"/>
      <c r="KQ257" s="13"/>
      <c r="KR257" s="13"/>
      <c r="KS257" s="13"/>
      <c r="KT257" s="13"/>
      <c r="KU257" s="13"/>
    </row>
    <row r="258" spans="1:307"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row>
    <row r="259" spans="1:307"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row>
    <row r="260" spans="1:307"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row>
    <row r="261" spans="1:307"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row>
    <row r="262" spans="1:307" ht="15.75" customHeight="1" x14ac:dyDescent="0.3">
      <c r="A262" s="1"/>
      <c r="B262" s="1"/>
      <c r="C262" s="1"/>
      <c r="D262" s="1"/>
      <c r="E262" s="1"/>
      <c r="F262" s="1"/>
      <c r="G262" s="46" t="s">
        <v>188</v>
      </c>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row>
  </sheetData>
  <sheetProtection algorithmName="SHA-512" hashValue="jKxJU0JncfTsoKsCOjN5EFNddKvNg6jZ3oKl2d6doKgcNNtSFEhyb3Sc7MViMfQ7D2F9swPecYmndPKiS0nSaQ==" saltValue="xs65/+UZwJjmZQTcrRBt2A==" spinCount="100000" sheet="1" objects="1" scenarios="1"/>
  <autoFilter ref="A2:KN221">
    <filterColumn colId="6">
      <customFilters>
        <customFilter operator="notEqual" val=" "/>
      </customFilters>
    </filterColumn>
  </autoFilter>
  <mergeCells count="8">
    <mergeCell ref="DB1:FI1"/>
    <mergeCell ref="A222:H222"/>
    <mergeCell ref="I247:J247"/>
    <mergeCell ref="I254:J254"/>
    <mergeCell ref="L254:M254"/>
    <mergeCell ref="A1:M1"/>
    <mergeCell ref="AS1:BZ1"/>
    <mergeCell ref="CB1:CX1"/>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outlinePr summaryBelow="0" summaryRight="0"/>
  </sheetPr>
  <dimension ref="A1:KB191"/>
  <sheetViews>
    <sheetView workbookViewId="0">
      <pane ySplit="2" topLeftCell="A3" activePane="bottomLeft" state="frozen"/>
      <selection pane="bottomLeft" activeCell="B4" sqref="B4"/>
    </sheetView>
  </sheetViews>
  <sheetFormatPr baseColWidth="10" defaultColWidth="11.09765625" defaultRowHeight="15" customHeight="1" x14ac:dyDescent="0.3"/>
  <cols>
    <col min="1" max="1" width="6.59765625" customWidth="1"/>
    <col min="2" max="2" width="7.3984375" customWidth="1"/>
    <col min="3" max="3" width="7.09765625" customWidth="1"/>
    <col min="4" max="4" width="8.59765625" customWidth="1"/>
    <col min="5" max="5" width="8.3984375" customWidth="1"/>
    <col min="6" max="6" width="15" customWidth="1"/>
    <col min="7" max="7" width="19" customWidth="1"/>
    <col min="8" max="8" width="10.09765625" customWidth="1"/>
    <col min="9" max="9" width="16.09765625" customWidth="1"/>
    <col min="10" max="11" width="13.59765625" customWidth="1"/>
    <col min="12" max="12" width="33.3984375" customWidth="1"/>
    <col min="13" max="13" width="25.3984375" customWidth="1"/>
    <col min="14" max="14" width="13.59765625" customWidth="1"/>
    <col min="15" max="15" width="9.5" customWidth="1"/>
    <col min="16" max="16" width="15.5" customWidth="1"/>
    <col min="17" max="17" width="18.5" customWidth="1"/>
    <col min="18" max="18" width="17.59765625" customWidth="1"/>
    <col min="19" max="21" width="17" customWidth="1"/>
    <col min="22" max="23" width="14.59765625" customWidth="1"/>
    <col min="24" max="24" width="20" customWidth="1"/>
    <col min="25" max="26" width="20.09765625" customWidth="1"/>
    <col min="27" max="27" width="19" customWidth="1"/>
    <col min="28" max="29" width="18" customWidth="1"/>
    <col min="30" max="30" width="19.3984375" customWidth="1"/>
    <col min="31" max="31" width="20" customWidth="1"/>
    <col min="32" max="33" width="19.59765625" customWidth="1"/>
    <col min="34" max="36" width="23.8984375" customWidth="1"/>
    <col min="37" max="37" width="24.59765625" customWidth="1"/>
    <col min="38" max="38" width="22.09765625" customWidth="1"/>
    <col min="39" max="40" width="24.5" customWidth="1"/>
    <col min="41" max="41" width="23.3984375" customWidth="1"/>
    <col min="42" max="42" width="21.59765625" customWidth="1"/>
    <col min="43" max="43" width="22.59765625" customWidth="1"/>
    <col min="44" max="44" width="20.3984375" customWidth="1"/>
    <col min="45" max="45" width="24.59765625" customWidth="1"/>
    <col min="46" max="46" width="14.3984375" customWidth="1"/>
    <col min="47" max="47" width="14" customWidth="1"/>
    <col min="48" max="48" width="14.5" customWidth="1"/>
    <col min="49" max="49" width="14.09765625" customWidth="1"/>
    <col min="50" max="50" width="14.5" customWidth="1"/>
    <col min="51" max="51" width="14.09765625" customWidth="1"/>
    <col min="52" max="52" width="16.8984375" customWidth="1"/>
    <col min="53" max="53" width="18.09765625" customWidth="1"/>
    <col min="54" max="54" width="18.3984375" customWidth="1"/>
    <col min="55" max="55" width="16.3984375" customWidth="1"/>
    <col min="56" max="56" width="14.5" customWidth="1"/>
    <col min="57" max="57" width="15.59765625" customWidth="1"/>
    <col min="58" max="58" width="16" customWidth="1"/>
    <col min="59" max="60" width="17.09765625" customWidth="1"/>
    <col min="61" max="61" width="16.3984375" customWidth="1"/>
    <col min="62" max="62" width="14.5" customWidth="1"/>
    <col min="63" max="63" width="14.09765625" customWidth="1"/>
    <col min="64" max="66" width="15" customWidth="1"/>
    <col min="67" max="67" width="17.8984375" customWidth="1"/>
    <col min="68" max="68" width="14.8984375" customWidth="1"/>
    <col min="69" max="69" width="14.5" customWidth="1"/>
    <col min="70" max="70" width="14.09765625" customWidth="1"/>
    <col min="71" max="72" width="14.8984375" customWidth="1"/>
    <col min="73" max="73" width="15.5" customWidth="1"/>
    <col min="74" max="74" width="16.59765625" customWidth="1"/>
    <col min="75" max="75" width="16.3984375" customWidth="1"/>
    <col min="76" max="76" width="7.59765625" customWidth="1"/>
    <col min="77" max="77" width="15.5" customWidth="1"/>
    <col min="78" max="78" width="15.59765625" customWidth="1"/>
    <col min="79" max="79" width="14.09765625" customWidth="1"/>
    <col min="80" max="80" width="13.8984375" customWidth="1"/>
    <col min="81" max="81" width="16.59765625" customWidth="1"/>
    <col min="82" max="83" width="11.59765625" customWidth="1"/>
    <col min="84" max="86" width="13.59765625" customWidth="1"/>
    <col min="87" max="88" width="11.59765625" customWidth="1"/>
    <col min="89" max="89" width="12.5" customWidth="1"/>
    <col min="90" max="90" width="15.09765625" customWidth="1"/>
    <col min="91" max="92" width="11.59765625" customWidth="1"/>
    <col min="93" max="93" width="15" customWidth="1"/>
    <col min="94" max="94" width="11.59765625" customWidth="1"/>
    <col min="95" max="95" width="15.09765625" customWidth="1"/>
    <col min="96" max="96" width="15.59765625" customWidth="1"/>
    <col min="97" max="97" width="16.59765625" customWidth="1"/>
    <col min="98" max="98" width="11.5" customWidth="1"/>
    <col min="99" max="99" width="13.59765625" customWidth="1"/>
    <col min="100" max="101" width="14" customWidth="1"/>
    <col min="102" max="103" width="11.09765625" customWidth="1"/>
    <col min="104" max="104" width="19.59765625" customWidth="1"/>
    <col min="105" max="105" width="22.09765625" customWidth="1"/>
    <col min="106" max="106" width="22.3984375" customWidth="1"/>
    <col min="107" max="108" width="15.09765625" customWidth="1"/>
    <col min="109" max="109" width="15.5" customWidth="1"/>
    <col min="110" max="110" width="15" customWidth="1"/>
    <col min="111" max="115" width="16.09765625" customWidth="1"/>
    <col min="116" max="116" width="12.3984375" customWidth="1"/>
    <col min="117" max="121" width="13" customWidth="1"/>
    <col min="122" max="122" width="12.59765625" customWidth="1"/>
    <col min="123" max="123" width="11.5" customWidth="1"/>
    <col min="124" max="124" width="11.59765625" customWidth="1"/>
    <col min="125" max="125" width="13" customWidth="1"/>
    <col min="126" max="126" width="10.3984375" customWidth="1"/>
    <col min="127" max="127" width="12.59765625" customWidth="1"/>
    <col min="128" max="128" width="12.09765625" customWidth="1"/>
    <col min="129" max="129" width="16.09765625" customWidth="1"/>
    <col min="130" max="130" width="17.59765625" customWidth="1"/>
    <col min="131" max="131" width="20.3984375" customWidth="1"/>
    <col min="132" max="132" width="16.5" customWidth="1"/>
    <col min="133" max="133" width="16.09765625" customWidth="1"/>
    <col min="134" max="134" width="19.59765625" customWidth="1"/>
    <col min="135" max="135" width="18.09765625" customWidth="1"/>
    <col min="136" max="136" width="19.59765625" customWidth="1"/>
    <col min="137" max="137" width="14.5" customWidth="1"/>
    <col min="138" max="138" width="14.8984375" customWidth="1"/>
    <col min="139" max="139" width="17.3984375" customWidth="1"/>
    <col min="140" max="140" width="18.5" customWidth="1"/>
    <col min="141" max="141" width="17" customWidth="1"/>
    <col min="142" max="142" width="16.09765625" customWidth="1"/>
    <col min="143" max="143" width="14.5" customWidth="1"/>
    <col min="144" max="144" width="17.09765625" customWidth="1"/>
    <col min="145" max="145" width="14.09765625" customWidth="1"/>
    <col min="146" max="147" width="18.5" customWidth="1"/>
    <col min="148" max="148" width="18.59765625" customWidth="1"/>
    <col min="149" max="149" width="19.59765625" customWidth="1"/>
    <col min="150" max="151" width="17.3984375" customWidth="1"/>
    <col min="152" max="152" width="17.59765625" customWidth="1"/>
    <col min="153" max="153" width="22.59765625" customWidth="1"/>
    <col min="154" max="154" width="4.5" customWidth="1"/>
    <col min="155" max="158" width="3.59765625" customWidth="1"/>
    <col min="159" max="286" width="10.8984375" customWidth="1"/>
    <col min="287" max="287" width="3.59765625" customWidth="1"/>
    <col min="288" max="288" width="14.5" customWidth="1"/>
  </cols>
  <sheetData>
    <row r="1" spans="1:288" ht="15.75" customHeight="1" x14ac:dyDescent="0.3">
      <c r="A1" s="810" t="s">
        <v>1</v>
      </c>
      <c r="B1" s="797"/>
      <c r="C1" s="797"/>
      <c r="D1" s="797"/>
      <c r="E1" s="797"/>
      <c r="F1" s="797"/>
      <c r="G1" s="797"/>
      <c r="H1" s="797"/>
      <c r="I1" s="797"/>
      <c r="J1" s="797"/>
      <c r="K1" s="797"/>
      <c r="L1" s="797"/>
      <c r="M1" s="797"/>
      <c r="N1" s="5"/>
      <c r="O1" s="6"/>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806" t="s">
        <v>4</v>
      </c>
      <c r="AU1" s="799"/>
      <c r="AV1" s="799"/>
      <c r="AW1" s="799"/>
      <c r="AX1" s="799"/>
      <c r="AY1" s="799"/>
      <c r="AZ1" s="799"/>
      <c r="BA1" s="799"/>
      <c r="BB1" s="799"/>
      <c r="BC1" s="799"/>
      <c r="BD1" s="799"/>
      <c r="BE1" s="799"/>
      <c r="BF1" s="799"/>
      <c r="BG1" s="799"/>
      <c r="BH1" s="799"/>
      <c r="BI1" s="799"/>
      <c r="BJ1" s="799"/>
      <c r="BK1" s="799"/>
      <c r="BL1" s="799"/>
      <c r="BM1" s="799"/>
      <c r="BN1" s="799"/>
      <c r="BO1" s="799"/>
      <c r="BP1" s="799"/>
      <c r="BQ1" s="799"/>
      <c r="BR1" s="799"/>
      <c r="BS1" s="799"/>
      <c r="BT1" s="799"/>
      <c r="BU1" s="799"/>
      <c r="BV1" s="799"/>
      <c r="BW1" s="799"/>
      <c r="BX1" s="799"/>
      <c r="BY1" s="799"/>
      <c r="BZ1" s="800"/>
      <c r="CA1" s="9"/>
      <c r="CB1" s="809" t="s">
        <v>6</v>
      </c>
      <c r="CC1" s="799"/>
      <c r="CD1" s="799"/>
      <c r="CE1" s="799"/>
      <c r="CF1" s="799"/>
      <c r="CG1" s="799"/>
      <c r="CH1" s="799"/>
      <c r="CI1" s="799"/>
      <c r="CJ1" s="799"/>
      <c r="CK1" s="799"/>
      <c r="CL1" s="799"/>
      <c r="CM1" s="799"/>
      <c r="CN1" s="799"/>
      <c r="CO1" s="799"/>
      <c r="CP1" s="799"/>
      <c r="CQ1" s="799"/>
      <c r="CR1" s="799"/>
      <c r="CS1" s="799"/>
      <c r="CT1" s="799"/>
      <c r="CU1" s="799"/>
      <c r="CV1" s="799"/>
      <c r="CW1" s="799"/>
      <c r="CX1" s="800"/>
      <c r="CY1" s="9"/>
      <c r="CZ1" s="808" t="s">
        <v>8</v>
      </c>
      <c r="DA1" s="799"/>
      <c r="DB1" s="799"/>
      <c r="DC1" s="799"/>
      <c r="DD1" s="799"/>
      <c r="DE1" s="799"/>
      <c r="DF1" s="799"/>
      <c r="DG1" s="799"/>
      <c r="DH1" s="799"/>
      <c r="DI1" s="799"/>
      <c r="DJ1" s="799"/>
      <c r="DK1" s="799"/>
      <c r="DL1" s="799"/>
      <c r="DM1" s="799"/>
      <c r="DN1" s="799"/>
      <c r="DO1" s="799"/>
      <c r="DP1" s="799"/>
      <c r="DQ1" s="799"/>
      <c r="DR1" s="799"/>
      <c r="DS1" s="799"/>
      <c r="DT1" s="799"/>
      <c r="DU1" s="799"/>
      <c r="DV1" s="799"/>
      <c r="DW1" s="799"/>
      <c r="DX1" s="799"/>
      <c r="DY1" s="799"/>
      <c r="DZ1" s="799"/>
      <c r="EA1" s="799"/>
      <c r="EB1" s="799"/>
      <c r="EC1" s="799"/>
      <c r="ED1" s="799"/>
      <c r="EE1" s="799"/>
      <c r="EF1" s="799"/>
      <c r="EG1" s="799"/>
      <c r="EH1" s="799"/>
      <c r="EI1" s="799"/>
      <c r="EJ1" s="799"/>
      <c r="EK1" s="799"/>
      <c r="EL1" s="799"/>
      <c r="EM1" s="799"/>
      <c r="EN1" s="799"/>
      <c r="EO1" s="799"/>
      <c r="EP1" s="799"/>
      <c r="EQ1" s="799"/>
      <c r="ER1" s="799"/>
      <c r="ES1" s="799"/>
      <c r="ET1" s="799"/>
      <c r="EU1" s="799"/>
      <c r="EV1" s="799"/>
      <c r="EW1" s="800"/>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row>
    <row r="2" spans="1:288" ht="15.75" customHeight="1" x14ac:dyDescent="0.3">
      <c r="A2" s="14" t="s">
        <v>10</v>
      </c>
      <c r="B2" s="14" t="s">
        <v>11</v>
      </c>
      <c r="C2" s="14" t="s">
        <v>12</v>
      </c>
      <c r="D2" s="14" t="s">
        <v>13</v>
      </c>
      <c r="E2" s="14" t="s">
        <v>14</v>
      </c>
      <c r="F2" s="14" t="s">
        <v>15</v>
      </c>
      <c r="G2" s="14" t="s">
        <v>16</v>
      </c>
      <c r="H2" s="15" t="s">
        <v>17</v>
      </c>
      <c r="I2" s="14" t="s">
        <v>19</v>
      </c>
      <c r="J2" s="14" t="s">
        <v>22</v>
      </c>
      <c r="K2" s="14"/>
      <c r="L2" s="16" t="s">
        <v>21</v>
      </c>
      <c r="M2" s="16" t="s">
        <v>23</v>
      </c>
      <c r="N2" s="17" t="s">
        <v>24</v>
      </c>
      <c r="O2" s="18" t="s">
        <v>25</v>
      </c>
      <c r="P2" s="19" t="s">
        <v>26</v>
      </c>
      <c r="Q2" s="20" t="s">
        <v>27</v>
      </c>
      <c r="R2" s="20" t="s">
        <v>28</v>
      </c>
      <c r="S2" s="20" t="s">
        <v>29</v>
      </c>
      <c r="T2" s="20" t="s">
        <v>30</v>
      </c>
      <c r="U2" s="20" t="s">
        <v>31</v>
      </c>
      <c r="V2" s="20" t="s">
        <v>32</v>
      </c>
      <c r="W2" s="20" t="s">
        <v>33</v>
      </c>
      <c r="X2" s="20" t="s">
        <v>34</v>
      </c>
      <c r="Y2" s="20" t="s">
        <v>35</v>
      </c>
      <c r="Z2" s="20" t="s">
        <v>36</v>
      </c>
      <c r="AA2" s="20" t="s">
        <v>37</v>
      </c>
      <c r="AB2" s="20" t="s">
        <v>38</v>
      </c>
      <c r="AC2" s="20" t="s">
        <v>39</v>
      </c>
      <c r="AD2" s="20" t="s">
        <v>40</v>
      </c>
      <c r="AE2" s="20" t="s">
        <v>41</v>
      </c>
      <c r="AF2" s="20" t="s">
        <v>43</v>
      </c>
      <c r="AG2" s="20" t="s">
        <v>45</v>
      </c>
      <c r="AH2" s="20" t="s">
        <v>47</v>
      </c>
      <c r="AI2" s="20" t="s">
        <v>49</v>
      </c>
      <c r="AJ2" s="20" t="s">
        <v>51</v>
      </c>
      <c r="AK2" s="20" t="s">
        <v>53</v>
      </c>
      <c r="AL2" s="20" t="s">
        <v>55</v>
      </c>
      <c r="AM2" s="20" t="s">
        <v>56</v>
      </c>
      <c r="AN2" s="20" t="s">
        <v>56</v>
      </c>
      <c r="AO2" s="20" t="s">
        <v>57</v>
      </c>
      <c r="AP2" s="20" t="s">
        <v>58</v>
      </c>
      <c r="AQ2" s="20" t="s">
        <v>59</v>
      </c>
      <c r="AR2" s="20" t="s">
        <v>60</v>
      </c>
      <c r="AS2" s="20" t="s">
        <v>61</v>
      </c>
      <c r="AT2" s="21" t="s">
        <v>54</v>
      </c>
      <c r="AU2" s="21" t="s">
        <v>78</v>
      </c>
      <c r="AV2" s="21" t="s">
        <v>62</v>
      </c>
      <c r="AW2" s="21" t="s">
        <v>79</v>
      </c>
      <c r="AX2" s="21" t="s">
        <v>63</v>
      </c>
      <c r="AY2" s="21" t="s">
        <v>80</v>
      </c>
      <c r="AZ2" s="21" t="s">
        <v>64</v>
      </c>
      <c r="BA2" s="21" t="s">
        <v>81</v>
      </c>
      <c r="BB2" s="21" t="s">
        <v>82</v>
      </c>
      <c r="BC2" s="21" t="s">
        <v>83</v>
      </c>
      <c r="BD2" s="21" t="s">
        <v>65</v>
      </c>
      <c r="BE2" s="21" t="s">
        <v>84</v>
      </c>
      <c r="BF2" s="21" t="s">
        <v>85</v>
      </c>
      <c r="BG2" s="21" t="s">
        <v>66</v>
      </c>
      <c r="BH2" s="21" t="s">
        <v>88</v>
      </c>
      <c r="BI2" s="21" t="s">
        <v>67</v>
      </c>
      <c r="BJ2" s="21" t="s">
        <v>68</v>
      </c>
      <c r="BK2" s="21" t="s">
        <v>91</v>
      </c>
      <c r="BL2" s="21" t="s">
        <v>69</v>
      </c>
      <c r="BM2" s="21" t="s">
        <v>92</v>
      </c>
      <c r="BN2" s="21" t="s">
        <v>70</v>
      </c>
      <c r="BO2" s="21" t="s">
        <v>71</v>
      </c>
      <c r="BP2" s="21" t="s">
        <v>93</v>
      </c>
      <c r="BQ2" s="21" t="s">
        <v>72</v>
      </c>
      <c r="BR2" s="21" t="s">
        <v>94</v>
      </c>
      <c r="BS2" s="21" t="s">
        <v>73</v>
      </c>
      <c r="BT2" s="21" t="s">
        <v>95</v>
      </c>
      <c r="BU2" s="21" t="s">
        <v>96</v>
      </c>
      <c r="BV2" s="21" t="s">
        <v>74</v>
      </c>
      <c r="BW2" s="21" t="s">
        <v>97</v>
      </c>
      <c r="BX2" s="21" t="s">
        <v>75</v>
      </c>
      <c r="BY2" s="21" t="s">
        <v>99</v>
      </c>
      <c r="BZ2" s="22" t="s">
        <v>76</v>
      </c>
      <c r="CA2" s="22" t="s">
        <v>107</v>
      </c>
      <c r="CB2" s="23" t="s">
        <v>77</v>
      </c>
      <c r="CC2" s="23" t="s">
        <v>110</v>
      </c>
      <c r="CD2" s="23" t="s">
        <v>86</v>
      </c>
      <c r="CE2" s="23" t="s">
        <v>111</v>
      </c>
      <c r="CF2" s="23" t="s">
        <v>87</v>
      </c>
      <c r="CG2" s="23" t="s">
        <v>112</v>
      </c>
      <c r="CH2" s="23" t="s">
        <v>113</v>
      </c>
      <c r="CI2" s="23" t="s">
        <v>89</v>
      </c>
      <c r="CJ2" s="23" t="s">
        <v>114</v>
      </c>
      <c r="CK2" s="24" t="s">
        <v>90</v>
      </c>
      <c r="CL2" s="24" t="s">
        <v>121</v>
      </c>
      <c r="CM2" s="24" t="s">
        <v>123</v>
      </c>
      <c r="CN2" s="24" t="s">
        <v>125</v>
      </c>
      <c r="CO2" s="24" t="s">
        <v>127</v>
      </c>
      <c r="CP2" s="24" t="s">
        <v>101</v>
      </c>
      <c r="CQ2" s="24" t="s">
        <v>102</v>
      </c>
      <c r="CR2" s="24" t="s">
        <v>128</v>
      </c>
      <c r="CS2" s="24" t="s">
        <v>129</v>
      </c>
      <c r="CT2" s="24" t="s">
        <v>130</v>
      </c>
      <c r="CU2" s="24" t="s">
        <v>131</v>
      </c>
      <c r="CV2" s="24" t="s">
        <v>132</v>
      </c>
      <c r="CW2" s="24" t="s">
        <v>133</v>
      </c>
      <c r="CX2" s="24" t="s">
        <v>103</v>
      </c>
      <c r="CY2" s="24" t="s">
        <v>134</v>
      </c>
      <c r="CZ2" s="25" t="s">
        <v>135</v>
      </c>
      <c r="DA2" s="25" t="s">
        <v>106</v>
      </c>
      <c r="DB2" s="25" t="s">
        <v>143</v>
      </c>
      <c r="DC2" s="25" t="s">
        <v>108</v>
      </c>
      <c r="DD2" s="25" t="s">
        <v>146</v>
      </c>
      <c r="DE2" s="25" t="s">
        <v>147</v>
      </c>
      <c r="DF2" s="25" t="s">
        <v>149</v>
      </c>
      <c r="DG2" s="25" t="s">
        <v>109</v>
      </c>
      <c r="DH2" s="25" t="s">
        <v>151</v>
      </c>
      <c r="DI2" s="25" t="s">
        <v>152</v>
      </c>
      <c r="DJ2" s="25" t="s">
        <v>116</v>
      </c>
      <c r="DK2" s="25" t="s">
        <v>155</v>
      </c>
      <c r="DL2" s="25" t="s">
        <v>156</v>
      </c>
      <c r="DM2" s="25" t="s">
        <v>157</v>
      </c>
      <c r="DN2" s="25" t="s">
        <v>158</v>
      </c>
      <c r="DO2" s="25" t="s">
        <v>159</v>
      </c>
      <c r="DP2" s="25" t="s">
        <v>160</v>
      </c>
      <c r="DQ2" s="25" t="s">
        <v>161</v>
      </c>
      <c r="DR2" s="25" t="s">
        <v>117</v>
      </c>
      <c r="DS2" s="25" t="s">
        <v>162</v>
      </c>
      <c r="DT2" s="25" t="s">
        <v>118</v>
      </c>
      <c r="DU2" s="25" t="s">
        <v>163</v>
      </c>
      <c r="DV2" s="25" t="s">
        <v>164</v>
      </c>
      <c r="DW2" s="25" t="s">
        <v>165</v>
      </c>
      <c r="DX2" s="25" t="s">
        <v>166</v>
      </c>
      <c r="DY2" s="25" t="s">
        <v>167</v>
      </c>
      <c r="DZ2" s="25" t="s">
        <v>168</v>
      </c>
      <c r="EA2" s="25" t="s">
        <v>169</v>
      </c>
      <c r="EB2" s="27" t="s">
        <v>170</v>
      </c>
      <c r="EC2" s="27" t="s">
        <v>139</v>
      </c>
      <c r="ED2" s="27" t="s">
        <v>171</v>
      </c>
      <c r="EE2" s="27" t="s">
        <v>140</v>
      </c>
      <c r="EF2" s="27" t="s">
        <v>172</v>
      </c>
      <c r="EG2" s="27" t="s">
        <v>173</v>
      </c>
      <c r="EH2" s="27" t="s">
        <v>144</v>
      </c>
      <c r="EI2" s="27" t="s">
        <v>174</v>
      </c>
      <c r="EJ2" s="27" t="s">
        <v>175</v>
      </c>
      <c r="EK2" s="27" t="s">
        <v>176</v>
      </c>
      <c r="EL2" s="27" t="s">
        <v>177</v>
      </c>
      <c r="EM2" s="27" t="s">
        <v>145</v>
      </c>
      <c r="EN2" s="27" t="s">
        <v>178</v>
      </c>
      <c r="EO2" s="27" t="s">
        <v>179</v>
      </c>
      <c r="EP2" s="27" t="s">
        <v>180</v>
      </c>
      <c r="EQ2" s="27" t="s">
        <v>150</v>
      </c>
      <c r="ER2" s="27" t="s">
        <v>153</v>
      </c>
      <c r="ES2" s="27" t="s">
        <v>181</v>
      </c>
      <c r="ET2" s="27" t="s">
        <v>182</v>
      </c>
      <c r="EU2" s="27" t="s">
        <v>183</v>
      </c>
      <c r="EV2" s="27" t="s">
        <v>184</v>
      </c>
      <c r="EW2" s="28" t="s">
        <v>185</v>
      </c>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row>
    <row r="3" spans="1:288" ht="15.75" customHeight="1" x14ac:dyDescent="0.3">
      <c r="A3" s="14"/>
      <c r="B3" s="14"/>
      <c r="C3" s="14"/>
      <c r="D3" s="14"/>
      <c r="E3" s="14"/>
      <c r="F3" s="31"/>
      <c r="G3" s="31"/>
      <c r="H3" s="15"/>
      <c r="I3" s="14"/>
      <c r="J3" s="14"/>
      <c r="K3" s="14"/>
      <c r="L3" s="33"/>
      <c r="M3" s="35"/>
      <c r="N3" s="37"/>
      <c r="O3" s="38"/>
      <c r="P3" s="39"/>
      <c r="Q3" s="40">
        <f t="shared" ref="Q3:EW3" si="0">SUM(Q4:Q156)</f>
        <v>90298905878.37999</v>
      </c>
      <c r="R3" s="40">
        <f t="shared" si="0"/>
        <v>0</v>
      </c>
      <c r="S3" s="40">
        <f t="shared" si="0"/>
        <v>0</v>
      </c>
      <c r="T3" s="41">
        <f t="shared" si="0"/>
        <v>0</v>
      </c>
      <c r="U3" s="41">
        <f t="shared" si="0"/>
        <v>0</v>
      </c>
      <c r="V3" s="41">
        <f t="shared" si="0"/>
        <v>0</v>
      </c>
      <c r="W3" s="41">
        <f t="shared" si="0"/>
        <v>0</v>
      </c>
      <c r="X3" s="41">
        <f t="shared" si="0"/>
        <v>0</v>
      </c>
      <c r="Y3" s="41">
        <f t="shared" si="0"/>
        <v>0</v>
      </c>
      <c r="Z3" s="41">
        <f t="shared" si="0"/>
        <v>0</v>
      </c>
      <c r="AA3" s="41">
        <f t="shared" si="0"/>
        <v>0</v>
      </c>
      <c r="AB3" s="41">
        <f t="shared" si="0"/>
        <v>0</v>
      </c>
      <c r="AC3" s="41">
        <f t="shared" si="0"/>
        <v>0</v>
      </c>
      <c r="AD3" s="41">
        <f t="shared" si="0"/>
        <v>0</v>
      </c>
      <c r="AE3" s="41">
        <f t="shared" si="0"/>
        <v>0</v>
      </c>
      <c r="AF3" s="41">
        <f t="shared" si="0"/>
        <v>0</v>
      </c>
      <c r="AG3" s="41">
        <f t="shared" si="0"/>
        <v>0</v>
      </c>
      <c r="AH3" s="41">
        <f t="shared" si="0"/>
        <v>0</v>
      </c>
      <c r="AI3" s="41">
        <f t="shared" si="0"/>
        <v>0</v>
      </c>
      <c r="AJ3" s="41">
        <f t="shared" si="0"/>
        <v>0</v>
      </c>
      <c r="AK3" s="41">
        <f t="shared" si="0"/>
        <v>0</v>
      </c>
      <c r="AL3" s="41">
        <f t="shared" si="0"/>
        <v>0</v>
      </c>
      <c r="AM3" s="41">
        <f t="shared" si="0"/>
        <v>0</v>
      </c>
      <c r="AN3" s="41">
        <f t="shared" si="0"/>
        <v>0</v>
      </c>
      <c r="AO3" s="41">
        <f t="shared" si="0"/>
        <v>0</v>
      </c>
      <c r="AP3" s="41">
        <f t="shared" si="0"/>
        <v>0</v>
      </c>
      <c r="AQ3" s="41">
        <f t="shared" si="0"/>
        <v>0</v>
      </c>
      <c r="AR3" s="41">
        <f t="shared" si="0"/>
        <v>0</v>
      </c>
      <c r="AS3" s="41">
        <f t="shared" si="0"/>
        <v>0</v>
      </c>
      <c r="AT3" s="41">
        <f t="shared" si="0"/>
        <v>0</v>
      </c>
      <c r="AU3" s="41">
        <f t="shared" si="0"/>
        <v>0</v>
      </c>
      <c r="AV3" s="41">
        <f t="shared" si="0"/>
        <v>0</v>
      </c>
      <c r="AW3" s="41">
        <f t="shared" si="0"/>
        <v>0</v>
      </c>
      <c r="AX3" s="41">
        <f t="shared" si="0"/>
        <v>0</v>
      </c>
      <c r="AY3" s="41">
        <f t="shared" si="0"/>
        <v>0</v>
      </c>
      <c r="AZ3" s="41">
        <f t="shared" si="0"/>
        <v>415000000</v>
      </c>
      <c r="BA3" s="41">
        <f t="shared" si="0"/>
        <v>0</v>
      </c>
      <c r="BB3" s="41">
        <f t="shared" si="0"/>
        <v>0</v>
      </c>
      <c r="BC3" s="41">
        <f t="shared" si="0"/>
        <v>0</v>
      </c>
      <c r="BD3" s="41">
        <f t="shared" si="0"/>
        <v>0</v>
      </c>
      <c r="BE3" s="41">
        <f t="shared" si="0"/>
        <v>0</v>
      </c>
      <c r="BF3" s="41">
        <f t="shared" si="0"/>
        <v>0</v>
      </c>
      <c r="BG3" s="41">
        <f t="shared" si="0"/>
        <v>0</v>
      </c>
      <c r="BH3" s="41">
        <f t="shared" si="0"/>
        <v>0</v>
      </c>
      <c r="BI3" s="41">
        <f t="shared" si="0"/>
        <v>0</v>
      </c>
      <c r="BJ3" s="41">
        <f t="shared" si="0"/>
        <v>0</v>
      </c>
      <c r="BK3" s="41">
        <f t="shared" si="0"/>
        <v>0</v>
      </c>
      <c r="BL3" s="41">
        <f t="shared" si="0"/>
        <v>0</v>
      </c>
      <c r="BM3" s="41">
        <f t="shared" si="0"/>
        <v>0</v>
      </c>
      <c r="BN3" s="41">
        <f t="shared" si="0"/>
        <v>0</v>
      </c>
      <c r="BO3" s="41">
        <f t="shared" si="0"/>
        <v>0</v>
      </c>
      <c r="BP3" s="41">
        <f t="shared" si="0"/>
        <v>0</v>
      </c>
      <c r="BQ3" s="41">
        <f t="shared" si="0"/>
        <v>0</v>
      </c>
      <c r="BR3" s="41">
        <f t="shared" si="0"/>
        <v>0</v>
      </c>
      <c r="BS3" s="41">
        <f t="shared" si="0"/>
        <v>0</v>
      </c>
      <c r="BT3" s="41">
        <f t="shared" si="0"/>
        <v>0</v>
      </c>
      <c r="BU3" s="41">
        <f t="shared" si="0"/>
        <v>0</v>
      </c>
      <c r="BV3" s="41">
        <f t="shared" si="0"/>
        <v>0</v>
      </c>
      <c r="BW3" s="41">
        <f t="shared" si="0"/>
        <v>0</v>
      </c>
      <c r="BX3" s="41">
        <f t="shared" si="0"/>
        <v>0</v>
      </c>
      <c r="BY3" s="41">
        <f t="shared" si="0"/>
        <v>0</v>
      </c>
      <c r="BZ3" s="41">
        <f t="shared" si="0"/>
        <v>0</v>
      </c>
      <c r="CA3" s="41">
        <f t="shared" si="0"/>
        <v>0</v>
      </c>
      <c r="CB3" s="41">
        <f t="shared" si="0"/>
        <v>0</v>
      </c>
      <c r="CC3" s="41">
        <f t="shared" si="0"/>
        <v>0</v>
      </c>
      <c r="CD3" s="41">
        <f t="shared" si="0"/>
        <v>0</v>
      </c>
      <c r="CE3" s="41">
        <f t="shared" si="0"/>
        <v>0</v>
      </c>
      <c r="CF3" s="41">
        <f t="shared" si="0"/>
        <v>0</v>
      </c>
      <c r="CG3" s="41">
        <f t="shared" si="0"/>
        <v>0</v>
      </c>
      <c r="CH3" s="41">
        <f t="shared" si="0"/>
        <v>0</v>
      </c>
      <c r="CI3" s="41">
        <f t="shared" si="0"/>
        <v>0</v>
      </c>
      <c r="CJ3" s="41">
        <f t="shared" si="0"/>
        <v>0</v>
      </c>
      <c r="CK3" s="41">
        <f t="shared" si="0"/>
        <v>0</v>
      </c>
      <c r="CL3" s="41">
        <f t="shared" si="0"/>
        <v>0</v>
      </c>
      <c r="CM3" s="41">
        <f t="shared" si="0"/>
        <v>0</v>
      </c>
      <c r="CN3" s="41">
        <f t="shared" si="0"/>
        <v>0</v>
      </c>
      <c r="CO3" s="41">
        <f t="shared" si="0"/>
        <v>0</v>
      </c>
      <c r="CP3" s="41">
        <f t="shared" si="0"/>
        <v>0</v>
      </c>
      <c r="CQ3" s="41">
        <f t="shared" si="0"/>
        <v>650000000</v>
      </c>
      <c r="CR3" s="41">
        <f t="shared" si="0"/>
        <v>0</v>
      </c>
      <c r="CS3" s="41">
        <f t="shared" si="0"/>
        <v>0</v>
      </c>
      <c r="CT3" s="41">
        <f t="shared" si="0"/>
        <v>0</v>
      </c>
      <c r="CU3" s="41">
        <f t="shared" si="0"/>
        <v>0</v>
      </c>
      <c r="CV3" s="41">
        <f t="shared" si="0"/>
        <v>0</v>
      </c>
      <c r="CW3" s="41">
        <f t="shared" si="0"/>
        <v>0</v>
      </c>
      <c r="CX3" s="41">
        <f t="shared" si="0"/>
        <v>0</v>
      </c>
      <c r="CY3" s="41">
        <f t="shared" si="0"/>
        <v>0</v>
      </c>
      <c r="CZ3" s="41">
        <f t="shared" si="0"/>
        <v>0</v>
      </c>
      <c r="DA3" s="41">
        <f t="shared" si="0"/>
        <v>0</v>
      </c>
      <c r="DB3" s="41">
        <f t="shared" si="0"/>
        <v>0</v>
      </c>
      <c r="DC3" s="41">
        <f t="shared" si="0"/>
        <v>0</v>
      </c>
      <c r="DD3" s="41">
        <f t="shared" si="0"/>
        <v>0</v>
      </c>
      <c r="DE3" s="41">
        <f t="shared" si="0"/>
        <v>0</v>
      </c>
      <c r="DF3" s="41">
        <f t="shared" si="0"/>
        <v>0</v>
      </c>
      <c r="DG3" s="41">
        <f t="shared" si="0"/>
        <v>0</v>
      </c>
      <c r="DH3" s="41">
        <f t="shared" si="0"/>
        <v>0</v>
      </c>
      <c r="DI3" s="41">
        <f t="shared" si="0"/>
        <v>0</v>
      </c>
      <c r="DJ3" s="41">
        <f t="shared" si="0"/>
        <v>0</v>
      </c>
      <c r="DK3" s="41">
        <f t="shared" si="0"/>
        <v>0</v>
      </c>
      <c r="DL3" s="41">
        <f t="shared" si="0"/>
        <v>0</v>
      </c>
      <c r="DM3" s="41">
        <f t="shared" si="0"/>
        <v>0</v>
      </c>
      <c r="DN3" s="41">
        <f t="shared" si="0"/>
        <v>0</v>
      </c>
      <c r="DO3" s="41">
        <f t="shared" si="0"/>
        <v>0</v>
      </c>
      <c r="DP3" s="41">
        <f t="shared" si="0"/>
        <v>0</v>
      </c>
      <c r="DQ3" s="41">
        <f t="shared" si="0"/>
        <v>0</v>
      </c>
      <c r="DR3" s="41">
        <f t="shared" si="0"/>
        <v>0</v>
      </c>
      <c r="DS3" s="41">
        <f t="shared" si="0"/>
        <v>0</v>
      </c>
      <c r="DT3" s="41">
        <f t="shared" si="0"/>
        <v>0</v>
      </c>
      <c r="DU3" s="41">
        <f t="shared" si="0"/>
        <v>0</v>
      </c>
      <c r="DV3" s="41">
        <f t="shared" si="0"/>
        <v>0</v>
      </c>
      <c r="DW3" s="41">
        <f t="shared" si="0"/>
        <v>0</v>
      </c>
      <c r="DX3" s="41">
        <f t="shared" si="0"/>
        <v>0</v>
      </c>
      <c r="DY3" s="41">
        <f t="shared" si="0"/>
        <v>0</v>
      </c>
      <c r="DZ3" s="41">
        <f t="shared" si="0"/>
        <v>0</v>
      </c>
      <c r="EA3" s="41">
        <f t="shared" si="0"/>
        <v>0</v>
      </c>
      <c r="EB3" s="41">
        <f t="shared" si="0"/>
        <v>0</v>
      </c>
      <c r="EC3" s="41">
        <f t="shared" si="0"/>
        <v>0</v>
      </c>
      <c r="ED3" s="41">
        <f t="shared" si="0"/>
        <v>0</v>
      </c>
      <c r="EE3" s="41">
        <f t="shared" si="0"/>
        <v>0</v>
      </c>
      <c r="EF3" s="41">
        <f t="shared" si="0"/>
        <v>0</v>
      </c>
      <c r="EG3" s="41">
        <f t="shared" si="0"/>
        <v>0</v>
      </c>
      <c r="EH3" s="41">
        <f t="shared" si="0"/>
        <v>0</v>
      </c>
      <c r="EI3" s="41">
        <f t="shared" si="0"/>
        <v>0</v>
      </c>
      <c r="EJ3" s="41">
        <f t="shared" si="0"/>
        <v>0</v>
      </c>
      <c r="EK3" s="41">
        <f t="shared" si="0"/>
        <v>0</v>
      </c>
      <c r="EL3" s="41">
        <f t="shared" si="0"/>
        <v>0</v>
      </c>
      <c r="EM3" s="41">
        <f t="shared" si="0"/>
        <v>0</v>
      </c>
      <c r="EN3" s="41">
        <f t="shared" si="0"/>
        <v>0</v>
      </c>
      <c r="EO3" s="41">
        <f t="shared" si="0"/>
        <v>0</v>
      </c>
      <c r="EP3" s="41">
        <f t="shared" si="0"/>
        <v>0</v>
      </c>
      <c r="EQ3" s="41">
        <f t="shared" si="0"/>
        <v>0</v>
      </c>
      <c r="ER3" s="41">
        <f t="shared" si="0"/>
        <v>0</v>
      </c>
      <c r="ES3" s="41">
        <f t="shared" si="0"/>
        <v>0</v>
      </c>
      <c r="ET3" s="41">
        <f t="shared" si="0"/>
        <v>0</v>
      </c>
      <c r="EU3" s="41">
        <f t="shared" si="0"/>
        <v>0</v>
      </c>
      <c r="EV3" s="41">
        <f t="shared" si="0"/>
        <v>0</v>
      </c>
      <c r="EW3" s="41">
        <f t="shared" si="0"/>
        <v>0</v>
      </c>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42"/>
      <c r="IA3" s="42"/>
      <c r="IB3" s="42"/>
      <c r="IC3" s="42"/>
      <c r="ID3" s="42"/>
      <c r="IE3" s="42"/>
      <c r="IF3" s="42"/>
      <c r="IG3" s="42"/>
      <c r="IH3" s="42"/>
      <c r="II3" s="42"/>
      <c r="IJ3" s="42"/>
      <c r="IK3" s="42"/>
      <c r="IL3" s="42"/>
      <c r="IM3" s="42"/>
      <c r="IN3" s="42"/>
      <c r="IO3" s="42"/>
      <c r="IP3" s="42"/>
      <c r="IQ3" s="42"/>
      <c r="IR3" s="42"/>
      <c r="IS3" s="42"/>
      <c r="IT3" s="42"/>
      <c r="IU3" s="42"/>
      <c r="IV3" s="42"/>
      <c r="IW3" s="42"/>
      <c r="IX3" s="42"/>
      <c r="IY3" s="42"/>
      <c r="IZ3" s="42"/>
      <c r="JA3" s="42"/>
      <c r="JB3" s="42"/>
      <c r="JC3" s="42"/>
      <c r="JD3" s="42"/>
      <c r="JE3" s="42"/>
      <c r="JF3" s="42"/>
      <c r="JG3" s="42"/>
      <c r="JH3" s="42"/>
      <c r="JI3" s="42"/>
      <c r="JJ3" s="42"/>
      <c r="JK3" s="42"/>
      <c r="JL3" s="42"/>
      <c r="JM3" s="42"/>
      <c r="JN3" s="42"/>
      <c r="JO3" s="42"/>
      <c r="JP3" s="42"/>
      <c r="JQ3" s="42"/>
      <c r="JR3" s="42"/>
      <c r="JS3" s="42"/>
      <c r="JT3" s="42"/>
      <c r="JU3" s="42"/>
      <c r="JV3" s="42"/>
      <c r="JW3" s="42"/>
      <c r="JX3" s="42"/>
      <c r="JY3" s="42"/>
      <c r="JZ3" s="42"/>
      <c r="KA3" s="42"/>
      <c r="KB3" s="42"/>
    </row>
    <row r="4" spans="1:288" ht="15.75" customHeight="1" x14ac:dyDescent="0.3">
      <c r="A4" s="43" t="s">
        <v>187</v>
      </c>
      <c r="B4" s="43"/>
      <c r="C4" s="43"/>
      <c r="D4" s="43"/>
      <c r="E4" s="43"/>
      <c r="F4" s="43"/>
      <c r="G4" s="43"/>
      <c r="H4" s="44"/>
      <c r="I4" s="45"/>
      <c r="J4" s="45"/>
      <c r="K4" s="45"/>
      <c r="L4" s="46" t="s">
        <v>188</v>
      </c>
      <c r="M4" s="30"/>
      <c r="N4" s="47"/>
      <c r="O4" s="38"/>
      <c r="P4" s="39"/>
      <c r="Q4" s="48"/>
      <c r="R4" s="48"/>
      <c r="S4" s="48"/>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50"/>
      <c r="CC4" s="50"/>
      <c r="CD4" s="50"/>
      <c r="CE4" s="50"/>
      <c r="CF4" s="50"/>
      <c r="CG4" s="50"/>
      <c r="CH4" s="50"/>
      <c r="CI4" s="50"/>
      <c r="CJ4" s="50"/>
      <c r="CK4" s="50"/>
      <c r="CL4" s="50"/>
      <c r="CM4" s="50"/>
      <c r="CN4" s="50"/>
      <c r="CO4" s="50"/>
      <c r="CP4" s="50"/>
      <c r="CQ4" s="50"/>
      <c r="CR4" s="50"/>
      <c r="CS4" s="50"/>
      <c r="CT4" s="50"/>
      <c r="CU4" s="50"/>
      <c r="CV4" s="50"/>
      <c r="CW4" s="50"/>
      <c r="CX4" s="50"/>
      <c r="CY4" s="50"/>
      <c r="CZ4" s="52"/>
      <c r="DA4" s="53"/>
      <c r="DB4" s="53"/>
      <c r="DC4" s="53"/>
      <c r="DD4" s="53"/>
      <c r="DE4" s="53"/>
      <c r="DF4" s="53"/>
      <c r="DG4" s="53"/>
      <c r="DH4" s="53"/>
      <c r="DI4" s="53"/>
      <c r="DJ4" s="53"/>
      <c r="DK4" s="53"/>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54"/>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c r="HI4" s="42"/>
      <c r="HJ4" s="42"/>
      <c r="HK4" s="42"/>
      <c r="HL4" s="42"/>
      <c r="HM4" s="42"/>
      <c r="HN4" s="42"/>
      <c r="HO4" s="42"/>
      <c r="HP4" s="42"/>
      <c r="HQ4" s="42"/>
      <c r="HR4" s="42"/>
      <c r="HS4" s="42"/>
      <c r="HT4" s="42"/>
      <c r="HU4" s="42"/>
      <c r="HV4" s="42"/>
      <c r="HW4" s="42"/>
      <c r="HX4" s="42"/>
      <c r="HY4" s="42"/>
      <c r="HZ4" s="42"/>
      <c r="IA4" s="42"/>
      <c r="IB4" s="42"/>
      <c r="IC4" s="42"/>
      <c r="ID4" s="42"/>
      <c r="IE4" s="42"/>
      <c r="IF4" s="42"/>
      <c r="IG4" s="42"/>
      <c r="IH4" s="42"/>
      <c r="II4" s="42"/>
      <c r="IJ4" s="42"/>
      <c r="IK4" s="42"/>
      <c r="IL4" s="42"/>
      <c r="IM4" s="42"/>
      <c r="IN4" s="42"/>
      <c r="IO4" s="42"/>
      <c r="IP4" s="42"/>
      <c r="IQ4" s="42"/>
      <c r="IR4" s="42"/>
      <c r="IS4" s="42"/>
      <c r="IT4" s="42"/>
      <c r="IU4" s="42"/>
      <c r="IV4" s="42"/>
      <c r="IW4" s="42"/>
      <c r="IX4" s="42"/>
      <c r="IY4" s="42"/>
      <c r="IZ4" s="42"/>
      <c r="JA4" s="42"/>
      <c r="JB4" s="42"/>
      <c r="JC4" s="42"/>
      <c r="JD4" s="42"/>
      <c r="JE4" s="42"/>
      <c r="JF4" s="42"/>
      <c r="JG4" s="42"/>
      <c r="JH4" s="42"/>
      <c r="JI4" s="42"/>
      <c r="JJ4" s="42"/>
      <c r="JK4" s="42"/>
      <c r="JL4" s="42"/>
      <c r="JM4" s="42"/>
      <c r="JN4" s="42"/>
      <c r="JO4" s="42"/>
      <c r="JP4" s="42"/>
      <c r="JQ4" s="42"/>
      <c r="JR4" s="42"/>
      <c r="JS4" s="42"/>
      <c r="JT4" s="42"/>
      <c r="JU4" s="42"/>
      <c r="JV4" s="42"/>
      <c r="JW4" s="42"/>
      <c r="JX4" s="42"/>
      <c r="JY4" s="42"/>
      <c r="JZ4" s="42"/>
      <c r="KA4" s="42"/>
      <c r="KB4" s="42"/>
    </row>
    <row r="5" spans="1:288" ht="15.75" customHeight="1" x14ac:dyDescent="0.3">
      <c r="A5" s="71" t="s">
        <v>187</v>
      </c>
      <c r="B5" s="72" t="s">
        <v>192</v>
      </c>
      <c r="C5" s="72"/>
      <c r="D5" s="72"/>
      <c r="E5" s="72"/>
      <c r="F5" s="72"/>
      <c r="G5" s="72"/>
      <c r="H5" s="60"/>
      <c r="I5" s="61"/>
      <c r="J5" s="61"/>
      <c r="K5" s="61"/>
      <c r="L5" s="62" t="s">
        <v>194</v>
      </c>
      <c r="M5" s="75">
        <v>0</v>
      </c>
      <c r="N5" s="47"/>
      <c r="O5" s="83"/>
      <c r="P5" s="47">
        <v>0</v>
      </c>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48"/>
      <c r="CC5" s="48"/>
      <c r="CD5" s="48"/>
      <c r="CE5" s="48"/>
      <c r="CF5" s="48"/>
      <c r="CG5" s="48"/>
      <c r="CH5" s="48"/>
      <c r="CI5" s="48"/>
      <c r="CJ5" s="48"/>
      <c r="CK5" s="48"/>
      <c r="CL5" s="48"/>
      <c r="CM5" s="48"/>
      <c r="CN5" s="48"/>
      <c r="CO5" s="48"/>
      <c r="CP5" s="48"/>
      <c r="CQ5" s="67"/>
      <c r="CR5" s="67"/>
      <c r="CS5" s="67"/>
      <c r="CT5" s="67"/>
      <c r="CU5" s="67"/>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row>
    <row r="6" spans="1:288" ht="15.75" customHeight="1" x14ac:dyDescent="0.3">
      <c r="A6" s="71" t="s">
        <v>187</v>
      </c>
      <c r="B6" s="72" t="s">
        <v>192</v>
      </c>
      <c r="C6" s="72" t="s">
        <v>197</v>
      </c>
      <c r="D6" s="72"/>
      <c r="E6" s="72"/>
      <c r="F6" s="72"/>
      <c r="G6" s="72"/>
      <c r="H6" s="60"/>
      <c r="I6" s="61"/>
      <c r="J6" s="61"/>
      <c r="K6" s="61"/>
      <c r="L6" s="62" t="s">
        <v>198</v>
      </c>
      <c r="M6" s="75">
        <v>0</v>
      </c>
      <c r="N6" s="47"/>
      <c r="O6" s="83"/>
      <c r="P6" s="47">
        <v>0</v>
      </c>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48"/>
      <c r="CC6" s="48"/>
      <c r="CD6" s="48"/>
      <c r="CE6" s="48"/>
      <c r="CF6" s="48"/>
      <c r="CG6" s="48"/>
      <c r="CH6" s="48"/>
      <c r="CI6" s="48"/>
      <c r="CJ6" s="48"/>
      <c r="CK6" s="48"/>
      <c r="CL6" s="48"/>
      <c r="CM6" s="48"/>
      <c r="CN6" s="48"/>
      <c r="CO6" s="48"/>
      <c r="CP6" s="48"/>
      <c r="CQ6" s="67"/>
      <c r="CR6" s="67"/>
      <c r="CS6" s="67"/>
      <c r="CT6" s="67"/>
      <c r="CU6" s="67"/>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row>
    <row r="7" spans="1:288" ht="15.75" customHeight="1" x14ac:dyDescent="0.3">
      <c r="A7" s="80" t="s">
        <v>187</v>
      </c>
      <c r="B7" s="88" t="s">
        <v>192</v>
      </c>
      <c r="C7" s="88" t="s">
        <v>197</v>
      </c>
      <c r="D7" s="88" t="s">
        <v>201</v>
      </c>
      <c r="E7" s="88"/>
      <c r="F7" s="88"/>
      <c r="G7" s="88"/>
      <c r="H7" s="82"/>
      <c r="I7" s="81"/>
      <c r="J7" s="81"/>
      <c r="K7" s="81"/>
      <c r="L7" s="89" t="s">
        <v>204</v>
      </c>
      <c r="M7" s="75">
        <v>0</v>
      </c>
      <c r="N7" s="47"/>
      <c r="O7" s="83"/>
      <c r="P7" s="47">
        <v>0</v>
      </c>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48"/>
      <c r="CC7" s="48"/>
      <c r="CD7" s="48"/>
      <c r="CE7" s="48"/>
      <c r="CF7" s="48"/>
      <c r="CG7" s="48"/>
      <c r="CH7" s="48"/>
      <c r="CI7" s="48"/>
      <c r="CJ7" s="48"/>
      <c r="CK7" s="48"/>
      <c r="CL7" s="48"/>
      <c r="CM7" s="48"/>
      <c r="CN7" s="48"/>
      <c r="CO7" s="48"/>
      <c r="CP7" s="48"/>
      <c r="CQ7" s="67"/>
      <c r="CR7" s="67"/>
      <c r="CS7" s="67"/>
      <c r="CT7" s="67"/>
      <c r="CU7" s="67"/>
      <c r="CV7" s="48"/>
      <c r="CW7" s="48"/>
      <c r="CX7" s="48"/>
      <c r="CY7" s="48"/>
      <c r="CZ7" s="48"/>
      <c r="DA7" s="48"/>
      <c r="DB7" s="48"/>
      <c r="DC7" s="48"/>
      <c r="DD7" s="48"/>
      <c r="DE7" s="48"/>
      <c r="DF7" s="48"/>
      <c r="DG7" s="48"/>
      <c r="DH7" s="48"/>
      <c r="DI7" s="48"/>
      <c r="DJ7" s="48"/>
      <c r="DK7" s="48"/>
      <c r="DL7" s="48"/>
      <c r="DM7" s="48"/>
      <c r="DN7" s="48"/>
      <c r="DO7" s="48"/>
      <c r="DP7" s="48"/>
      <c r="DQ7" s="48"/>
      <c r="DR7" s="48"/>
      <c r="DS7" s="48"/>
      <c r="DT7" s="48"/>
      <c r="DU7" s="48"/>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row>
    <row r="8" spans="1:288" ht="15.75" customHeight="1" x14ac:dyDescent="0.3">
      <c r="A8" s="80" t="s">
        <v>187</v>
      </c>
      <c r="B8" s="88" t="s">
        <v>192</v>
      </c>
      <c r="C8" s="88" t="s">
        <v>197</v>
      </c>
      <c r="D8" s="88" t="s">
        <v>201</v>
      </c>
      <c r="E8" s="82" t="s">
        <v>203</v>
      </c>
      <c r="F8" s="82"/>
      <c r="G8" s="82"/>
      <c r="H8" s="82"/>
      <c r="I8" s="81"/>
      <c r="J8" s="81"/>
      <c r="K8" s="81"/>
      <c r="L8" s="89" t="s">
        <v>202</v>
      </c>
      <c r="M8" s="75">
        <v>0</v>
      </c>
      <c r="N8" s="47"/>
      <c r="O8" s="83"/>
      <c r="P8" s="47">
        <v>0</v>
      </c>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47"/>
      <c r="CC8" s="47"/>
      <c r="CD8" s="47"/>
      <c r="CE8" s="47"/>
      <c r="CF8" s="47"/>
      <c r="CG8" s="47"/>
      <c r="CH8" s="47"/>
      <c r="CI8" s="47"/>
      <c r="CJ8" s="47"/>
      <c r="CK8" s="47"/>
      <c r="CL8" s="47"/>
      <c r="CM8" s="47"/>
      <c r="CN8" s="47"/>
      <c r="CO8" s="47"/>
      <c r="CP8" s="47"/>
      <c r="CQ8" s="92"/>
      <c r="CR8" s="92"/>
      <c r="CS8" s="92"/>
      <c r="CT8" s="92"/>
      <c r="CU8" s="92"/>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3"/>
      <c r="FZ8" s="93"/>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3"/>
      <c r="HS8" s="93"/>
      <c r="HT8" s="93"/>
      <c r="HU8" s="93"/>
      <c r="HV8" s="93"/>
      <c r="HW8" s="93"/>
      <c r="HX8" s="93"/>
      <c r="HY8" s="93"/>
      <c r="HZ8" s="93"/>
      <c r="IA8" s="93"/>
      <c r="IB8" s="93"/>
      <c r="IC8" s="93"/>
      <c r="ID8" s="93"/>
      <c r="IE8" s="93"/>
      <c r="IF8" s="93"/>
      <c r="IG8" s="93"/>
      <c r="IH8" s="93"/>
      <c r="II8" s="93"/>
      <c r="IJ8" s="93"/>
      <c r="IK8" s="93"/>
      <c r="IL8" s="93"/>
      <c r="IM8" s="93"/>
      <c r="IN8" s="93"/>
      <c r="IO8" s="93"/>
      <c r="IP8" s="93"/>
      <c r="IQ8" s="93"/>
      <c r="IR8" s="93"/>
      <c r="IS8" s="93"/>
      <c r="IT8" s="93"/>
      <c r="IU8" s="93"/>
      <c r="IV8" s="93"/>
      <c r="IW8" s="93"/>
      <c r="IX8" s="93"/>
      <c r="IY8" s="93"/>
      <c r="IZ8" s="93"/>
      <c r="JA8" s="93"/>
      <c r="JB8" s="93"/>
      <c r="JC8" s="93"/>
      <c r="JD8" s="93"/>
      <c r="JE8" s="93"/>
      <c r="JF8" s="93"/>
      <c r="JG8" s="93"/>
      <c r="JH8" s="93"/>
      <c r="JI8" s="93"/>
      <c r="JJ8" s="93"/>
      <c r="JK8" s="93"/>
      <c r="JL8" s="93"/>
      <c r="JM8" s="93"/>
      <c r="JN8" s="93"/>
      <c r="JO8" s="93"/>
      <c r="JP8" s="93"/>
      <c r="JQ8" s="93"/>
      <c r="JR8" s="93"/>
      <c r="JS8" s="93"/>
      <c r="JT8" s="93"/>
      <c r="JU8" s="93"/>
      <c r="JV8" s="93"/>
      <c r="JW8" s="93"/>
      <c r="JX8" s="93"/>
      <c r="JY8" s="93"/>
      <c r="JZ8" s="93"/>
      <c r="KA8" s="93"/>
      <c r="KB8" s="93"/>
    </row>
    <row r="9" spans="1:288" ht="15.75" customHeight="1" x14ac:dyDescent="0.3">
      <c r="A9" s="56" t="s">
        <v>187</v>
      </c>
      <c r="B9" s="55" t="s">
        <v>192</v>
      </c>
      <c r="C9" s="55" t="s">
        <v>197</v>
      </c>
      <c r="D9" s="55" t="s">
        <v>201</v>
      </c>
      <c r="E9" s="55" t="s">
        <v>203</v>
      </c>
      <c r="F9" s="94" t="s">
        <v>205</v>
      </c>
      <c r="G9" s="55" t="s">
        <v>216</v>
      </c>
      <c r="H9" s="95" t="s">
        <v>207</v>
      </c>
      <c r="I9" s="87" t="s">
        <v>208</v>
      </c>
      <c r="J9" s="87"/>
      <c r="K9" s="87"/>
      <c r="L9" s="138" t="s">
        <v>217</v>
      </c>
      <c r="M9" s="75">
        <f t="shared" ref="M9:M17" si="1">N9</f>
        <v>285000000</v>
      </c>
      <c r="N9" s="47">
        <f t="shared" ref="N9:N18" si="2">P9</f>
        <v>285000000</v>
      </c>
      <c r="O9" s="83">
        <v>7</v>
      </c>
      <c r="P9" s="47">
        <f t="shared" ref="P9:P18" si="3">SUM(Q9:EW9)</f>
        <v>285000000</v>
      </c>
      <c r="Q9" s="47">
        <v>285000000</v>
      </c>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47"/>
      <c r="CC9" s="47"/>
      <c r="CD9" s="47"/>
      <c r="CE9" s="47"/>
      <c r="CF9" s="47"/>
      <c r="CG9" s="47"/>
      <c r="CH9" s="47"/>
      <c r="CI9" s="47"/>
      <c r="CJ9" s="47"/>
      <c r="CK9" s="47"/>
      <c r="CL9" s="47"/>
      <c r="CM9" s="47"/>
      <c r="CN9" s="47"/>
      <c r="CO9" s="47"/>
      <c r="CP9" s="47"/>
      <c r="CQ9" s="92"/>
      <c r="CR9" s="92"/>
      <c r="CS9" s="92"/>
      <c r="CT9" s="92"/>
      <c r="CU9" s="92"/>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c r="HT9" s="93"/>
      <c r="HU9" s="93"/>
      <c r="HV9" s="93"/>
      <c r="HW9" s="93"/>
      <c r="HX9" s="93"/>
      <c r="HY9" s="93"/>
      <c r="HZ9" s="93"/>
      <c r="IA9" s="93"/>
      <c r="IB9" s="93"/>
      <c r="IC9" s="93"/>
      <c r="ID9" s="93"/>
      <c r="IE9" s="93"/>
      <c r="IF9" s="93"/>
      <c r="IG9" s="93"/>
      <c r="IH9" s="93"/>
      <c r="II9" s="93"/>
      <c r="IJ9" s="93"/>
      <c r="IK9" s="93"/>
      <c r="IL9" s="93"/>
      <c r="IM9" s="93"/>
      <c r="IN9" s="93"/>
      <c r="IO9" s="93"/>
      <c r="IP9" s="93"/>
      <c r="IQ9" s="93"/>
      <c r="IR9" s="93"/>
      <c r="IS9" s="93"/>
      <c r="IT9" s="93"/>
      <c r="IU9" s="93"/>
      <c r="IV9" s="93"/>
      <c r="IW9" s="93"/>
      <c r="IX9" s="93"/>
      <c r="IY9" s="93"/>
      <c r="IZ9" s="93"/>
      <c r="JA9" s="93"/>
      <c r="JB9" s="93"/>
      <c r="JC9" s="93"/>
      <c r="JD9" s="93"/>
      <c r="JE9" s="93"/>
      <c r="JF9" s="93"/>
      <c r="JG9" s="93"/>
      <c r="JH9" s="93"/>
      <c r="JI9" s="93"/>
      <c r="JJ9" s="93"/>
      <c r="JK9" s="93"/>
      <c r="JL9" s="93"/>
      <c r="JM9" s="93"/>
      <c r="JN9" s="93"/>
      <c r="JO9" s="93"/>
      <c r="JP9" s="93"/>
      <c r="JQ9" s="93"/>
      <c r="JR9" s="93"/>
      <c r="JS9" s="93"/>
      <c r="JT9" s="93"/>
      <c r="JU9" s="93"/>
      <c r="JV9" s="93"/>
      <c r="JW9" s="93"/>
      <c r="JX9" s="93"/>
      <c r="JY9" s="93"/>
      <c r="JZ9" s="93"/>
      <c r="KA9" s="93"/>
      <c r="KB9" s="93"/>
    </row>
    <row r="10" spans="1:288" ht="15.75" customHeight="1" x14ac:dyDescent="0.3">
      <c r="A10" s="61" t="s">
        <v>187</v>
      </c>
      <c r="B10" s="60" t="s">
        <v>192</v>
      </c>
      <c r="C10" s="60" t="s">
        <v>226</v>
      </c>
      <c r="D10" s="60"/>
      <c r="E10" s="60"/>
      <c r="F10" s="60"/>
      <c r="G10" s="60"/>
      <c r="H10" s="60"/>
      <c r="I10" s="61"/>
      <c r="J10" s="61"/>
      <c r="K10" s="61"/>
      <c r="L10" s="62" t="s">
        <v>227</v>
      </c>
      <c r="M10" s="75">
        <f t="shared" si="1"/>
        <v>0</v>
      </c>
      <c r="N10" s="47">
        <f t="shared" si="2"/>
        <v>0</v>
      </c>
      <c r="O10" s="83"/>
      <c r="P10" s="47">
        <f t="shared" si="3"/>
        <v>0</v>
      </c>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47"/>
      <c r="CC10" s="47"/>
      <c r="CD10" s="47"/>
      <c r="CE10" s="47"/>
      <c r="CF10" s="47"/>
      <c r="CG10" s="47"/>
      <c r="CH10" s="47"/>
      <c r="CI10" s="47"/>
      <c r="CJ10" s="47"/>
      <c r="CK10" s="47"/>
      <c r="CL10" s="47"/>
      <c r="CM10" s="47"/>
      <c r="CN10" s="47"/>
      <c r="CO10" s="47"/>
      <c r="CP10" s="47"/>
      <c r="CQ10" s="92"/>
      <c r="CR10" s="92"/>
      <c r="CS10" s="92"/>
      <c r="CT10" s="92"/>
      <c r="CU10" s="92"/>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c r="IV10" s="93"/>
      <c r="IW10" s="93"/>
      <c r="IX10" s="93"/>
      <c r="IY10" s="93"/>
      <c r="IZ10" s="93"/>
      <c r="JA10" s="93"/>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row>
    <row r="11" spans="1:288" ht="15.75" customHeight="1" x14ac:dyDescent="0.3">
      <c r="A11" s="76" t="s">
        <v>187</v>
      </c>
      <c r="B11" s="76" t="s">
        <v>192</v>
      </c>
      <c r="C11" s="76" t="s">
        <v>226</v>
      </c>
      <c r="D11" s="97" t="s">
        <v>231</v>
      </c>
      <c r="E11" s="97"/>
      <c r="F11" s="97"/>
      <c r="G11" s="97"/>
      <c r="H11" s="73"/>
      <c r="I11" s="97"/>
      <c r="J11" s="97"/>
      <c r="K11" s="97"/>
      <c r="L11" s="98" t="s">
        <v>232</v>
      </c>
      <c r="M11" s="75">
        <f t="shared" si="1"/>
        <v>0</v>
      </c>
      <c r="N11" s="47">
        <f t="shared" si="2"/>
        <v>0</v>
      </c>
      <c r="O11" s="83"/>
      <c r="P11" s="47">
        <f t="shared" si="3"/>
        <v>0</v>
      </c>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47"/>
      <c r="CC11" s="47"/>
      <c r="CD11" s="47"/>
      <c r="CE11" s="47"/>
      <c r="CF11" s="47"/>
      <c r="CG11" s="47"/>
      <c r="CH11" s="47"/>
      <c r="CI11" s="47"/>
      <c r="CJ11" s="47"/>
      <c r="CK11" s="47"/>
      <c r="CL11" s="47"/>
      <c r="CM11" s="47"/>
      <c r="CN11" s="47"/>
      <c r="CO11" s="47"/>
      <c r="CP11" s="47"/>
      <c r="CQ11" s="92"/>
      <c r="CR11" s="92"/>
      <c r="CS11" s="92"/>
      <c r="CT11" s="92"/>
      <c r="CU11" s="92"/>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3"/>
      <c r="EY11" s="93"/>
      <c r="EZ11" s="93"/>
      <c r="FA11" s="93"/>
      <c r="FB11" s="93"/>
      <c r="FC11" s="93"/>
      <c r="FD11" s="93"/>
      <c r="FE11" s="93"/>
      <c r="FF11" s="93"/>
      <c r="FG11" s="93"/>
      <c r="FH11" s="93"/>
      <c r="FI11" s="93"/>
      <c r="FJ11" s="93"/>
      <c r="FK11" s="93"/>
      <c r="FL11" s="93"/>
      <c r="FM11" s="93"/>
      <c r="FN11" s="93"/>
      <c r="FO11" s="93"/>
      <c r="FP11" s="93"/>
      <c r="FQ11" s="93"/>
      <c r="FR11" s="93"/>
      <c r="FS11" s="93"/>
      <c r="FT11" s="93"/>
      <c r="FU11" s="93"/>
      <c r="FV11" s="93"/>
      <c r="FW11" s="93"/>
      <c r="FX11" s="93"/>
      <c r="FY11" s="93"/>
      <c r="FZ11" s="93"/>
      <c r="GA11" s="93"/>
      <c r="GB11" s="93"/>
      <c r="GC11" s="93"/>
      <c r="GD11" s="93"/>
      <c r="GE11" s="93"/>
      <c r="GF11" s="93"/>
      <c r="GG11" s="93"/>
      <c r="GH11" s="93"/>
      <c r="GI11" s="93"/>
      <c r="GJ11" s="93"/>
      <c r="GK11" s="93"/>
      <c r="GL11" s="93"/>
      <c r="GM11" s="93"/>
      <c r="GN11" s="93"/>
      <c r="GO11" s="93"/>
      <c r="GP11" s="93"/>
      <c r="GQ11" s="93"/>
      <c r="GR11" s="93"/>
      <c r="GS11" s="93"/>
      <c r="GT11" s="93"/>
      <c r="GU11" s="93"/>
      <c r="GV11" s="93"/>
      <c r="GW11" s="93"/>
      <c r="GX11" s="93"/>
      <c r="GY11" s="93"/>
      <c r="GZ11" s="93"/>
      <c r="HA11" s="93"/>
      <c r="HB11" s="93"/>
      <c r="HC11" s="93"/>
      <c r="HD11" s="93"/>
      <c r="HE11" s="93"/>
      <c r="HF11" s="93"/>
      <c r="HG11" s="93"/>
      <c r="HH11" s="93"/>
      <c r="HI11" s="93"/>
      <c r="HJ11" s="93"/>
      <c r="HK11" s="93"/>
      <c r="HL11" s="93"/>
      <c r="HM11" s="93"/>
      <c r="HN11" s="93"/>
      <c r="HO11" s="93"/>
      <c r="HP11" s="93"/>
      <c r="HQ11" s="93"/>
      <c r="HR11" s="93"/>
      <c r="HS11" s="93"/>
      <c r="HT11" s="93"/>
      <c r="HU11" s="93"/>
      <c r="HV11" s="93"/>
      <c r="HW11" s="93"/>
      <c r="HX11" s="93"/>
      <c r="HY11" s="93"/>
      <c r="HZ11" s="93"/>
      <c r="IA11" s="93"/>
      <c r="IB11" s="93"/>
      <c r="IC11" s="93"/>
      <c r="ID11" s="93"/>
      <c r="IE11" s="93"/>
      <c r="IF11" s="93"/>
      <c r="IG11" s="93"/>
      <c r="IH11" s="93"/>
      <c r="II11" s="93"/>
      <c r="IJ11" s="93"/>
      <c r="IK11" s="93"/>
      <c r="IL11" s="93"/>
      <c r="IM11" s="93"/>
      <c r="IN11" s="93"/>
      <c r="IO11" s="93"/>
      <c r="IP11" s="93"/>
      <c r="IQ11" s="93"/>
      <c r="IR11" s="93"/>
      <c r="IS11" s="93"/>
      <c r="IT11" s="93"/>
      <c r="IU11" s="93"/>
      <c r="IV11" s="93"/>
      <c r="IW11" s="93"/>
      <c r="IX11" s="93"/>
      <c r="IY11" s="93"/>
      <c r="IZ11" s="93"/>
      <c r="JA11" s="93"/>
      <c r="JB11" s="93"/>
      <c r="JC11" s="93"/>
      <c r="JD11" s="93"/>
      <c r="JE11" s="93"/>
      <c r="JF11" s="93"/>
      <c r="JG11" s="93"/>
      <c r="JH11" s="93"/>
      <c r="JI11" s="93"/>
      <c r="JJ11" s="93"/>
      <c r="JK11" s="93"/>
      <c r="JL11" s="93"/>
      <c r="JM11" s="93"/>
      <c r="JN11" s="93"/>
      <c r="JO11" s="93"/>
      <c r="JP11" s="93"/>
      <c r="JQ11" s="93"/>
      <c r="JR11" s="93"/>
      <c r="JS11" s="93"/>
      <c r="JT11" s="93"/>
      <c r="JU11" s="93"/>
      <c r="JV11" s="93"/>
      <c r="JW11" s="93"/>
      <c r="JX11" s="93"/>
      <c r="JY11" s="93"/>
      <c r="JZ11" s="93"/>
      <c r="KA11" s="93"/>
      <c r="KB11" s="93"/>
    </row>
    <row r="12" spans="1:288" ht="15.75" customHeight="1" x14ac:dyDescent="0.3">
      <c r="A12" s="81" t="s">
        <v>187</v>
      </c>
      <c r="B12" s="81" t="s">
        <v>192</v>
      </c>
      <c r="C12" s="81" t="s">
        <v>226</v>
      </c>
      <c r="D12" s="99" t="s">
        <v>231</v>
      </c>
      <c r="E12" s="99" t="s">
        <v>236</v>
      </c>
      <c r="F12" s="99"/>
      <c r="G12" s="99"/>
      <c r="H12" s="100"/>
      <c r="I12" s="99"/>
      <c r="J12" s="99"/>
      <c r="K12" s="99"/>
      <c r="L12" s="89" t="s">
        <v>237</v>
      </c>
      <c r="M12" s="75">
        <f t="shared" si="1"/>
        <v>0</v>
      </c>
      <c r="N12" s="47">
        <f t="shared" si="2"/>
        <v>0</v>
      </c>
      <c r="O12" s="83"/>
      <c r="P12" s="47">
        <f t="shared" si="3"/>
        <v>0</v>
      </c>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48"/>
      <c r="CC12" s="48"/>
      <c r="CD12" s="48"/>
      <c r="CE12" s="48"/>
      <c r="CF12" s="48"/>
      <c r="CG12" s="48"/>
      <c r="CH12" s="48"/>
      <c r="CI12" s="48"/>
      <c r="CJ12" s="48"/>
      <c r="CK12" s="48"/>
      <c r="CL12" s="48"/>
      <c r="CM12" s="48"/>
      <c r="CN12" s="48"/>
      <c r="CO12" s="48"/>
      <c r="CP12" s="48"/>
      <c r="CQ12" s="67"/>
      <c r="CR12" s="67"/>
      <c r="CS12" s="67"/>
      <c r="CT12" s="67"/>
      <c r="CU12" s="67"/>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48"/>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row>
    <row r="13" spans="1:288" ht="15.75" customHeight="1" x14ac:dyDescent="0.3">
      <c r="A13" s="56" t="s">
        <v>187</v>
      </c>
      <c r="B13" s="55" t="s">
        <v>192</v>
      </c>
      <c r="C13" s="55" t="s">
        <v>226</v>
      </c>
      <c r="D13" s="55" t="s">
        <v>231</v>
      </c>
      <c r="E13" s="55" t="s">
        <v>236</v>
      </c>
      <c r="F13" s="94" t="s">
        <v>240</v>
      </c>
      <c r="G13" s="55" t="s">
        <v>241</v>
      </c>
      <c r="H13" s="95" t="s">
        <v>242</v>
      </c>
      <c r="I13" s="87" t="s">
        <v>208</v>
      </c>
      <c r="J13" s="87"/>
      <c r="K13" s="87"/>
      <c r="L13" s="101" t="s">
        <v>243</v>
      </c>
      <c r="M13" s="75">
        <f t="shared" si="1"/>
        <v>250000000</v>
      </c>
      <c r="N13" s="47">
        <f t="shared" si="2"/>
        <v>250000000</v>
      </c>
      <c r="O13" s="83">
        <v>6</v>
      </c>
      <c r="P13" s="47">
        <f t="shared" si="3"/>
        <v>250000000</v>
      </c>
      <c r="Q13" s="47">
        <v>250000000</v>
      </c>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47"/>
      <c r="CC13" s="47"/>
      <c r="CD13" s="47"/>
      <c r="CE13" s="47"/>
      <c r="CF13" s="47"/>
      <c r="CG13" s="47"/>
      <c r="CH13" s="47"/>
      <c r="CI13" s="47"/>
      <c r="CJ13" s="47"/>
      <c r="CK13" s="47"/>
      <c r="CL13" s="47"/>
      <c r="CM13" s="47"/>
      <c r="CN13" s="47"/>
      <c r="CO13" s="47"/>
      <c r="CP13" s="47"/>
      <c r="CQ13" s="92"/>
      <c r="CR13" s="92"/>
      <c r="CS13" s="92"/>
      <c r="CT13" s="92"/>
      <c r="CU13" s="92"/>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3"/>
      <c r="EY13" s="93"/>
      <c r="EZ13" s="93"/>
      <c r="FA13" s="93"/>
      <c r="FB13" s="93"/>
      <c r="FC13" s="93"/>
      <c r="FD13" s="93"/>
      <c r="FE13" s="93"/>
      <c r="FF13" s="93"/>
      <c r="FG13" s="93"/>
      <c r="FH13" s="93"/>
      <c r="FI13" s="93"/>
      <c r="FJ13" s="93"/>
      <c r="FK13" s="93"/>
      <c r="FL13" s="93"/>
      <c r="FM13" s="93"/>
      <c r="FN13" s="93"/>
      <c r="FO13" s="93"/>
      <c r="FP13" s="93"/>
      <c r="FQ13" s="93"/>
      <c r="FR13" s="93"/>
      <c r="FS13" s="93"/>
      <c r="FT13" s="93"/>
      <c r="FU13" s="93"/>
      <c r="FV13" s="93"/>
      <c r="FW13" s="93"/>
      <c r="FX13" s="93"/>
      <c r="FY13" s="93"/>
      <c r="FZ13" s="93"/>
      <c r="GA13" s="93"/>
      <c r="GB13" s="93"/>
      <c r="GC13" s="93"/>
      <c r="GD13" s="93"/>
      <c r="GE13" s="93"/>
      <c r="GF13" s="93"/>
      <c r="GG13" s="93"/>
      <c r="GH13" s="93"/>
      <c r="GI13" s="93"/>
      <c r="GJ13" s="93"/>
      <c r="GK13" s="93"/>
      <c r="GL13" s="93"/>
      <c r="GM13" s="93"/>
      <c r="GN13" s="93"/>
      <c r="GO13" s="93"/>
      <c r="GP13" s="93"/>
      <c r="GQ13" s="93"/>
      <c r="GR13" s="93"/>
      <c r="GS13" s="93"/>
      <c r="GT13" s="93"/>
      <c r="GU13" s="93"/>
      <c r="GV13" s="93"/>
      <c r="GW13" s="93"/>
      <c r="GX13" s="93"/>
      <c r="GY13" s="93"/>
      <c r="GZ13" s="93"/>
      <c r="HA13" s="93"/>
      <c r="HB13" s="93"/>
      <c r="HC13" s="93"/>
      <c r="HD13" s="93"/>
      <c r="HE13" s="93"/>
      <c r="HF13" s="93"/>
      <c r="HG13" s="93"/>
      <c r="HH13" s="93"/>
      <c r="HI13" s="93"/>
      <c r="HJ13" s="93"/>
      <c r="HK13" s="93"/>
      <c r="HL13" s="93"/>
      <c r="HM13" s="93"/>
      <c r="HN13" s="93"/>
      <c r="HO13" s="93"/>
      <c r="HP13" s="93"/>
      <c r="HQ13" s="93"/>
      <c r="HR13" s="93"/>
      <c r="HS13" s="93"/>
      <c r="HT13" s="93"/>
      <c r="HU13" s="93"/>
      <c r="HV13" s="93"/>
      <c r="HW13" s="93"/>
      <c r="HX13" s="93"/>
      <c r="HY13" s="93"/>
      <c r="HZ13" s="93"/>
      <c r="IA13" s="93"/>
      <c r="IB13" s="93"/>
      <c r="IC13" s="93"/>
      <c r="ID13" s="93"/>
      <c r="IE13" s="93"/>
      <c r="IF13" s="93"/>
      <c r="IG13" s="93"/>
      <c r="IH13" s="93"/>
      <c r="II13" s="93"/>
      <c r="IJ13" s="93"/>
      <c r="IK13" s="93"/>
      <c r="IL13" s="93"/>
      <c r="IM13" s="93"/>
      <c r="IN13" s="93"/>
      <c r="IO13" s="93"/>
      <c r="IP13" s="93"/>
      <c r="IQ13" s="93"/>
      <c r="IR13" s="93"/>
      <c r="IS13" s="93"/>
      <c r="IT13" s="93"/>
      <c r="IU13" s="93"/>
      <c r="IV13" s="93"/>
      <c r="IW13" s="93"/>
      <c r="IX13" s="93"/>
      <c r="IY13" s="93"/>
      <c r="IZ13" s="93"/>
      <c r="JA13" s="93"/>
      <c r="JB13" s="93"/>
      <c r="JC13" s="93"/>
      <c r="JD13" s="93"/>
      <c r="JE13" s="93"/>
      <c r="JF13" s="93"/>
      <c r="JG13" s="93"/>
      <c r="JH13" s="93"/>
      <c r="JI13" s="93"/>
      <c r="JJ13" s="93"/>
      <c r="JK13" s="93"/>
      <c r="JL13" s="93"/>
      <c r="JM13" s="93"/>
      <c r="JN13" s="93"/>
      <c r="JO13" s="93"/>
      <c r="JP13" s="93"/>
      <c r="JQ13" s="93"/>
      <c r="JR13" s="93"/>
      <c r="JS13" s="93"/>
      <c r="JT13" s="93"/>
      <c r="JU13" s="93"/>
      <c r="JV13" s="93"/>
      <c r="JW13" s="93"/>
      <c r="JX13" s="93"/>
      <c r="JY13" s="93"/>
      <c r="JZ13" s="93"/>
      <c r="KA13" s="93"/>
      <c r="KB13" s="93"/>
    </row>
    <row r="14" spans="1:288" ht="15.75" customHeight="1" x14ac:dyDescent="0.3">
      <c r="A14" s="69" t="s">
        <v>192</v>
      </c>
      <c r="B14" s="68"/>
      <c r="C14" s="68"/>
      <c r="D14" s="68"/>
      <c r="E14" s="68"/>
      <c r="F14" s="68"/>
      <c r="G14" s="68"/>
      <c r="H14" s="68"/>
      <c r="I14" s="69"/>
      <c r="J14" s="69"/>
      <c r="K14" s="69"/>
      <c r="L14" s="46" t="s">
        <v>9</v>
      </c>
      <c r="M14" s="75">
        <f t="shared" si="1"/>
        <v>0</v>
      </c>
      <c r="N14" s="47">
        <f t="shared" si="2"/>
        <v>0</v>
      </c>
      <c r="O14" s="83"/>
      <c r="P14" s="47">
        <f t="shared" si="3"/>
        <v>0</v>
      </c>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48"/>
      <c r="CC14" s="48"/>
      <c r="CD14" s="48"/>
      <c r="CE14" s="48"/>
      <c r="CF14" s="48"/>
      <c r="CG14" s="48"/>
      <c r="CH14" s="48"/>
      <c r="CI14" s="48"/>
      <c r="CJ14" s="48"/>
      <c r="CK14" s="48"/>
      <c r="CL14" s="48"/>
      <c r="CM14" s="48"/>
      <c r="CN14" s="48"/>
      <c r="CO14" s="48"/>
      <c r="CP14" s="48"/>
      <c r="CQ14" s="67"/>
      <c r="CR14" s="67"/>
      <c r="CS14" s="67"/>
      <c r="CT14" s="67"/>
      <c r="CU14" s="67"/>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row>
    <row r="15" spans="1:288" ht="15.75" customHeight="1" x14ac:dyDescent="0.3">
      <c r="A15" s="102" t="s">
        <v>192</v>
      </c>
      <c r="B15" s="102" t="s">
        <v>266</v>
      </c>
      <c r="C15" s="102"/>
      <c r="D15" s="102"/>
      <c r="E15" s="102"/>
      <c r="F15" s="102"/>
      <c r="G15" s="102"/>
      <c r="H15" s="60"/>
      <c r="I15" s="61"/>
      <c r="J15" s="61"/>
      <c r="K15" s="61"/>
      <c r="L15" s="62" t="s">
        <v>267</v>
      </c>
      <c r="M15" s="75">
        <f t="shared" si="1"/>
        <v>0</v>
      </c>
      <c r="N15" s="47">
        <f t="shared" si="2"/>
        <v>0</v>
      </c>
      <c r="O15" s="83"/>
      <c r="P15" s="47">
        <f t="shared" si="3"/>
        <v>0</v>
      </c>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48"/>
      <c r="CC15" s="48"/>
      <c r="CD15" s="48"/>
      <c r="CE15" s="48"/>
      <c r="CF15" s="48"/>
      <c r="CG15" s="48"/>
      <c r="CH15" s="48"/>
      <c r="CI15" s="48"/>
      <c r="CJ15" s="48"/>
      <c r="CK15" s="48"/>
      <c r="CL15" s="48"/>
      <c r="CM15" s="48"/>
      <c r="CN15" s="48"/>
      <c r="CO15" s="48"/>
      <c r="CP15" s="48"/>
      <c r="CQ15" s="67"/>
      <c r="CR15" s="67"/>
      <c r="CS15" s="67"/>
      <c r="CT15" s="67"/>
      <c r="CU15" s="67"/>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row>
    <row r="16" spans="1:288" ht="15.75" customHeight="1" x14ac:dyDescent="0.3">
      <c r="A16" s="102" t="s">
        <v>192</v>
      </c>
      <c r="B16" s="102" t="s">
        <v>266</v>
      </c>
      <c r="C16" s="102" t="s">
        <v>187</v>
      </c>
      <c r="D16" s="102"/>
      <c r="E16" s="102"/>
      <c r="F16" s="102"/>
      <c r="G16" s="102"/>
      <c r="H16" s="60"/>
      <c r="I16" s="61"/>
      <c r="J16" s="61"/>
      <c r="K16" s="61"/>
      <c r="L16" s="62" t="s">
        <v>268</v>
      </c>
      <c r="M16" s="75">
        <f t="shared" si="1"/>
        <v>0</v>
      </c>
      <c r="N16" s="47">
        <f t="shared" si="2"/>
        <v>0</v>
      </c>
      <c r="O16" s="83"/>
      <c r="P16" s="47">
        <f t="shared" si="3"/>
        <v>0</v>
      </c>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48"/>
      <c r="CC16" s="48"/>
      <c r="CD16" s="48"/>
      <c r="CE16" s="48"/>
      <c r="CF16" s="48"/>
      <c r="CG16" s="48"/>
      <c r="CH16" s="48"/>
      <c r="CI16" s="48"/>
      <c r="CJ16" s="48"/>
      <c r="CK16" s="48"/>
      <c r="CL16" s="48"/>
      <c r="CM16" s="48"/>
      <c r="CN16" s="48"/>
      <c r="CO16" s="48"/>
      <c r="CP16" s="48"/>
      <c r="CQ16" s="67"/>
      <c r="CR16" s="67"/>
      <c r="CS16" s="67"/>
      <c r="CT16" s="67"/>
      <c r="CU16" s="67"/>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row>
    <row r="17" spans="1:288" ht="15.75" customHeight="1" x14ac:dyDescent="0.3">
      <c r="A17" s="73" t="s">
        <v>192</v>
      </c>
      <c r="B17" s="73" t="s">
        <v>266</v>
      </c>
      <c r="C17" s="73" t="s">
        <v>187</v>
      </c>
      <c r="D17" s="73" t="s">
        <v>272</v>
      </c>
      <c r="E17" s="73"/>
      <c r="F17" s="73"/>
      <c r="G17" s="73"/>
      <c r="H17" s="74"/>
      <c r="I17" s="76"/>
      <c r="J17" s="76"/>
      <c r="K17" s="76"/>
      <c r="L17" s="78" t="s">
        <v>273</v>
      </c>
      <c r="M17" s="75">
        <f t="shared" si="1"/>
        <v>0</v>
      </c>
      <c r="N17" s="47">
        <f t="shared" si="2"/>
        <v>0</v>
      </c>
      <c r="O17" s="83"/>
      <c r="P17" s="47">
        <f t="shared" si="3"/>
        <v>0</v>
      </c>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48"/>
      <c r="CC17" s="48"/>
      <c r="CD17" s="48"/>
      <c r="CE17" s="48"/>
      <c r="CF17" s="48"/>
      <c r="CG17" s="48"/>
      <c r="CH17" s="48"/>
      <c r="CI17" s="48"/>
      <c r="CJ17" s="48"/>
      <c r="CK17" s="48"/>
      <c r="CL17" s="48"/>
      <c r="CM17" s="48"/>
      <c r="CN17" s="48"/>
      <c r="CO17" s="48"/>
      <c r="CP17" s="48"/>
      <c r="CQ17" s="67"/>
      <c r="CR17" s="67"/>
      <c r="CS17" s="67"/>
      <c r="CT17" s="67"/>
      <c r="CU17" s="67"/>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row>
    <row r="18" spans="1:288" ht="20.25" customHeight="1" x14ac:dyDescent="0.3">
      <c r="A18" s="73" t="s">
        <v>192</v>
      </c>
      <c r="B18" s="73" t="s">
        <v>266</v>
      </c>
      <c r="C18" s="73" t="s">
        <v>187</v>
      </c>
      <c r="D18" s="73" t="s">
        <v>272</v>
      </c>
      <c r="E18" s="73" t="s">
        <v>276</v>
      </c>
      <c r="F18" s="73"/>
      <c r="G18" s="73"/>
      <c r="H18" s="74"/>
      <c r="I18" s="76"/>
      <c r="J18" s="76"/>
      <c r="K18" s="76"/>
      <c r="L18" s="78" t="s">
        <v>277</v>
      </c>
      <c r="M18" s="75"/>
      <c r="N18" s="47">
        <f t="shared" si="2"/>
        <v>0</v>
      </c>
      <c r="O18" s="83"/>
      <c r="P18" s="47">
        <f t="shared" si="3"/>
        <v>0</v>
      </c>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c r="CQ18" s="48"/>
      <c r="CR18" s="48"/>
      <c r="CS18" s="48"/>
      <c r="CT18" s="48"/>
      <c r="CU18" s="48"/>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48"/>
      <c r="DW18" s="48"/>
      <c r="DX18" s="48"/>
      <c r="DY18" s="48"/>
      <c r="DZ18" s="48"/>
      <c r="EA18" s="48"/>
      <c r="EB18" s="48"/>
      <c r="EC18" s="48"/>
      <c r="ED18" s="48"/>
      <c r="EE18" s="48"/>
      <c r="EF18" s="48"/>
      <c r="EG18" s="48"/>
      <c r="EH18" s="48"/>
      <c r="EI18" s="48"/>
      <c r="EJ18" s="48"/>
      <c r="EK18" s="48"/>
      <c r="EL18" s="48"/>
      <c r="EM18" s="48"/>
      <c r="EN18" s="48"/>
      <c r="EO18" s="48"/>
      <c r="EP18" s="48"/>
      <c r="EQ18" s="48"/>
      <c r="ER18" s="105"/>
      <c r="ES18" s="105"/>
      <c r="ET18" s="105"/>
      <c r="EU18" s="105"/>
      <c r="EV18" s="105"/>
      <c r="EW18" s="106"/>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GY18" s="107"/>
      <c r="GZ18" s="107"/>
      <c r="HA18" s="7"/>
      <c r="HB18" s="7"/>
      <c r="HC18" s="7"/>
      <c r="HD18" s="7"/>
      <c r="HE18" s="7"/>
      <c r="HF18" s="7"/>
      <c r="HG18" s="7"/>
      <c r="HH18" s="107"/>
      <c r="HI18" s="107"/>
      <c r="HJ18" s="107"/>
      <c r="HK18" s="107"/>
      <c r="HL18" s="107"/>
      <c r="HM18" s="107"/>
      <c r="HN18" s="107"/>
      <c r="HO18" s="108"/>
      <c r="HP18" s="7"/>
      <c r="HQ18" s="7"/>
      <c r="HR18" s="7"/>
      <c r="HS18" s="7"/>
      <c r="HT18" s="7"/>
      <c r="HU18" s="7"/>
      <c r="HV18" s="7"/>
      <c r="HW18" s="7"/>
      <c r="HX18" s="7"/>
      <c r="HY18" s="7"/>
      <c r="HZ18" s="7"/>
      <c r="IA18" s="7"/>
      <c r="IB18" s="7"/>
      <c r="IC18" s="7"/>
      <c r="ID18" s="7"/>
      <c r="IE18" s="7"/>
      <c r="IF18" s="7"/>
      <c r="IG18" s="109"/>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12"/>
      <c r="JM18" s="7"/>
      <c r="JN18" s="7"/>
      <c r="JO18" s="7"/>
      <c r="JP18" s="7"/>
      <c r="JQ18" s="7"/>
      <c r="JR18" s="7"/>
      <c r="JS18" s="12"/>
      <c r="JT18" s="12"/>
      <c r="JU18" s="12"/>
      <c r="JV18" s="12"/>
      <c r="JW18" s="12"/>
      <c r="JX18" s="12"/>
      <c r="JY18" s="12"/>
      <c r="JZ18" s="12"/>
      <c r="KA18" s="12"/>
      <c r="KB18" s="12"/>
    </row>
    <row r="19" spans="1:288" ht="20.25" hidden="1" customHeight="1" x14ac:dyDescent="0.3">
      <c r="A19" s="172" t="s">
        <v>192</v>
      </c>
      <c r="B19" s="172" t="s">
        <v>266</v>
      </c>
      <c r="C19" s="172" t="s">
        <v>187</v>
      </c>
      <c r="D19" s="172" t="s">
        <v>272</v>
      </c>
      <c r="E19" s="172" t="s">
        <v>276</v>
      </c>
      <c r="F19" s="296" t="s">
        <v>1052</v>
      </c>
      <c r="G19" s="172"/>
      <c r="H19" s="246" t="s">
        <v>1018</v>
      </c>
      <c r="I19" s="104" t="s">
        <v>208</v>
      </c>
      <c r="J19" s="104"/>
      <c r="K19" s="104" t="s">
        <v>746</v>
      </c>
      <c r="L19" s="91" t="s">
        <v>1148</v>
      </c>
      <c r="M19" s="75">
        <v>200000000</v>
      </c>
      <c r="N19" s="48"/>
      <c r="O19" s="63"/>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N19" s="48"/>
      <c r="EO19" s="48"/>
      <c r="EP19" s="48"/>
      <c r="EQ19" s="48"/>
      <c r="ER19" s="142"/>
      <c r="ES19" s="142"/>
      <c r="ET19" s="142"/>
      <c r="EU19" s="142"/>
      <c r="EV19" s="142"/>
      <c r="EW19" s="142"/>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7"/>
      <c r="HB19" s="7"/>
      <c r="HC19" s="7"/>
      <c r="HD19" s="7"/>
      <c r="HE19" s="7"/>
      <c r="HF19" s="7"/>
      <c r="HG19" s="7"/>
      <c r="HH19" s="107"/>
      <c r="HI19" s="107"/>
      <c r="HJ19" s="107"/>
      <c r="HK19" s="107"/>
      <c r="HL19" s="107"/>
      <c r="HM19" s="107"/>
      <c r="HN19" s="107"/>
      <c r="HO19" s="7"/>
      <c r="HP19" s="7"/>
      <c r="HQ19" s="7"/>
      <c r="HR19" s="7"/>
      <c r="HS19" s="7"/>
      <c r="HT19" s="7"/>
      <c r="HU19" s="7"/>
      <c r="HV19" s="7"/>
      <c r="HW19" s="7"/>
      <c r="HX19" s="7"/>
      <c r="HY19" s="7"/>
      <c r="HZ19" s="7"/>
      <c r="IA19" s="7"/>
      <c r="IB19" s="7"/>
      <c r="IC19" s="7"/>
      <c r="ID19" s="7"/>
      <c r="IE19" s="7"/>
      <c r="IF19" s="7"/>
      <c r="IG19" s="109"/>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12"/>
      <c r="JM19" s="7"/>
      <c r="JN19" s="7"/>
      <c r="JO19" s="7"/>
      <c r="JP19" s="7"/>
      <c r="JQ19" s="7"/>
      <c r="JR19" s="7"/>
      <c r="JS19" s="12"/>
      <c r="JT19" s="12"/>
      <c r="JU19" s="12"/>
      <c r="JV19" s="12"/>
      <c r="JW19" s="12"/>
      <c r="JX19" s="12"/>
      <c r="JY19" s="12"/>
      <c r="JZ19" s="12"/>
      <c r="KA19" s="12"/>
      <c r="KB19" s="12"/>
    </row>
    <row r="20" spans="1:288" ht="15.75" hidden="1" customHeight="1" x14ac:dyDescent="0.3">
      <c r="A20" s="172" t="s">
        <v>192</v>
      </c>
      <c r="B20" s="172" t="s">
        <v>266</v>
      </c>
      <c r="C20" s="172" t="s">
        <v>187</v>
      </c>
      <c r="D20" s="172" t="s">
        <v>272</v>
      </c>
      <c r="E20" s="172" t="s">
        <v>276</v>
      </c>
      <c r="F20" s="296" t="s">
        <v>1149</v>
      </c>
      <c r="G20" s="172"/>
      <c r="H20" s="246" t="s">
        <v>1018</v>
      </c>
      <c r="I20" s="104"/>
      <c r="J20" s="104"/>
      <c r="K20" s="104" t="s">
        <v>584</v>
      </c>
      <c r="L20" s="91" t="s">
        <v>1150</v>
      </c>
      <c r="M20" s="75">
        <v>1932820000</v>
      </c>
      <c r="N20" s="48"/>
      <c r="O20" s="63"/>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142"/>
      <c r="ES20" s="142"/>
      <c r="ET20" s="142"/>
      <c r="EU20" s="142"/>
      <c r="EV20" s="142"/>
      <c r="EW20" s="142"/>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7"/>
      <c r="HB20" s="7"/>
      <c r="HC20" s="7"/>
      <c r="HD20" s="7"/>
      <c r="HE20" s="7"/>
      <c r="HF20" s="7"/>
      <c r="HG20" s="7"/>
      <c r="HH20" s="107"/>
      <c r="HI20" s="107"/>
      <c r="HJ20" s="107"/>
      <c r="HK20" s="107"/>
      <c r="HL20" s="107"/>
      <c r="HM20" s="107"/>
      <c r="HN20" s="107"/>
      <c r="HO20" s="7"/>
      <c r="HP20" s="7"/>
      <c r="HQ20" s="7"/>
      <c r="HR20" s="7"/>
      <c r="HS20" s="7"/>
      <c r="HT20" s="7"/>
      <c r="HU20" s="7"/>
      <c r="HV20" s="7"/>
      <c r="HW20" s="7"/>
      <c r="HX20" s="7"/>
      <c r="HY20" s="7"/>
      <c r="HZ20" s="7"/>
      <c r="IA20" s="7"/>
      <c r="IB20" s="7"/>
      <c r="IC20" s="7"/>
      <c r="ID20" s="7"/>
      <c r="IE20" s="7"/>
      <c r="IF20" s="7"/>
      <c r="IG20" s="109"/>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12"/>
      <c r="JM20" s="7"/>
      <c r="JN20" s="7"/>
      <c r="JO20" s="7"/>
      <c r="JP20" s="7"/>
      <c r="JQ20" s="7"/>
      <c r="JR20" s="7"/>
      <c r="JS20" s="12"/>
      <c r="JT20" s="12"/>
      <c r="JU20" s="12"/>
      <c r="JV20" s="12"/>
      <c r="JW20" s="12"/>
      <c r="JX20" s="12"/>
      <c r="JY20" s="12"/>
      <c r="JZ20" s="12"/>
      <c r="KA20" s="12"/>
      <c r="KB20" s="12"/>
    </row>
    <row r="21" spans="1:288" ht="15.75" customHeight="1" x14ac:dyDescent="0.3">
      <c r="A21" s="76" t="s">
        <v>192</v>
      </c>
      <c r="B21" s="74" t="s">
        <v>266</v>
      </c>
      <c r="C21" s="74" t="s">
        <v>187</v>
      </c>
      <c r="D21" s="74" t="s">
        <v>272</v>
      </c>
      <c r="E21" s="74" t="s">
        <v>280</v>
      </c>
      <c r="F21" s="111"/>
      <c r="G21" s="111"/>
      <c r="H21" s="74"/>
      <c r="I21" s="76"/>
      <c r="J21" s="76"/>
      <c r="K21" s="76"/>
      <c r="L21" s="78" t="s">
        <v>281</v>
      </c>
      <c r="M21" s="75">
        <f>N21</f>
        <v>0</v>
      </c>
      <c r="N21" s="47">
        <f>P21</f>
        <v>0</v>
      </c>
      <c r="O21" s="83"/>
      <c r="P21" s="47">
        <f>SUM(Q21:EW21)</f>
        <v>0</v>
      </c>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48"/>
      <c r="CC21" s="48"/>
      <c r="CD21" s="48"/>
      <c r="CE21" s="48"/>
      <c r="CF21" s="48"/>
      <c r="CG21" s="48"/>
      <c r="CH21" s="48"/>
      <c r="CI21" s="48"/>
      <c r="CJ21" s="48"/>
      <c r="CK21" s="48"/>
      <c r="CL21" s="48"/>
      <c r="CM21" s="48"/>
      <c r="CN21" s="48"/>
      <c r="CO21" s="48"/>
      <c r="CP21" s="48"/>
      <c r="CQ21" s="67"/>
      <c r="CR21" s="67"/>
      <c r="CS21" s="67"/>
      <c r="CT21" s="67"/>
      <c r="CU21" s="67"/>
      <c r="CV21" s="48"/>
      <c r="CW21" s="48"/>
      <c r="CX21" s="48"/>
      <c r="CY21" s="48"/>
      <c r="CZ21" s="48"/>
      <c r="DA21" s="48"/>
      <c r="DB21" s="48"/>
      <c r="DC21" s="48"/>
      <c r="DD21" s="48"/>
      <c r="DE21" s="48"/>
      <c r="DF21" s="48"/>
      <c r="DG21" s="48"/>
      <c r="DH21" s="48"/>
      <c r="DI21" s="48"/>
      <c r="DJ21" s="48"/>
      <c r="DK21" s="48"/>
      <c r="DL21" s="48"/>
      <c r="DM21" s="48"/>
      <c r="DN21" s="48"/>
      <c r="DO21" s="48"/>
      <c r="DP21" s="48"/>
      <c r="DQ21" s="48"/>
      <c r="DR21" s="48"/>
      <c r="DS21" s="48"/>
      <c r="DT21" s="48"/>
      <c r="DU21" s="48"/>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row>
    <row r="22" spans="1:288" ht="15.75" customHeight="1" x14ac:dyDescent="0.3">
      <c r="A22" s="56" t="s">
        <v>192</v>
      </c>
      <c r="B22" s="55" t="s">
        <v>266</v>
      </c>
      <c r="C22" s="55" t="s">
        <v>187</v>
      </c>
      <c r="D22" s="55" t="s">
        <v>272</v>
      </c>
      <c r="E22" s="55" t="s">
        <v>280</v>
      </c>
      <c r="F22" s="94" t="s">
        <v>309</v>
      </c>
      <c r="G22" s="55" t="s">
        <v>1151</v>
      </c>
      <c r="H22" s="121" t="s">
        <v>310</v>
      </c>
      <c r="I22" s="87" t="s">
        <v>208</v>
      </c>
      <c r="J22" s="87" t="s">
        <v>311</v>
      </c>
      <c r="K22" s="87"/>
      <c r="L22" s="122" t="s">
        <v>312</v>
      </c>
      <c r="M22" s="75">
        <f>N22</f>
        <v>700000000</v>
      </c>
      <c r="N22" s="47">
        <f>P22</f>
        <v>700000000</v>
      </c>
      <c r="O22" s="83">
        <v>8</v>
      </c>
      <c r="P22" s="47">
        <f>SUM(Q22:EW22)</f>
        <v>700000000</v>
      </c>
      <c r="Q22" s="48">
        <v>700000000</v>
      </c>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48"/>
      <c r="CC22" s="48"/>
      <c r="CD22" s="48"/>
      <c r="CE22" s="48"/>
      <c r="CF22" s="48"/>
      <c r="CG22" s="48"/>
      <c r="CH22" s="48"/>
      <c r="CI22" s="48"/>
      <c r="CJ22" s="48"/>
      <c r="CK22" s="48"/>
      <c r="CL22" s="48"/>
      <c r="CM22" s="48"/>
      <c r="CN22" s="48"/>
      <c r="CO22" s="48"/>
      <c r="CP22" s="48"/>
      <c r="CQ22" s="67"/>
      <c r="CR22" s="67"/>
      <c r="CS22" s="67"/>
      <c r="CT22" s="67"/>
      <c r="CU22" s="67"/>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row>
    <row r="23" spans="1:288" ht="15.75" hidden="1" customHeight="1" x14ac:dyDescent="0.3">
      <c r="A23" s="104" t="s">
        <v>192</v>
      </c>
      <c r="B23" s="90" t="s">
        <v>266</v>
      </c>
      <c r="C23" s="90" t="s">
        <v>187</v>
      </c>
      <c r="D23" s="90" t="s">
        <v>272</v>
      </c>
      <c r="E23" s="90" t="s">
        <v>280</v>
      </c>
      <c r="F23" s="245" t="s">
        <v>1077</v>
      </c>
      <c r="G23" s="90"/>
      <c r="H23" s="246" t="s">
        <v>1018</v>
      </c>
      <c r="I23" s="87"/>
      <c r="J23" s="87"/>
      <c r="K23" s="87" t="s">
        <v>823</v>
      </c>
      <c r="L23" s="91" t="s">
        <v>1078</v>
      </c>
      <c r="M23" s="75">
        <v>500000000</v>
      </c>
      <c r="N23" s="48"/>
      <c r="O23" s="63"/>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48"/>
      <c r="CC23" s="48"/>
      <c r="CD23" s="48"/>
      <c r="CE23" s="48"/>
      <c r="CF23" s="48"/>
      <c r="CG23" s="48"/>
      <c r="CH23" s="48"/>
      <c r="CI23" s="48"/>
      <c r="CJ23" s="48"/>
      <c r="CK23" s="48"/>
      <c r="CL23" s="48"/>
      <c r="CM23" s="48"/>
      <c r="CN23" s="48"/>
      <c r="CO23" s="48"/>
      <c r="CP23" s="48"/>
      <c r="CQ23" s="67"/>
      <c r="CR23" s="67"/>
      <c r="CS23" s="67"/>
      <c r="CT23" s="67"/>
      <c r="CU23" s="67"/>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row>
    <row r="24" spans="1:288" ht="15.75" hidden="1" customHeight="1" x14ac:dyDescent="0.3">
      <c r="A24" s="104" t="s">
        <v>192</v>
      </c>
      <c r="B24" s="90" t="s">
        <v>266</v>
      </c>
      <c r="C24" s="90" t="s">
        <v>187</v>
      </c>
      <c r="D24" s="90" t="s">
        <v>272</v>
      </c>
      <c r="E24" s="90" t="s">
        <v>280</v>
      </c>
      <c r="F24" s="245" t="s">
        <v>927</v>
      </c>
      <c r="G24" s="90"/>
      <c r="H24" s="246" t="s">
        <v>1018</v>
      </c>
      <c r="I24" s="87"/>
      <c r="J24" s="87"/>
      <c r="K24" s="87" t="s">
        <v>842</v>
      </c>
      <c r="L24" s="91" t="s">
        <v>317</v>
      </c>
      <c r="M24" s="75">
        <v>786519149</v>
      </c>
      <c r="N24" s="48"/>
      <c r="O24" s="63"/>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48"/>
      <c r="CC24" s="48"/>
      <c r="CD24" s="48"/>
      <c r="CE24" s="48"/>
      <c r="CF24" s="48"/>
      <c r="CG24" s="48"/>
      <c r="CH24" s="48"/>
      <c r="CI24" s="48"/>
      <c r="CJ24" s="48"/>
      <c r="CK24" s="48"/>
      <c r="CL24" s="48"/>
      <c r="CM24" s="48"/>
      <c r="CN24" s="48"/>
      <c r="CO24" s="48"/>
      <c r="CP24" s="48"/>
      <c r="CQ24" s="67"/>
      <c r="CR24" s="67"/>
      <c r="CS24" s="67"/>
      <c r="CT24" s="67"/>
      <c r="CU24" s="67"/>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row>
    <row r="25" spans="1:288" ht="15.75" customHeight="1" x14ac:dyDescent="0.3">
      <c r="A25" s="119" t="s">
        <v>197</v>
      </c>
      <c r="B25" s="119"/>
      <c r="C25" s="119"/>
      <c r="D25" s="119"/>
      <c r="E25" s="119"/>
      <c r="F25" s="119"/>
      <c r="G25" s="119"/>
      <c r="H25" s="120"/>
      <c r="I25" s="119"/>
      <c r="J25" s="119"/>
      <c r="K25" s="119"/>
      <c r="L25" s="46" t="s">
        <v>0</v>
      </c>
      <c r="M25" s="75">
        <f t="shared" ref="M25:M57" si="4">N25</f>
        <v>0</v>
      </c>
      <c r="N25" s="47">
        <f t="shared" ref="N25:N57" si="5">P25</f>
        <v>0</v>
      </c>
      <c r="O25" s="83"/>
      <c r="P25" s="47">
        <f t="shared" ref="P25:P57" si="6">SUM(Q25:EW25)</f>
        <v>0</v>
      </c>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9"/>
      <c r="CC25" s="39"/>
      <c r="CD25" s="39"/>
      <c r="CE25" s="39"/>
      <c r="CF25" s="39"/>
      <c r="CG25" s="39"/>
      <c r="CH25" s="39"/>
      <c r="CI25" s="39"/>
      <c r="CJ25" s="39"/>
      <c r="CK25" s="39"/>
      <c r="CL25" s="39"/>
      <c r="CM25" s="39"/>
      <c r="CN25" s="39"/>
      <c r="CO25" s="39"/>
      <c r="CP25" s="39"/>
      <c r="CQ25" s="54"/>
      <c r="CR25" s="54"/>
      <c r="CS25" s="54"/>
      <c r="CT25" s="54"/>
      <c r="CU25" s="54"/>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42"/>
      <c r="IK25" s="42"/>
      <c r="IL25" s="42"/>
      <c r="IM25" s="42"/>
      <c r="IN25" s="42"/>
      <c r="IO25" s="42"/>
      <c r="IP25" s="42"/>
      <c r="IQ25" s="42"/>
      <c r="IR25" s="42"/>
      <c r="IS25" s="42"/>
      <c r="IT25" s="42"/>
      <c r="IU25" s="42"/>
      <c r="IV25" s="42"/>
      <c r="IW25" s="42"/>
      <c r="IX25" s="42"/>
      <c r="IY25" s="42"/>
      <c r="IZ25" s="42"/>
      <c r="JA25" s="42"/>
      <c r="JB25" s="42"/>
      <c r="JC25" s="42"/>
      <c r="JD25" s="42"/>
      <c r="JE25" s="42"/>
      <c r="JF25" s="42"/>
      <c r="JG25" s="42"/>
      <c r="JH25" s="42"/>
      <c r="JI25" s="42"/>
      <c r="JJ25" s="42"/>
      <c r="JK25" s="42"/>
      <c r="JL25" s="42"/>
      <c r="JM25" s="42"/>
      <c r="JN25" s="42"/>
      <c r="JO25" s="42"/>
      <c r="JP25" s="42"/>
      <c r="JQ25" s="42"/>
      <c r="JR25" s="42"/>
      <c r="JS25" s="42"/>
      <c r="JT25" s="42"/>
      <c r="JU25" s="42"/>
      <c r="JV25" s="42"/>
      <c r="JW25" s="42"/>
      <c r="JX25" s="42"/>
      <c r="JY25" s="42"/>
      <c r="JZ25" s="42"/>
      <c r="KA25" s="42"/>
      <c r="KB25" s="42"/>
    </row>
    <row r="26" spans="1:288" ht="15.75" customHeight="1" x14ac:dyDescent="0.3">
      <c r="A26" s="123" t="s">
        <v>197</v>
      </c>
      <c r="B26" s="123" t="s">
        <v>266</v>
      </c>
      <c r="C26" s="123"/>
      <c r="D26" s="123"/>
      <c r="E26" s="123"/>
      <c r="F26" s="123"/>
      <c r="G26" s="123"/>
      <c r="H26" s="124"/>
      <c r="I26" s="123"/>
      <c r="J26" s="123" t="s">
        <v>313</v>
      </c>
      <c r="K26" s="123"/>
      <c r="L26" s="62" t="s">
        <v>267</v>
      </c>
      <c r="M26" s="75">
        <f t="shared" si="4"/>
        <v>0</v>
      </c>
      <c r="N26" s="47">
        <f t="shared" si="5"/>
        <v>0</v>
      </c>
      <c r="O26" s="83"/>
      <c r="P26" s="47">
        <f t="shared" si="6"/>
        <v>0</v>
      </c>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47"/>
      <c r="CC26" s="47"/>
      <c r="CD26" s="47"/>
      <c r="CE26" s="47"/>
      <c r="CF26" s="47"/>
      <c r="CG26" s="47"/>
      <c r="CH26" s="47"/>
      <c r="CI26" s="47"/>
      <c r="CJ26" s="47"/>
      <c r="CK26" s="47"/>
      <c r="CL26" s="47"/>
      <c r="CM26" s="47"/>
      <c r="CN26" s="47"/>
      <c r="CO26" s="47"/>
      <c r="CP26" s="47"/>
      <c r="CQ26" s="92"/>
      <c r="CR26" s="92"/>
      <c r="CS26" s="92"/>
      <c r="CT26" s="92"/>
      <c r="CU26" s="92"/>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92"/>
      <c r="DW26" s="92"/>
      <c r="DX26" s="92"/>
      <c r="DY26" s="92"/>
      <c r="DZ26" s="92"/>
      <c r="EA26" s="92"/>
      <c r="EB26" s="92"/>
      <c r="EC26" s="92"/>
      <c r="ED26" s="92"/>
      <c r="EE26" s="92"/>
      <c r="EF26" s="92"/>
      <c r="EG26" s="92"/>
      <c r="EH26" s="92"/>
      <c r="EI26" s="92"/>
      <c r="EJ26" s="92"/>
      <c r="EK26" s="92"/>
      <c r="EL26" s="92"/>
      <c r="EM26" s="92"/>
      <c r="EN26" s="92"/>
      <c r="EO26" s="92"/>
      <c r="EP26" s="92"/>
      <c r="EQ26" s="92"/>
      <c r="ER26" s="92"/>
      <c r="ES26" s="92"/>
      <c r="ET26" s="92"/>
      <c r="EU26" s="92"/>
      <c r="EV26" s="92"/>
      <c r="EW26" s="92"/>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c r="GO26" s="93"/>
      <c r="GP26" s="93"/>
      <c r="GQ26" s="93"/>
      <c r="GR26" s="93"/>
      <c r="GS26" s="93"/>
      <c r="GT26" s="93"/>
      <c r="GU26" s="93"/>
      <c r="GV26" s="93"/>
      <c r="GW26" s="93"/>
      <c r="GX26" s="93"/>
      <c r="GY26" s="93"/>
      <c r="GZ26" s="93"/>
      <c r="HA26" s="93"/>
      <c r="HB26" s="93"/>
      <c r="HC26" s="93"/>
      <c r="HD26" s="93"/>
      <c r="HE26" s="93"/>
      <c r="HF26" s="93"/>
      <c r="HG26" s="93"/>
      <c r="HH26" s="93"/>
      <c r="HI26" s="93"/>
      <c r="HJ26" s="93"/>
      <c r="HK26" s="93"/>
      <c r="HL26" s="93"/>
      <c r="HM26" s="93"/>
      <c r="HN26" s="93"/>
      <c r="HO26" s="93"/>
      <c r="HP26" s="93"/>
      <c r="HQ26" s="93"/>
      <c r="HR26" s="93"/>
      <c r="HS26" s="93"/>
      <c r="HT26" s="93"/>
      <c r="HU26" s="93"/>
      <c r="HV26" s="93"/>
      <c r="HW26" s="93"/>
      <c r="HX26" s="93"/>
      <c r="HY26" s="93"/>
      <c r="HZ26" s="93"/>
      <c r="IA26" s="93"/>
      <c r="IB26" s="93"/>
      <c r="IC26" s="93"/>
      <c r="ID26" s="93"/>
      <c r="IE26" s="93"/>
      <c r="IF26" s="93"/>
      <c r="IG26" s="93"/>
      <c r="IH26" s="93"/>
      <c r="II26" s="93"/>
      <c r="IJ26" s="93"/>
      <c r="IK26" s="93"/>
      <c r="IL26" s="93"/>
      <c r="IM26" s="93"/>
      <c r="IN26" s="93"/>
      <c r="IO26" s="93"/>
      <c r="IP26" s="93"/>
      <c r="IQ26" s="93"/>
      <c r="IR26" s="93"/>
      <c r="IS26" s="93"/>
      <c r="IT26" s="93"/>
      <c r="IU26" s="93"/>
      <c r="IV26" s="93"/>
      <c r="IW26" s="93"/>
      <c r="IX26" s="93"/>
      <c r="IY26" s="93"/>
      <c r="IZ26" s="93"/>
      <c r="JA26" s="93"/>
      <c r="JB26" s="93"/>
      <c r="JC26" s="93"/>
      <c r="JD26" s="93"/>
      <c r="JE26" s="93"/>
      <c r="JF26" s="93"/>
      <c r="JG26" s="93"/>
      <c r="JH26" s="93"/>
      <c r="JI26" s="93"/>
      <c r="JJ26" s="93"/>
      <c r="JK26" s="93"/>
      <c r="JL26" s="93"/>
      <c r="JM26" s="93"/>
      <c r="JN26" s="93"/>
      <c r="JO26" s="93"/>
      <c r="JP26" s="93"/>
      <c r="JQ26" s="93"/>
      <c r="JR26" s="93"/>
      <c r="JS26" s="93"/>
      <c r="JT26" s="93"/>
      <c r="JU26" s="93"/>
      <c r="JV26" s="93"/>
      <c r="JW26" s="93"/>
      <c r="JX26" s="93"/>
      <c r="JY26" s="93"/>
      <c r="JZ26" s="93"/>
      <c r="KA26" s="93"/>
      <c r="KB26" s="93"/>
    </row>
    <row r="27" spans="1:288" ht="15.75" customHeight="1" x14ac:dyDescent="0.3">
      <c r="A27" s="123" t="s">
        <v>197</v>
      </c>
      <c r="B27" s="123" t="s">
        <v>266</v>
      </c>
      <c r="C27" s="123" t="s">
        <v>266</v>
      </c>
      <c r="D27" s="123"/>
      <c r="E27" s="123"/>
      <c r="F27" s="123"/>
      <c r="G27" s="123"/>
      <c r="H27" s="124"/>
      <c r="I27" s="123"/>
      <c r="J27" s="123"/>
      <c r="K27" s="123"/>
      <c r="L27" s="62" t="s">
        <v>318</v>
      </c>
      <c r="M27" s="75">
        <f t="shared" si="4"/>
        <v>0</v>
      </c>
      <c r="N27" s="47">
        <f t="shared" si="5"/>
        <v>0</v>
      </c>
      <c r="O27" s="83"/>
      <c r="P27" s="47">
        <f t="shared" si="6"/>
        <v>0</v>
      </c>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47"/>
      <c r="CC27" s="47"/>
      <c r="CD27" s="47"/>
      <c r="CE27" s="47"/>
      <c r="CF27" s="47"/>
      <c r="CG27" s="47"/>
      <c r="CH27" s="47"/>
      <c r="CI27" s="47"/>
      <c r="CJ27" s="47"/>
      <c r="CK27" s="47"/>
      <c r="CL27" s="47"/>
      <c r="CM27" s="47"/>
      <c r="CN27" s="47"/>
      <c r="CO27" s="47"/>
      <c r="CP27" s="47"/>
      <c r="CQ27" s="92"/>
      <c r="CR27" s="92"/>
      <c r="CS27" s="92"/>
      <c r="CT27" s="92"/>
      <c r="CU27" s="92"/>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92"/>
      <c r="DW27" s="92"/>
      <c r="DX27" s="92"/>
      <c r="DY27" s="92"/>
      <c r="DZ27" s="92"/>
      <c r="EA27" s="92"/>
      <c r="EB27" s="92"/>
      <c r="EC27" s="92"/>
      <c r="ED27" s="92"/>
      <c r="EE27" s="92"/>
      <c r="EF27" s="92"/>
      <c r="EG27" s="92"/>
      <c r="EH27" s="92"/>
      <c r="EI27" s="92"/>
      <c r="EJ27" s="92"/>
      <c r="EK27" s="92"/>
      <c r="EL27" s="92"/>
      <c r="EM27" s="92"/>
      <c r="EN27" s="92"/>
      <c r="EO27" s="92"/>
      <c r="EP27" s="92"/>
      <c r="EQ27" s="92"/>
      <c r="ER27" s="92"/>
      <c r="ES27" s="92"/>
      <c r="ET27" s="92"/>
      <c r="EU27" s="92"/>
      <c r="EV27" s="92"/>
      <c r="EW27" s="92"/>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c r="GO27" s="93"/>
      <c r="GP27" s="93"/>
      <c r="GQ27" s="93"/>
      <c r="GR27" s="93"/>
      <c r="GS27" s="93"/>
      <c r="GT27" s="93"/>
      <c r="GU27" s="93"/>
      <c r="GV27" s="93"/>
      <c r="GW27" s="93"/>
      <c r="GX27" s="93"/>
      <c r="GY27" s="93"/>
      <c r="GZ27" s="93"/>
      <c r="HA27" s="93"/>
      <c r="HB27" s="93"/>
      <c r="HC27" s="93"/>
      <c r="HD27" s="93"/>
      <c r="HE27" s="93"/>
      <c r="HF27" s="93"/>
      <c r="HG27" s="93"/>
      <c r="HH27" s="93"/>
      <c r="HI27" s="93"/>
      <c r="HJ27" s="93"/>
      <c r="HK27" s="93"/>
      <c r="HL27" s="93"/>
      <c r="HM27" s="93"/>
      <c r="HN27" s="93"/>
      <c r="HO27" s="93"/>
      <c r="HP27" s="93"/>
      <c r="HQ27" s="93"/>
      <c r="HR27" s="93"/>
      <c r="HS27" s="93"/>
      <c r="HT27" s="93"/>
      <c r="HU27" s="93"/>
      <c r="HV27" s="93"/>
      <c r="HW27" s="93"/>
      <c r="HX27" s="93"/>
      <c r="HY27" s="93"/>
      <c r="HZ27" s="93"/>
      <c r="IA27" s="93"/>
      <c r="IB27" s="93"/>
      <c r="IC27" s="93"/>
      <c r="ID27" s="93"/>
      <c r="IE27" s="93"/>
      <c r="IF27" s="93"/>
      <c r="IG27" s="93"/>
      <c r="IH27" s="93"/>
      <c r="II27" s="93"/>
      <c r="IJ27" s="93"/>
      <c r="IK27" s="93"/>
      <c r="IL27" s="93"/>
      <c r="IM27" s="93"/>
      <c r="IN27" s="93"/>
      <c r="IO27" s="93"/>
      <c r="IP27" s="93"/>
      <c r="IQ27" s="93"/>
      <c r="IR27" s="93"/>
      <c r="IS27" s="93"/>
      <c r="IT27" s="93"/>
      <c r="IU27" s="93"/>
      <c r="IV27" s="93"/>
      <c r="IW27" s="93"/>
      <c r="IX27" s="93"/>
      <c r="IY27" s="93"/>
      <c r="IZ27" s="93"/>
      <c r="JA27" s="93"/>
      <c r="JB27" s="93"/>
      <c r="JC27" s="93"/>
      <c r="JD27" s="93"/>
      <c r="JE27" s="93"/>
      <c r="JF27" s="93"/>
      <c r="JG27" s="93"/>
      <c r="JH27" s="93"/>
      <c r="JI27" s="93"/>
      <c r="JJ27" s="93"/>
      <c r="JK27" s="93"/>
      <c r="JL27" s="93"/>
      <c r="JM27" s="93"/>
      <c r="JN27" s="93"/>
      <c r="JO27" s="93"/>
      <c r="JP27" s="93"/>
      <c r="JQ27" s="93"/>
      <c r="JR27" s="93"/>
      <c r="JS27" s="93"/>
      <c r="JT27" s="93"/>
      <c r="JU27" s="93"/>
      <c r="JV27" s="93"/>
      <c r="JW27" s="93"/>
      <c r="JX27" s="93"/>
      <c r="JY27" s="93"/>
      <c r="JZ27" s="93"/>
      <c r="KA27" s="93"/>
      <c r="KB27" s="93"/>
    </row>
    <row r="28" spans="1:288" ht="15.75" customHeight="1" x14ac:dyDescent="0.3">
      <c r="A28" s="125" t="s">
        <v>197</v>
      </c>
      <c r="B28" s="125" t="s">
        <v>266</v>
      </c>
      <c r="C28" s="125" t="s">
        <v>266</v>
      </c>
      <c r="D28" s="125" t="s">
        <v>192</v>
      </c>
      <c r="E28" s="125"/>
      <c r="F28" s="125"/>
      <c r="G28" s="125"/>
      <c r="H28" s="126"/>
      <c r="I28" s="125"/>
      <c r="J28" s="125"/>
      <c r="K28" s="125"/>
      <c r="L28" s="78" t="s">
        <v>326</v>
      </c>
      <c r="M28" s="75">
        <f t="shared" si="4"/>
        <v>0</v>
      </c>
      <c r="N28" s="47">
        <f t="shared" si="5"/>
        <v>0</v>
      </c>
      <c r="O28" s="83"/>
      <c r="P28" s="47">
        <f t="shared" si="6"/>
        <v>0</v>
      </c>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7"/>
      <c r="CC28" s="37"/>
      <c r="CD28" s="37"/>
      <c r="CE28" s="37"/>
      <c r="CF28" s="37"/>
      <c r="CG28" s="37"/>
      <c r="CH28" s="37"/>
      <c r="CI28" s="37"/>
      <c r="CJ28" s="37"/>
      <c r="CK28" s="37"/>
      <c r="CL28" s="37"/>
      <c r="CM28" s="37"/>
      <c r="CN28" s="37"/>
      <c r="CO28" s="37"/>
      <c r="CP28" s="37"/>
      <c r="CQ28" s="127"/>
      <c r="CR28" s="127"/>
      <c r="CS28" s="127"/>
      <c r="CT28" s="127"/>
      <c r="CU28" s="12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127"/>
      <c r="DW28" s="127"/>
      <c r="DX28" s="127"/>
      <c r="DY28" s="127"/>
      <c r="DZ28" s="127"/>
      <c r="EA28" s="127"/>
      <c r="EB28" s="127"/>
      <c r="EC28" s="127"/>
      <c r="ED28" s="127"/>
      <c r="EE28" s="127"/>
      <c r="EF28" s="127"/>
      <c r="EG28" s="127"/>
      <c r="EH28" s="127"/>
      <c r="EI28" s="127"/>
      <c r="EJ28" s="127"/>
      <c r="EK28" s="127"/>
      <c r="EL28" s="127"/>
      <c r="EM28" s="127"/>
      <c r="EN28" s="127"/>
      <c r="EO28" s="127"/>
      <c r="EP28" s="127"/>
      <c r="EQ28" s="127"/>
      <c r="ER28" s="127"/>
      <c r="ES28" s="127"/>
      <c r="ET28" s="127"/>
      <c r="EU28" s="127"/>
      <c r="EV28" s="127"/>
      <c r="EW28" s="127"/>
      <c r="EX28" s="128"/>
      <c r="EY28" s="128"/>
      <c r="EZ28" s="128"/>
      <c r="FA28" s="128"/>
      <c r="FB28" s="128"/>
      <c r="FC28" s="128"/>
      <c r="FD28" s="128"/>
      <c r="FE28" s="128"/>
      <c r="FF28" s="128"/>
      <c r="FG28" s="128"/>
      <c r="FH28" s="128"/>
      <c r="FI28" s="128"/>
      <c r="FJ28" s="128"/>
      <c r="FK28" s="128"/>
      <c r="FL28" s="128"/>
      <c r="FM28" s="128"/>
      <c r="FN28" s="128"/>
      <c r="FO28" s="128"/>
      <c r="FP28" s="128"/>
      <c r="FQ28" s="128"/>
      <c r="FR28" s="128"/>
      <c r="FS28" s="128"/>
      <c r="FT28" s="128"/>
      <c r="FU28" s="128"/>
      <c r="FV28" s="128"/>
      <c r="FW28" s="128"/>
      <c r="FX28" s="128"/>
      <c r="FY28" s="128"/>
      <c r="FZ28" s="128"/>
      <c r="GA28" s="128"/>
      <c r="GB28" s="128"/>
      <c r="GC28" s="128"/>
      <c r="GD28" s="128"/>
      <c r="GE28" s="128"/>
      <c r="GF28" s="128"/>
      <c r="GG28" s="128"/>
      <c r="GH28" s="128"/>
      <c r="GI28" s="128"/>
      <c r="GJ28" s="128"/>
      <c r="GK28" s="128"/>
      <c r="GL28" s="128"/>
      <c r="GM28" s="128"/>
      <c r="GN28" s="128"/>
      <c r="GO28" s="128"/>
      <c r="GP28" s="128"/>
      <c r="GQ28" s="128"/>
      <c r="GR28" s="128"/>
      <c r="GS28" s="128"/>
      <c r="GT28" s="128"/>
      <c r="GU28" s="128"/>
      <c r="GV28" s="128"/>
      <c r="GW28" s="128"/>
      <c r="GX28" s="128"/>
      <c r="GY28" s="128"/>
      <c r="GZ28" s="128"/>
      <c r="HA28" s="128"/>
      <c r="HB28" s="128"/>
      <c r="HC28" s="128"/>
      <c r="HD28" s="128"/>
      <c r="HE28" s="128"/>
      <c r="HF28" s="128"/>
      <c r="HG28" s="128"/>
      <c r="HH28" s="128"/>
      <c r="HI28" s="128"/>
      <c r="HJ28" s="128"/>
      <c r="HK28" s="128"/>
      <c r="HL28" s="128"/>
      <c r="HM28" s="128"/>
      <c r="HN28" s="128"/>
      <c r="HO28" s="128"/>
      <c r="HP28" s="128"/>
      <c r="HQ28" s="128"/>
      <c r="HR28" s="128"/>
      <c r="HS28" s="128"/>
      <c r="HT28" s="128"/>
      <c r="HU28" s="128"/>
      <c r="HV28" s="128"/>
      <c r="HW28" s="128"/>
      <c r="HX28" s="128"/>
      <c r="HY28" s="128"/>
      <c r="HZ28" s="128"/>
      <c r="IA28" s="128"/>
      <c r="IB28" s="128"/>
      <c r="IC28" s="128"/>
      <c r="ID28" s="128"/>
      <c r="IE28" s="128"/>
      <c r="IF28" s="128"/>
      <c r="IG28" s="128"/>
      <c r="IH28" s="128"/>
      <c r="II28" s="128"/>
      <c r="IJ28" s="128"/>
      <c r="IK28" s="128"/>
      <c r="IL28" s="128"/>
      <c r="IM28" s="128"/>
      <c r="IN28" s="128"/>
      <c r="IO28" s="128"/>
      <c r="IP28" s="128"/>
      <c r="IQ28" s="128"/>
      <c r="IR28" s="128"/>
      <c r="IS28" s="128"/>
      <c r="IT28" s="128"/>
      <c r="IU28" s="128"/>
      <c r="IV28" s="128"/>
      <c r="IW28" s="128"/>
      <c r="IX28" s="128"/>
      <c r="IY28" s="128"/>
      <c r="IZ28" s="128"/>
      <c r="JA28" s="128"/>
      <c r="JB28" s="128"/>
      <c r="JC28" s="128"/>
      <c r="JD28" s="128"/>
      <c r="JE28" s="128"/>
      <c r="JF28" s="128"/>
      <c r="JG28" s="128"/>
      <c r="JH28" s="128"/>
      <c r="JI28" s="128"/>
      <c r="JJ28" s="128"/>
      <c r="JK28" s="128"/>
      <c r="JL28" s="128"/>
      <c r="JM28" s="128"/>
      <c r="JN28" s="128"/>
      <c r="JO28" s="128"/>
      <c r="JP28" s="128"/>
      <c r="JQ28" s="128"/>
      <c r="JR28" s="128"/>
      <c r="JS28" s="128"/>
      <c r="JT28" s="128"/>
      <c r="JU28" s="128"/>
      <c r="JV28" s="128"/>
      <c r="JW28" s="128"/>
      <c r="JX28" s="128"/>
      <c r="JY28" s="128"/>
      <c r="JZ28" s="128"/>
      <c r="KA28" s="128"/>
      <c r="KB28" s="128"/>
    </row>
    <row r="29" spans="1:288" ht="15.75" customHeight="1" x14ac:dyDescent="0.3">
      <c r="A29" s="125" t="s">
        <v>197</v>
      </c>
      <c r="B29" s="125" t="s">
        <v>266</v>
      </c>
      <c r="C29" s="125" t="s">
        <v>266</v>
      </c>
      <c r="D29" s="125" t="s">
        <v>192</v>
      </c>
      <c r="E29" s="125" t="s">
        <v>272</v>
      </c>
      <c r="F29" s="125"/>
      <c r="G29" s="125"/>
      <c r="H29" s="126"/>
      <c r="I29" s="125"/>
      <c r="J29" s="125"/>
      <c r="K29" s="125"/>
      <c r="L29" s="78" t="s">
        <v>333</v>
      </c>
      <c r="M29" s="75">
        <f t="shared" si="4"/>
        <v>0</v>
      </c>
      <c r="N29" s="47">
        <f t="shared" si="5"/>
        <v>0</v>
      </c>
      <c r="O29" s="83"/>
      <c r="P29" s="47">
        <f t="shared" si="6"/>
        <v>0</v>
      </c>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7"/>
      <c r="CC29" s="37"/>
      <c r="CD29" s="37"/>
      <c r="CE29" s="37"/>
      <c r="CF29" s="37"/>
      <c r="CG29" s="37"/>
      <c r="CH29" s="37"/>
      <c r="CI29" s="37"/>
      <c r="CJ29" s="37"/>
      <c r="CK29" s="37"/>
      <c r="CL29" s="37"/>
      <c r="CM29" s="37"/>
      <c r="CN29" s="37"/>
      <c r="CO29" s="37"/>
      <c r="CP29" s="37"/>
      <c r="CQ29" s="127"/>
      <c r="CR29" s="127"/>
      <c r="CS29" s="127"/>
      <c r="CT29" s="127"/>
      <c r="CU29" s="12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8"/>
      <c r="EY29" s="128"/>
      <c r="EZ29" s="128"/>
      <c r="FA29" s="128"/>
      <c r="FB29" s="128"/>
      <c r="FC29" s="128"/>
      <c r="FD29" s="128"/>
      <c r="FE29" s="128"/>
      <c r="FF29" s="128"/>
      <c r="FG29" s="128"/>
      <c r="FH29" s="128"/>
      <c r="FI29" s="128"/>
      <c r="FJ29" s="128"/>
      <c r="FK29" s="128"/>
      <c r="FL29" s="128"/>
      <c r="FM29" s="128"/>
      <c r="FN29" s="128"/>
      <c r="FO29" s="128"/>
      <c r="FP29" s="128"/>
      <c r="FQ29" s="128"/>
      <c r="FR29" s="128"/>
      <c r="FS29" s="128"/>
      <c r="FT29" s="128"/>
      <c r="FU29" s="128"/>
      <c r="FV29" s="128"/>
      <c r="FW29" s="128"/>
      <c r="FX29" s="128"/>
      <c r="FY29" s="128"/>
      <c r="FZ29" s="128"/>
      <c r="GA29" s="128"/>
      <c r="GB29" s="128"/>
      <c r="GC29" s="128"/>
      <c r="GD29" s="128"/>
      <c r="GE29" s="128"/>
      <c r="GF29" s="128"/>
      <c r="GG29" s="128"/>
      <c r="GH29" s="128"/>
      <c r="GI29" s="128"/>
      <c r="GJ29" s="128"/>
      <c r="GK29" s="128"/>
      <c r="GL29" s="128"/>
      <c r="GM29" s="128"/>
      <c r="GN29" s="128"/>
      <c r="GO29" s="128"/>
      <c r="GP29" s="128"/>
      <c r="GQ29" s="128"/>
      <c r="GR29" s="128"/>
      <c r="GS29" s="128"/>
      <c r="GT29" s="128"/>
      <c r="GU29" s="128"/>
      <c r="GV29" s="128"/>
      <c r="GW29" s="128"/>
      <c r="GX29" s="128"/>
      <c r="GY29" s="128"/>
      <c r="GZ29" s="128"/>
      <c r="HA29" s="128"/>
      <c r="HB29" s="128"/>
      <c r="HC29" s="128"/>
      <c r="HD29" s="128"/>
      <c r="HE29" s="128"/>
      <c r="HF29" s="128"/>
      <c r="HG29" s="128"/>
      <c r="HH29" s="128"/>
      <c r="HI29" s="128"/>
      <c r="HJ29" s="128"/>
      <c r="HK29" s="128"/>
      <c r="HL29" s="128"/>
      <c r="HM29" s="128"/>
      <c r="HN29" s="128"/>
      <c r="HO29" s="128"/>
      <c r="HP29" s="128"/>
      <c r="HQ29" s="128"/>
      <c r="HR29" s="128"/>
      <c r="HS29" s="128"/>
      <c r="HT29" s="128"/>
      <c r="HU29" s="128"/>
      <c r="HV29" s="128"/>
      <c r="HW29" s="128"/>
      <c r="HX29" s="128"/>
      <c r="HY29" s="128"/>
      <c r="HZ29" s="128"/>
      <c r="IA29" s="128"/>
      <c r="IB29" s="128"/>
      <c r="IC29" s="128"/>
      <c r="ID29" s="128"/>
      <c r="IE29" s="128"/>
      <c r="IF29" s="128"/>
      <c r="IG29" s="128"/>
      <c r="IH29" s="128"/>
      <c r="II29" s="128"/>
      <c r="IJ29" s="128"/>
      <c r="IK29" s="128"/>
      <c r="IL29" s="128"/>
      <c r="IM29" s="128"/>
      <c r="IN29" s="128"/>
      <c r="IO29" s="128"/>
      <c r="IP29" s="128"/>
      <c r="IQ29" s="128"/>
      <c r="IR29" s="128"/>
      <c r="IS29" s="128"/>
      <c r="IT29" s="128"/>
      <c r="IU29" s="128"/>
      <c r="IV29" s="128"/>
      <c r="IW29" s="128"/>
      <c r="IX29" s="128"/>
      <c r="IY29" s="128"/>
      <c r="IZ29" s="128"/>
      <c r="JA29" s="128"/>
      <c r="JB29" s="128"/>
      <c r="JC29" s="128"/>
      <c r="JD29" s="128"/>
      <c r="JE29" s="128"/>
      <c r="JF29" s="128"/>
      <c r="JG29" s="128"/>
      <c r="JH29" s="128"/>
      <c r="JI29" s="128"/>
      <c r="JJ29" s="128"/>
      <c r="JK29" s="128"/>
      <c r="JL29" s="128"/>
      <c r="JM29" s="128"/>
      <c r="JN29" s="128"/>
      <c r="JO29" s="128"/>
      <c r="JP29" s="128"/>
      <c r="JQ29" s="128"/>
      <c r="JR29" s="128"/>
      <c r="JS29" s="128"/>
      <c r="JT29" s="128"/>
      <c r="JU29" s="128"/>
      <c r="JV29" s="128"/>
      <c r="JW29" s="128"/>
      <c r="JX29" s="128"/>
      <c r="JY29" s="128"/>
      <c r="JZ29" s="128"/>
      <c r="KA29" s="128"/>
      <c r="KB29" s="128"/>
    </row>
    <row r="30" spans="1:288" ht="15.75" customHeight="1" x14ac:dyDescent="0.3">
      <c r="A30" s="129" t="s">
        <v>197</v>
      </c>
      <c r="B30" s="129" t="s">
        <v>266</v>
      </c>
      <c r="C30" s="129" t="s">
        <v>266</v>
      </c>
      <c r="D30" s="129" t="s">
        <v>192</v>
      </c>
      <c r="E30" s="129" t="s">
        <v>272</v>
      </c>
      <c r="F30" s="94" t="s">
        <v>334</v>
      </c>
      <c r="G30" s="55" t="s">
        <v>335</v>
      </c>
      <c r="H30" s="130" t="s">
        <v>336</v>
      </c>
      <c r="I30" s="181" t="s">
        <v>208</v>
      </c>
      <c r="J30" s="181" t="s">
        <v>337</v>
      </c>
      <c r="K30" s="181"/>
      <c r="L30" s="266" t="s">
        <v>338</v>
      </c>
      <c r="M30" s="75">
        <f t="shared" si="4"/>
        <v>3494727808</v>
      </c>
      <c r="N30" s="47">
        <f t="shared" si="5"/>
        <v>3494727808</v>
      </c>
      <c r="O30" s="83">
        <v>18</v>
      </c>
      <c r="P30" s="47">
        <f t="shared" si="6"/>
        <v>3494727808</v>
      </c>
      <c r="Q30" s="47">
        <v>3494727808</v>
      </c>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47"/>
      <c r="CC30" s="47"/>
      <c r="CD30" s="47"/>
      <c r="CE30" s="47"/>
      <c r="CF30" s="47"/>
      <c r="CG30" s="47"/>
      <c r="CH30" s="47"/>
      <c r="CI30" s="47"/>
      <c r="CJ30" s="47"/>
      <c r="CK30" s="47"/>
      <c r="CL30" s="47"/>
      <c r="CM30" s="47"/>
      <c r="CN30" s="47"/>
      <c r="CO30" s="47"/>
      <c r="CP30" s="47"/>
      <c r="CQ30" s="92"/>
      <c r="CR30" s="92"/>
      <c r="CS30" s="92"/>
      <c r="CT30" s="92"/>
      <c r="CU30" s="92"/>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3"/>
      <c r="EY30" s="93"/>
      <c r="EZ30" s="93"/>
      <c r="FA30" s="93"/>
      <c r="FB30" s="93"/>
      <c r="FC30" s="93"/>
      <c r="FD30" s="93"/>
      <c r="FE30" s="93"/>
      <c r="FF30" s="93"/>
      <c r="FG30" s="93"/>
      <c r="FH30" s="93"/>
      <c r="FI30" s="93"/>
      <c r="FJ30" s="93"/>
      <c r="FK30" s="93"/>
      <c r="FL30" s="93"/>
      <c r="FM30" s="93"/>
      <c r="FN30" s="93"/>
      <c r="FO30" s="93"/>
      <c r="FP30" s="93"/>
      <c r="FQ30" s="93"/>
      <c r="FR30" s="93"/>
      <c r="FS30" s="93"/>
      <c r="FT30" s="93"/>
      <c r="FU30" s="93"/>
      <c r="FV30" s="93"/>
      <c r="FW30" s="93"/>
      <c r="FX30" s="93"/>
      <c r="FY30" s="93"/>
      <c r="FZ30" s="93"/>
      <c r="GA30" s="93"/>
      <c r="GB30" s="93"/>
      <c r="GC30" s="93"/>
      <c r="GD30" s="93"/>
      <c r="GE30" s="93"/>
      <c r="GF30" s="93"/>
      <c r="GG30" s="93"/>
      <c r="GH30" s="93"/>
      <c r="GI30" s="93"/>
      <c r="GJ30" s="93"/>
      <c r="GK30" s="93"/>
      <c r="GL30" s="93"/>
      <c r="GM30" s="93"/>
      <c r="GN30" s="93"/>
      <c r="GO30" s="93"/>
      <c r="GP30" s="93"/>
      <c r="GQ30" s="93"/>
      <c r="GR30" s="93"/>
      <c r="GS30" s="93"/>
      <c r="GT30" s="93"/>
      <c r="GU30" s="93"/>
      <c r="GV30" s="93"/>
      <c r="GW30" s="93"/>
      <c r="GX30" s="93"/>
      <c r="GY30" s="93"/>
      <c r="GZ30" s="93"/>
      <c r="HA30" s="93"/>
      <c r="HB30" s="93"/>
      <c r="HC30" s="93"/>
      <c r="HD30" s="93"/>
      <c r="HE30" s="93"/>
      <c r="HF30" s="93"/>
      <c r="HG30" s="93"/>
      <c r="HH30" s="93"/>
      <c r="HI30" s="93"/>
      <c r="HJ30" s="93"/>
      <c r="HK30" s="93"/>
      <c r="HL30" s="93"/>
      <c r="HM30" s="93"/>
      <c r="HN30" s="93"/>
      <c r="HO30" s="93"/>
      <c r="HP30" s="93"/>
      <c r="HQ30" s="93"/>
      <c r="HR30" s="93"/>
      <c r="HS30" s="93"/>
      <c r="HT30" s="93"/>
      <c r="HU30" s="93"/>
      <c r="HV30" s="93"/>
      <c r="HW30" s="93"/>
      <c r="HX30" s="93"/>
      <c r="HY30" s="93"/>
      <c r="HZ30" s="93"/>
      <c r="IA30" s="93"/>
      <c r="IB30" s="93"/>
      <c r="IC30" s="93"/>
      <c r="ID30" s="93"/>
      <c r="IE30" s="93"/>
      <c r="IF30" s="93"/>
      <c r="IG30" s="93"/>
      <c r="IH30" s="93"/>
      <c r="II30" s="93"/>
      <c r="IJ30" s="93"/>
      <c r="IK30" s="93"/>
      <c r="IL30" s="93"/>
      <c r="IM30" s="93"/>
      <c r="IN30" s="93"/>
      <c r="IO30" s="93"/>
      <c r="IP30" s="93"/>
      <c r="IQ30" s="93"/>
      <c r="IR30" s="93"/>
      <c r="IS30" s="93"/>
      <c r="IT30" s="93"/>
      <c r="IU30" s="93"/>
      <c r="IV30" s="93"/>
      <c r="IW30" s="93"/>
      <c r="IX30" s="93"/>
      <c r="IY30" s="93"/>
      <c r="IZ30" s="93"/>
      <c r="JA30" s="93"/>
      <c r="JB30" s="93"/>
      <c r="JC30" s="93"/>
      <c r="JD30" s="93"/>
      <c r="JE30" s="93"/>
      <c r="JF30" s="93"/>
      <c r="JG30" s="93"/>
      <c r="JH30" s="93"/>
      <c r="JI30" s="93"/>
      <c r="JJ30" s="93"/>
      <c r="JK30" s="93"/>
      <c r="JL30" s="93"/>
      <c r="JM30" s="93"/>
      <c r="JN30" s="93"/>
      <c r="JO30" s="93"/>
      <c r="JP30" s="93"/>
      <c r="JQ30" s="93"/>
      <c r="JR30" s="93"/>
      <c r="JS30" s="93"/>
      <c r="JT30" s="93"/>
      <c r="JU30" s="93"/>
      <c r="JV30" s="93"/>
      <c r="JW30" s="93"/>
      <c r="JX30" s="93"/>
      <c r="JY30" s="93"/>
      <c r="JZ30" s="93"/>
      <c r="KA30" s="93"/>
      <c r="KB30" s="93"/>
    </row>
    <row r="31" spans="1:288" ht="15.75" customHeight="1" x14ac:dyDescent="0.3">
      <c r="A31" s="123" t="s">
        <v>197</v>
      </c>
      <c r="B31" s="123" t="s">
        <v>187</v>
      </c>
      <c r="C31" s="123"/>
      <c r="D31" s="123"/>
      <c r="E31" s="123"/>
      <c r="F31" s="123"/>
      <c r="G31" s="123"/>
      <c r="H31" s="124"/>
      <c r="I31" s="123"/>
      <c r="J31" s="123"/>
      <c r="K31" s="123"/>
      <c r="L31" s="62" t="s">
        <v>339</v>
      </c>
      <c r="M31" s="75">
        <f t="shared" si="4"/>
        <v>0</v>
      </c>
      <c r="N31" s="47">
        <f t="shared" si="5"/>
        <v>0</v>
      </c>
      <c r="O31" s="83"/>
      <c r="P31" s="47">
        <f t="shared" si="6"/>
        <v>0</v>
      </c>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9"/>
      <c r="CC31" s="39"/>
      <c r="CD31" s="39"/>
      <c r="CE31" s="39"/>
      <c r="CF31" s="39"/>
      <c r="CG31" s="39"/>
      <c r="CH31" s="39"/>
      <c r="CI31" s="39"/>
      <c r="CJ31" s="39"/>
      <c r="CK31" s="39"/>
      <c r="CL31" s="39"/>
      <c r="CM31" s="39"/>
      <c r="CN31" s="39"/>
      <c r="CO31" s="39"/>
      <c r="CP31" s="39"/>
      <c r="CQ31" s="54"/>
      <c r="CR31" s="54"/>
      <c r="CS31" s="54"/>
      <c r="CT31" s="54"/>
      <c r="CU31" s="54"/>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42"/>
      <c r="EY31" s="42"/>
      <c r="EZ31" s="42"/>
      <c r="FA31" s="42"/>
      <c r="FB31" s="42"/>
      <c r="FC31" s="42"/>
      <c r="FD31" s="42"/>
      <c r="FE31" s="42"/>
      <c r="FF31" s="42"/>
      <c r="FG31" s="42"/>
      <c r="FH31" s="42"/>
      <c r="FI31" s="42"/>
      <c r="FJ31" s="42"/>
      <c r="FK31" s="42"/>
      <c r="FL31" s="42"/>
      <c r="FM31" s="42"/>
      <c r="FN31" s="42"/>
      <c r="FO31" s="42"/>
      <c r="FP31" s="42"/>
      <c r="FQ31" s="42"/>
      <c r="FR31" s="42"/>
      <c r="FS31" s="42"/>
      <c r="FT31" s="42"/>
      <c r="FU31" s="42"/>
      <c r="FV31" s="42"/>
      <c r="FW31" s="42"/>
      <c r="FX31" s="42"/>
      <c r="FY31" s="42"/>
      <c r="FZ31" s="42"/>
      <c r="GA31" s="42"/>
      <c r="GB31" s="42"/>
      <c r="GC31" s="42"/>
      <c r="GD31" s="42"/>
      <c r="GE31" s="42"/>
      <c r="GF31" s="42"/>
      <c r="GG31" s="42"/>
      <c r="GH31" s="42"/>
      <c r="GI31" s="42"/>
      <c r="GJ31" s="42"/>
      <c r="GK31" s="42"/>
      <c r="GL31" s="42"/>
      <c r="GM31" s="42"/>
      <c r="GN31" s="42"/>
      <c r="GO31" s="42"/>
      <c r="GP31" s="42"/>
      <c r="GQ31" s="42"/>
      <c r="GR31" s="42"/>
      <c r="GS31" s="42"/>
      <c r="GT31" s="42"/>
      <c r="GU31" s="42"/>
      <c r="GV31" s="42"/>
      <c r="GW31" s="42"/>
      <c r="GX31" s="42"/>
      <c r="GY31" s="42"/>
      <c r="GZ31" s="42"/>
      <c r="HA31" s="42"/>
      <c r="HB31" s="42"/>
      <c r="HC31" s="42"/>
      <c r="HD31" s="42"/>
      <c r="HE31" s="42"/>
      <c r="HF31" s="42"/>
      <c r="HG31" s="42"/>
      <c r="HH31" s="42"/>
      <c r="HI31" s="42"/>
      <c r="HJ31" s="42"/>
      <c r="HK31" s="42"/>
      <c r="HL31" s="42"/>
      <c r="HM31" s="42"/>
      <c r="HN31" s="42"/>
      <c r="HO31" s="42"/>
      <c r="HP31" s="42"/>
      <c r="HQ31" s="42"/>
      <c r="HR31" s="42"/>
      <c r="HS31" s="42"/>
      <c r="HT31" s="42"/>
      <c r="HU31" s="42"/>
      <c r="HV31" s="42"/>
      <c r="HW31" s="42"/>
      <c r="HX31" s="42"/>
      <c r="HY31" s="42"/>
      <c r="HZ31" s="42"/>
      <c r="IA31" s="42"/>
      <c r="IB31" s="42"/>
      <c r="IC31" s="42"/>
      <c r="ID31" s="42"/>
      <c r="IE31" s="42"/>
      <c r="IF31" s="42"/>
      <c r="IG31" s="42"/>
      <c r="IH31" s="42"/>
      <c r="II31" s="42"/>
      <c r="IJ31" s="42"/>
      <c r="IK31" s="42"/>
      <c r="IL31" s="42"/>
      <c r="IM31" s="42"/>
      <c r="IN31" s="42"/>
      <c r="IO31" s="42"/>
      <c r="IP31" s="42"/>
      <c r="IQ31" s="42"/>
      <c r="IR31" s="42"/>
      <c r="IS31" s="42"/>
      <c r="IT31" s="42"/>
      <c r="IU31" s="42"/>
      <c r="IV31" s="42"/>
      <c r="IW31" s="42"/>
      <c r="IX31" s="42"/>
      <c r="IY31" s="42"/>
      <c r="IZ31" s="42"/>
      <c r="JA31" s="42"/>
      <c r="JB31" s="42"/>
      <c r="JC31" s="42"/>
      <c r="JD31" s="42"/>
      <c r="JE31" s="42"/>
      <c r="JF31" s="42"/>
      <c r="JG31" s="42"/>
      <c r="JH31" s="42"/>
      <c r="JI31" s="42"/>
      <c r="JJ31" s="42"/>
      <c r="JK31" s="42"/>
      <c r="JL31" s="42"/>
      <c r="JM31" s="42"/>
      <c r="JN31" s="42"/>
      <c r="JO31" s="42"/>
      <c r="JP31" s="42"/>
      <c r="JQ31" s="42"/>
      <c r="JR31" s="42"/>
      <c r="JS31" s="42"/>
      <c r="JT31" s="42"/>
      <c r="JU31" s="42"/>
      <c r="JV31" s="42"/>
      <c r="JW31" s="42"/>
      <c r="JX31" s="42"/>
      <c r="JY31" s="42"/>
      <c r="JZ31" s="42"/>
      <c r="KA31" s="42"/>
      <c r="KB31" s="42"/>
    </row>
    <row r="32" spans="1:288" ht="15.75" customHeight="1" x14ac:dyDescent="0.3">
      <c r="A32" s="123" t="s">
        <v>197</v>
      </c>
      <c r="B32" s="123" t="s">
        <v>187</v>
      </c>
      <c r="C32" s="123" t="s">
        <v>189</v>
      </c>
      <c r="D32" s="123"/>
      <c r="E32" s="123"/>
      <c r="F32" s="123"/>
      <c r="G32" s="123"/>
      <c r="H32" s="124"/>
      <c r="I32" s="123"/>
      <c r="J32" s="123"/>
      <c r="K32" s="123"/>
      <c r="L32" s="62" t="s">
        <v>340</v>
      </c>
      <c r="M32" s="75">
        <f t="shared" si="4"/>
        <v>0</v>
      </c>
      <c r="N32" s="47">
        <f t="shared" si="5"/>
        <v>0</v>
      </c>
      <c r="O32" s="83"/>
      <c r="P32" s="47">
        <f t="shared" si="6"/>
        <v>0</v>
      </c>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9"/>
      <c r="CC32" s="39"/>
      <c r="CD32" s="39"/>
      <c r="CE32" s="39"/>
      <c r="CF32" s="39"/>
      <c r="CG32" s="39"/>
      <c r="CH32" s="39"/>
      <c r="CI32" s="39"/>
      <c r="CJ32" s="39"/>
      <c r="CK32" s="39"/>
      <c r="CL32" s="39"/>
      <c r="CM32" s="39"/>
      <c r="CN32" s="39"/>
      <c r="CO32" s="39"/>
      <c r="CP32" s="39"/>
      <c r="CQ32" s="54"/>
      <c r="CR32" s="54"/>
      <c r="CS32" s="54"/>
      <c r="CT32" s="54"/>
      <c r="CU32" s="54"/>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42"/>
      <c r="EY32" s="42"/>
      <c r="EZ32" s="42"/>
      <c r="FA32" s="42"/>
      <c r="FB32" s="42"/>
      <c r="FC32" s="42"/>
      <c r="FD32" s="42"/>
      <c r="FE32" s="42"/>
      <c r="FF32" s="42"/>
      <c r="FG32" s="42"/>
      <c r="FH32" s="42"/>
      <c r="FI32" s="42"/>
      <c r="FJ32" s="42"/>
      <c r="FK32" s="42"/>
      <c r="FL32" s="42"/>
      <c r="FM32" s="42"/>
      <c r="FN32" s="42"/>
      <c r="FO32" s="42"/>
      <c r="FP32" s="42"/>
      <c r="FQ32" s="42"/>
      <c r="FR32" s="42"/>
      <c r="FS32" s="42"/>
      <c r="FT32" s="42"/>
      <c r="FU32" s="42"/>
      <c r="FV32" s="42"/>
      <c r="FW32" s="42"/>
      <c r="FX32" s="42"/>
      <c r="FY32" s="42"/>
      <c r="FZ32" s="42"/>
      <c r="GA32" s="42"/>
      <c r="GB32" s="42"/>
      <c r="GC32" s="42"/>
      <c r="GD32" s="42"/>
      <c r="GE32" s="42"/>
      <c r="GF32" s="42"/>
      <c r="GG32" s="42"/>
      <c r="GH32" s="42"/>
      <c r="GI32" s="42"/>
      <c r="GJ32" s="42"/>
      <c r="GK32" s="42"/>
      <c r="GL32" s="42"/>
      <c r="GM32" s="42"/>
      <c r="GN32" s="42"/>
      <c r="GO32" s="42"/>
      <c r="GP32" s="42"/>
      <c r="GQ32" s="42"/>
      <c r="GR32" s="42"/>
      <c r="GS32" s="42"/>
      <c r="GT32" s="42"/>
      <c r="GU32" s="42"/>
      <c r="GV32" s="42"/>
      <c r="GW32" s="42"/>
      <c r="GX32" s="42"/>
      <c r="GY32" s="42"/>
      <c r="GZ32" s="42"/>
      <c r="HA32" s="42"/>
      <c r="HB32" s="42"/>
      <c r="HC32" s="42"/>
      <c r="HD32" s="42"/>
      <c r="HE32" s="42"/>
      <c r="HF32" s="42"/>
      <c r="HG32" s="42"/>
      <c r="HH32" s="42"/>
      <c r="HI32" s="42"/>
      <c r="HJ32" s="42"/>
      <c r="HK32" s="42"/>
      <c r="HL32" s="42"/>
      <c r="HM32" s="42"/>
      <c r="HN32" s="42"/>
      <c r="HO32" s="42"/>
      <c r="HP32" s="42"/>
      <c r="HQ32" s="42"/>
      <c r="HR32" s="42"/>
      <c r="HS32" s="42"/>
      <c r="HT32" s="42"/>
      <c r="HU32" s="42"/>
      <c r="HV32" s="42"/>
      <c r="HW32" s="42"/>
      <c r="HX32" s="42"/>
      <c r="HY32" s="42"/>
      <c r="HZ32" s="42"/>
      <c r="IA32" s="42"/>
      <c r="IB32" s="42"/>
      <c r="IC32" s="42"/>
      <c r="ID32" s="42"/>
      <c r="IE32" s="42"/>
      <c r="IF32" s="42"/>
      <c r="IG32" s="42"/>
      <c r="IH32" s="42"/>
      <c r="II32" s="42"/>
      <c r="IJ32" s="42"/>
      <c r="IK32" s="42"/>
      <c r="IL32" s="42"/>
      <c r="IM32" s="42"/>
      <c r="IN32" s="42"/>
      <c r="IO32" s="42"/>
      <c r="IP32" s="42"/>
      <c r="IQ32" s="42"/>
      <c r="IR32" s="42"/>
      <c r="IS32" s="42"/>
      <c r="IT32" s="42"/>
      <c r="IU32" s="42"/>
      <c r="IV32" s="42"/>
      <c r="IW32" s="42"/>
      <c r="IX32" s="42"/>
      <c r="IY32" s="42"/>
      <c r="IZ32" s="42"/>
      <c r="JA32" s="42"/>
      <c r="JB32" s="42"/>
      <c r="JC32" s="42"/>
      <c r="JD32" s="42"/>
      <c r="JE32" s="42"/>
      <c r="JF32" s="42"/>
      <c r="JG32" s="42"/>
      <c r="JH32" s="42"/>
      <c r="JI32" s="42"/>
      <c r="JJ32" s="42"/>
      <c r="JK32" s="42"/>
      <c r="JL32" s="42"/>
      <c r="JM32" s="42"/>
      <c r="JN32" s="42"/>
      <c r="JO32" s="42"/>
      <c r="JP32" s="42"/>
      <c r="JQ32" s="42"/>
      <c r="JR32" s="42"/>
      <c r="JS32" s="42"/>
      <c r="JT32" s="42"/>
      <c r="JU32" s="42"/>
      <c r="JV32" s="42"/>
      <c r="JW32" s="42"/>
      <c r="JX32" s="42"/>
      <c r="JY32" s="42"/>
      <c r="JZ32" s="42"/>
      <c r="KA32" s="42"/>
      <c r="KB32" s="42"/>
    </row>
    <row r="33" spans="1:288" ht="15.75" customHeight="1" x14ac:dyDescent="0.3">
      <c r="A33" s="125" t="s">
        <v>197</v>
      </c>
      <c r="B33" s="131" t="s">
        <v>187</v>
      </c>
      <c r="C33" s="131" t="s">
        <v>189</v>
      </c>
      <c r="D33" s="131" t="s">
        <v>341</v>
      </c>
      <c r="E33" s="131"/>
      <c r="F33" s="131"/>
      <c r="G33" s="131"/>
      <c r="H33" s="73"/>
      <c r="I33" s="97"/>
      <c r="J33" s="97"/>
      <c r="K33" s="97"/>
      <c r="L33" s="78" t="s">
        <v>342</v>
      </c>
      <c r="M33" s="75">
        <f t="shared" si="4"/>
        <v>0</v>
      </c>
      <c r="N33" s="47">
        <f t="shared" si="5"/>
        <v>0</v>
      </c>
      <c r="O33" s="83"/>
      <c r="P33" s="47">
        <f t="shared" si="6"/>
        <v>0</v>
      </c>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9"/>
      <c r="CC33" s="39"/>
      <c r="CD33" s="39"/>
      <c r="CE33" s="39"/>
      <c r="CF33" s="39"/>
      <c r="CG33" s="39"/>
      <c r="CH33" s="39"/>
      <c r="CI33" s="39"/>
      <c r="CJ33" s="39"/>
      <c r="CK33" s="39"/>
      <c r="CL33" s="39"/>
      <c r="CM33" s="39"/>
      <c r="CN33" s="39"/>
      <c r="CO33" s="39"/>
      <c r="CP33" s="39"/>
      <c r="CQ33" s="54"/>
      <c r="CR33" s="54"/>
      <c r="CS33" s="54"/>
      <c r="CT33" s="54"/>
      <c r="CU33" s="54"/>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42"/>
      <c r="EY33" s="42"/>
      <c r="EZ33" s="42"/>
      <c r="FA33" s="42"/>
      <c r="FB33" s="42"/>
      <c r="FC33" s="42"/>
      <c r="FD33" s="42"/>
      <c r="FE33" s="42"/>
      <c r="FF33" s="42"/>
      <c r="FG33" s="42"/>
      <c r="FH33" s="42"/>
      <c r="FI33" s="42"/>
      <c r="FJ33" s="42"/>
      <c r="FK33" s="42"/>
      <c r="FL33" s="42"/>
      <c r="FM33" s="42"/>
      <c r="FN33" s="42"/>
      <c r="FO33" s="42"/>
      <c r="FP33" s="42"/>
      <c r="FQ33" s="42"/>
      <c r="FR33" s="42"/>
      <c r="FS33" s="42"/>
      <c r="FT33" s="42"/>
      <c r="FU33" s="42"/>
      <c r="FV33" s="42"/>
      <c r="FW33" s="42"/>
      <c r="FX33" s="42"/>
      <c r="FY33" s="42"/>
      <c r="FZ33" s="42"/>
      <c r="GA33" s="42"/>
      <c r="GB33" s="42"/>
      <c r="GC33" s="42"/>
      <c r="GD33" s="42"/>
      <c r="GE33" s="42"/>
      <c r="GF33" s="42"/>
      <c r="GG33" s="42"/>
      <c r="GH33" s="42"/>
      <c r="GI33" s="42"/>
      <c r="GJ33" s="42"/>
      <c r="GK33" s="42"/>
      <c r="GL33" s="42"/>
      <c r="GM33" s="42"/>
      <c r="GN33" s="42"/>
      <c r="GO33" s="42"/>
      <c r="GP33" s="42"/>
      <c r="GQ33" s="42"/>
      <c r="GR33" s="42"/>
      <c r="GS33" s="42"/>
      <c r="GT33" s="42"/>
      <c r="GU33" s="42"/>
      <c r="GV33" s="42"/>
      <c r="GW33" s="42"/>
      <c r="GX33" s="42"/>
      <c r="GY33" s="42"/>
      <c r="GZ33" s="42"/>
      <c r="HA33" s="42"/>
      <c r="HB33" s="42"/>
      <c r="HC33" s="42"/>
      <c r="HD33" s="42"/>
      <c r="HE33" s="42"/>
      <c r="HF33" s="42"/>
      <c r="HG33" s="42"/>
      <c r="HH33" s="42"/>
      <c r="HI33" s="42"/>
      <c r="HJ33" s="42"/>
      <c r="HK33" s="42"/>
      <c r="HL33" s="42"/>
      <c r="HM33" s="42"/>
      <c r="HN33" s="42"/>
      <c r="HO33" s="42"/>
      <c r="HP33" s="42"/>
      <c r="HQ33" s="42"/>
      <c r="HR33" s="42"/>
      <c r="HS33" s="42"/>
      <c r="HT33" s="42"/>
      <c r="HU33" s="42"/>
      <c r="HV33" s="42"/>
      <c r="HW33" s="42"/>
      <c r="HX33" s="42"/>
      <c r="HY33" s="42"/>
      <c r="HZ33" s="42"/>
      <c r="IA33" s="42"/>
      <c r="IB33" s="42"/>
      <c r="IC33" s="42"/>
      <c r="ID33" s="42"/>
      <c r="IE33" s="42"/>
      <c r="IF33" s="42"/>
      <c r="IG33" s="42"/>
      <c r="IH33" s="42"/>
      <c r="II33" s="42"/>
      <c r="IJ33" s="42"/>
      <c r="IK33" s="42"/>
      <c r="IL33" s="42"/>
      <c r="IM33" s="42"/>
      <c r="IN33" s="42"/>
      <c r="IO33" s="42"/>
      <c r="IP33" s="42"/>
      <c r="IQ33" s="42"/>
      <c r="IR33" s="42"/>
      <c r="IS33" s="42"/>
      <c r="IT33" s="42"/>
      <c r="IU33" s="42"/>
      <c r="IV33" s="42"/>
      <c r="IW33" s="42"/>
      <c r="IX33" s="42"/>
      <c r="IY33" s="42"/>
      <c r="IZ33" s="42"/>
      <c r="JA33" s="42"/>
      <c r="JB33" s="42"/>
      <c r="JC33" s="42"/>
      <c r="JD33" s="42"/>
      <c r="JE33" s="42"/>
      <c r="JF33" s="42"/>
      <c r="JG33" s="42"/>
      <c r="JH33" s="42"/>
      <c r="JI33" s="42"/>
      <c r="JJ33" s="42"/>
      <c r="JK33" s="42"/>
      <c r="JL33" s="42"/>
      <c r="JM33" s="42"/>
      <c r="JN33" s="42"/>
      <c r="JO33" s="42"/>
      <c r="JP33" s="42"/>
      <c r="JQ33" s="42"/>
      <c r="JR33" s="42"/>
      <c r="JS33" s="42"/>
      <c r="JT33" s="42"/>
      <c r="JU33" s="42"/>
      <c r="JV33" s="42"/>
      <c r="JW33" s="42"/>
      <c r="JX33" s="42"/>
      <c r="JY33" s="42"/>
      <c r="JZ33" s="42"/>
      <c r="KA33" s="42"/>
      <c r="KB33" s="42"/>
    </row>
    <row r="34" spans="1:288" ht="15.75" customHeight="1" x14ac:dyDescent="0.3">
      <c r="A34" s="125" t="s">
        <v>197</v>
      </c>
      <c r="B34" s="125" t="s">
        <v>187</v>
      </c>
      <c r="C34" s="125" t="s">
        <v>189</v>
      </c>
      <c r="D34" s="125" t="s">
        <v>341</v>
      </c>
      <c r="E34" s="125" t="s">
        <v>345</v>
      </c>
      <c r="F34" s="132"/>
      <c r="G34" s="132"/>
      <c r="H34" s="133"/>
      <c r="I34" s="131"/>
      <c r="J34" s="131"/>
      <c r="K34" s="131"/>
      <c r="L34" s="98" t="s">
        <v>346</v>
      </c>
      <c r="M34" s="75">
        <f t="shared" si="4"/>
        <v>0</v>
      </c>
      <c r="N34" s="47">
        <f t="shared" si="5"/>
        <v>0</v>
      </c>
      <c r="O34" s="83"/>
      <c r="P34" s="47">
        <f t="shared" si="6"/>
        <v>0</v>
      </c>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6"/>
      <c r="CA34" s="66"/>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row>
    <row r="35" spans="1:288" ht="15.75" customHeight="1" x14ac:dyDescent="0.3">
      <c r="A35" s="129" t="s">
        <v>197</v>
      </c>
      <c r="B35" s="129" t="s">
        <v>187</v>
      </c>
      <c r="C35" s="129" t="s">
        <v>189</v>
      </c>
      <c r="D35" s="129" t="s">
        <v>341</v>
      </c>
      <c r="E35" s="129" t="s">
        <v>345</v>
      </c>
      <c r="F35" s="134" t="s">
        <v>1152</v>
      </c>
      <c r="G35" s="90" t="s">
        <v>349</v>
      </c>
      <c r="H35" s="135" t="s">
        <v>350</v>
      </c>
      <c r="I35" s="181" t="s">
        <v>208</v>
      </c>
      <c r="J35" s="87" t="s">
        <v>351</v>
      </c>
      <c r="K35" s="87"/>
      <c r="L35" s="139" t="s">
        <v>354</v>
      </c>
      <c r="M35" s="75">
        <f t="shared" si="4"/>
        <v>1500000000</v>
      </c>
      <c r="N35" s="47">
        <f t="shared" si="5"/>
        <v>1500000000</v>
      </c>
      <c r="O35" s="83">
        <v>24</v>
      </c>
      <c r="P35" s="47">
        <f t="shared" si="6"/>
        <v>1500000000</v>
      </c>
      <c r="Q35" s="47">
        <v>1500000000</v>
      </c>
      <c r="R35" s="47"/>
      <c r="S35" s="4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7"/>
      <c r="CC35" s="37"/>
      <c r="CD35" s="37"/>
      <c r="CE35" s="37"/>
      <c r="CF35" s="37"/>
      <c r="CG35" s="37"/>
      <c r="CH35" s="37"/>
      <c r="CI35" s="37"/>
      <c r="CJ35" s="37"/>
      <c r="CK35" s="37"/>
      <c r="CL35" s="37"/>
      <c r="CM35" s="37"/>
      <c r="CN35" s="37"/>
      <c r="CO35" s="37"/>
      <c r="CP35" s="37"/>
      <c r="CQ35" s="127"/>
      <c r="CR35" s="127"/>
      <c r="CS35" s="127"/>
      <c r="CT35" s="127"/>
      <c r="CU35" s="12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127"/>
      <c r="DW35" s="127"/>
      <c r="DX35" s="127"/>
      <c r="DY35" s="127"/>
      <c r="DZ35" s="127"/>
      <c r="EA35" s="127"/>
      <c r="EB35" s="127"/>
      <c r="EC35" s="127"/>
      <c r="ED35" s="127"/>
      <c r="EE35" s="127"/>
      <c r="EF35" s="127"/>
      <c r="EG35" s="127"/>
      <c r="EH35" s="127"/>
      <c r="EI35" s="127"/>
      <c r="EJ35" s="127"/>
      <c r="EK35" s="127"/>
      <c r="EL35" s="127"/>
      <c r="EM35" s="127"/>
      <c r="EN35" s="127"/>
      <c r="EO35" s="127"/>
      <c r="EP35" s="127"/>
      <c r="EQ35" s="127"/>
      <c r="ER35" s="127"/>
      <c r="ES35" s="127"/>
      <c r="ET35" s="127"/>
      <c r="EU35" s="127"/>
      <c r="EV35" s="127"/>
      <c r="EW35" s="127"/>
      <c r="EX35" s="128"/>
      <c r="EY35" s="128"/>
      <c r="EZ35" s="128"/>
      <c r="FA35" s="128"/>
      <c r="FB35" s="128"/>
      <c r="FC35" s="128"/>
      <c r="FD35" s="128"/>
      <c r="FE35" s="128"/>
      <c r="FF35" s="128"/>
      <c r="FG35" s="128"/>
      <c r="FH35" s="128"/>
      <c r="FI35" s="128"/>
      <c r="FJ35" s="128"/>
      <c r="FK35" s="128"/>
      <c r="FL35" s="128"/>
      <c r="FM35" s="128"/>
      <c r="FN35" s="128"/>
      <c r="FO35" s="128"/>
      <c r="FP35" s="128"/>
      <c r="FQ35" s="128"/>
      <c r="FR35" s="128"/>
      <c r="FS35" s="128"/>
      <c r="FT35" s="128"/>
      <c r="FU35" s="128"/>
      <c r="FV35" s="128"/>
      <c r="FW35" s="128"/>
      <c r="FX35" s="128"/>
      <c r="FY35" s="128"/>
      <c r="FZ35" s="128"/>
      <c r="GA35" s="128"/>
      <c r="GB35" s="128"/>
      <c r="GC35" s="128"/>
      <c r="GD35" s="128"/>
      <c r="GE35" s="128"/>
      <c r="GF35" s="128"/>
      <c r="GG35" s="128"/>
      <c r="GH35" s="128"/>
      <c r="GI35" s="128"/>
      <c r="GJ35" s="128"/>
      <c r="GK35" s="128"/>
      <c r="GL35" s="128"/>
      <c r="GM35" s="128"/>
      <c r="GN35" s="128"/>
      <c r="GO35" s="128"/>
      <c r="GP35" s="128"/>
      <c r="GQ35" s="128"/>
      <c r="GR35" s="128"/>
      <c r="GS35" s="128"/>
      <c r="GT35" s="128"/>
      <c r="GU35" s="128"/>
      <c r="GV35" s="128"/>
      <c r="GW35" s="128"/>
      <c r="GX35" s="128"/>
      <c r="GY35" s="128"/>
      <c r="GZ35" s="128"/>
      <c r="HA35" s="128"/>
      <c r="HB35" s="128"/>
      <c r="HC35" s="128"/>
      <c r="HD35" s="128"/>
      <c r="HE35" s="128"/>
      <c r="HF35" s="128"/>
      <c r="HG35" s="128"/>
      <c r="HH35" s="128"/>
      <c r="HI35" s="128"/>
      <c r="HJ35" s="128"/>
      <c r="HK35" s="128"/>
      <c r="HL35" s="128"/>
      <c r="HM35" s="128"/>
      <c r="HN35" s="128"/>
      <c r="HO35" s="128"/>
      <c r="HP35" s="128"/>
      <c r="HQ35" s="128"/>
      <c r="HR35" s="128"/>
      <c r="HS35" s="128"/>
      <c r="HT35" s="128"/>
      <c r="HU35" s="128"/>
      <c r="HV35" s="128"/>
      <c r="HW35" s="128"/>
      <c r="HX35" s="128"/>
      <c r="HY35" s="128"/>
      <c r="HZ35" s="128"/>
      <c r="IA35" s="128"/>
      <c r="IB35" s="128"/>
      <c r="IC35" s="128"/>
      <c r="ID35" s="128"/>
      <c r="IE35" s="128"/>
      <c r="IF35" s="128"/>
      <c r="IG35" s="128"/>
      <c r="IH35" s="128"/>
      <c r="II35" s="128"/>
      <c r="IJ35" s="128"/>
      <c r="IK35" s="128"/>
      <c r="IL35" s="128"/>
      <c r="IM35" s="128"/>
      <c r="IN35" s="128"/>
      <c r="IO35" s="128"/>
      <c r="IP35" s="128"/>
      <c r="IQ35" s="128"/>
      <c r="IR35" s="128"/>
      <c r="IS35" s="128"/>
      <c r="IT35" s="128"/>
      <c r="IU35" s="128"/>
      <c r="IV35" s="128"/>
      <c r="IW35" s="128"/>
      <c r="IX35" s="128"/>
      <c r="IY35" s="128"/>
      <c r="IZ35" s="128"/>
      <c r="JA35" s="128"/>
      <c r="JB35" s="128"/>
      <c r="JC35" s="128"/>
      <c r="JD35" s="128"/>
      <c r="JE35" s="128"/>
      <c r="JF35" s="128"/>
      <c r="JG35" s="128"/>
      <c r="JH35" s="128"/>
      <c r="JI35" s="128"/>
      <c r="JJ35" s="128"/>
      <c r="JK35" s="128"/>
      <c r="JL35" s="128"/>
      <c r="JM35" s="128"/>
      <c r="JN35" s="128"/>
      <c r="JO35" s="128"/>
      <c r="JP35" s="128"/>
      <c r="JQ35" s="128"/>
      <c r="JR35" s="128"/>
      <c r="JS35" s="128"/>
      <c r="JT35" s="128"/>
      <c r="JU35" s="128"/>
      <c r="JV35" s="128"/>
      <c r="JW35" s="128"/>
      <c r="JX35" s="128"/>
      <c r="JY35" s="128"/>
      <c r="JZ35" s="128"/>
      <c r="KA35" s="128"/>
      <c r="KB35" s="128"/>
    </row>
    <row r="36" spans="1:288" ht="15.75" customHeight="1" x14ac:dyDescent="0.3">
      <c r="A36" s="125" t="s">
        <v>197</v>
      </c>
      <c r="B36" s="125" t="s">
        <v>187</v>
      </c>
      <c r="C36" s="125" t="s">
        <v>189</v>
      </c>
      <c r="D36" s="125" t="s">
        <v>361</v>
      </c>
      <c r="E36" s="125" t="s">
        <v>365</v>
      </c>
      <c r="F36" s="125"/>
      <c r="G36" s="125"/>
      <c r="H36" s="126"/>
      <c r="I36" s="125"/>
      <c r="J36" s="125"/>
      <c r="K36" s="125"/>
      <c r="L36" s="78" t="s">
        <v>366</v>
      </c>
      <c r="M36" s="75">
        <f t="shared" si="4"/>
        <v>0</v>
      </c>
      <c r="N36" s="47">
        <f t="shared" si="5"/>
        <v>0</v>
      </c>
      <c r="O36" s="83"/>
      <c r="P36" s="47">
        <f t="shared" si="6"/>
        <v>0</v>
      </c>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9"/>
      <c r="CC36" s="39"/>
      <c r="CD36" s="39"/>
      <c r="CE36" s="39"/>
      <c r="CF36" s="39"/>
      <c r="CG36" s="39"/>
      <c r="CH36" s="39"/>
      <c r="CI36" s="39"/>
      <c r="CJ36" s="39"/>
      <c r="CK36" s="39"/>
      <c r="CL36" s="39"/>
      <c r="CM36" s="39"/>
      <c r="CN36" s="39"/>
      <c r="CO36" s="39"/>
      <c r="CP36" s="39"/>
      <c r="CQ36" s="54"/>
      <c r="CR36" s="54"/>
      <c r="CS36" s="54"/>
      <c r="CT36" s="54"/>
      <c r="CU36" s="54"/>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42"/>
      <c r="EY36" s="42"/>
      <c r="EZ36" s="42"/>
      <c r="FA36" s="42"/>
      <c r="FB36" s="42"/>
      <c r="FC36" s="42"/>
      <c r="FD36" s="42"/>
      <c r="FE36" s="42"/>
      <c r="FF36" s="42"/>
      <c r="FG36" s="42"/>
      <c r="FH36" s="42"/>
      <c r="FI36" s="42"/>
      <c r="FJ36" s="42"/>
      <c r="FK36" s="42"/>
      <c r="FL36" s="42"/>
      <c r="FM36" s="42"/>
      <c r="FN36" s="42"/>
      <c r="FO36" s="42"/>
      <c r="FP36" s="42"/>
      <c r="FQ36" s="42"/>
      <c r="FR36" s="42"/>
      <c r="FS36" s="42"/>
      <c r="FT36" s="42"/>
      <c r="FU36" s="42"/>
      <c r="FV36" s="42"/>
      <c r="FW36" s="42"/>
      <c r="FX36" s="42"/>
      <c r="FY36" s="42"/>
      <c r="FZ36" s="42"/>
      <c r="GA36" s="42"/>
      <c r="GB36" s="42"/>
      <c r="GC36" s="42"/>
      <c r="GD36" s="42"/>
      <c r="GE36" s="42"/>
      <c r="GF36" s="42"/>
      <c r="GG36" s="42"/>
      <c r="GH36" s="42"/>
      <c r="GI36" s="42"/>
      <c r="GJ36" s="42"/>
      <c r="GK36" s="42"/>
      <c r="GL36" s="42"/>
      <c r="GM36" s="42"/>
      <c r="GN36" s="42"/>
      <c r="GO36" s="42"/>
      <c r="GP36" s="42"/>
      <c r="GQ36" s="42"/>
      <c r="GR36" s="42"/>
      <c r="GS36" s="42"/>
      <c r="GT36" s="42"/>
      <c r="GU36" s="42"/>
      <c r="GV36" s="42"/>
      <c r="GW36" s="42"/>
      <c r="GX36" s="42"/>
      <c r="GY36" s="42"/>
      <c r="GZ36" s="42"/>
      <c r="HA36" s="42"/>
      <c r="HB36" s="42"/>
      <c r="HC36" s="42"/>
      <c r="HD36" s="42"/>
      <c r="HE36" s="42"/>
      <c r="HF36" s="42"/>
      <c r="HG36" s="42"/>
      <c r="HH36" s="42"/>
      <c r="HI36" s="42"/>
      <c r="HJ36" s="42"/>
      <c r="HK36" s="42"/>
      <c r="HL36" s="42"/>
      <c r="HM36" s="42"/>
      <c r="HN36" s="42"/>
      <c r="HO36" s="42"/>
      <c r="HP36" s="42"/>
      <c r="HQ36" s="42"/>
      <c r="HR36" s="42"/>
      <c r="HS36" s="42"/>
      <c r="HT36" s="42"/>
      <c r="HU36" s="42"/>
      <c r="HV36" s="42"/>
      <c r="HW36" s="42"/>
      <c r="HX36" s="42"/>
      <c r="HY36" s="42"/>
      <c r="HZ36" s="42"/>
      <c r="IA36" s="42"/>
      <c r="IB36" s="42"/>
      <c r="IC36" s="42"/>
      <c r="ID36" s="42"/>
      <c r="IE36" s="42"/>
      <c r="IF36" s="42"/>
      <c r="IG36" s="42"/>
      <c r="IH36" s="42"/>
      <c r="II36" s="42"/>
      <c r="IJ36" s="42"/>
      <c r="IK36" s="42"/>
      <c r="IL36" s="42"/>
      <c r="IM36" s="42"/>
      <c r="IN36" s="42"/>
      <c r="IO36" s="42"/>
      <c r="IP36" s="42"/>
      <c r="IQ36" s="42"/>
      <c r="IR36" s="42"/>
      <c r="IS36" s="42"/>
      <c r="IT36" s="42"/>
      <c r="IU36" s="42"/>
      <c r="IV36" s="42"/>
      <c r="IW36" s="42"/>
      <c r="IX36" s="42"/>
      <c r="IY36" s="42"/>
      <c r="IZ36" s="42"/>
      <c r="JA36" s="42"/>
      <c r="JB36" s="42"/>
      <c r="JC36" s="42"/>
      <c r="JD36" s="42"/>
      <c r="JE36" s="42"/>
      <c r="JF36" s="42"/>
      <c r="JG36" s="42"/>
      <c r="JH36" s="42"/>
      <c r="JI36" s="42"/>
      <c r="JJ36" s="42"/>
      <c r="JK36" s="42"/>
      <c r="JL36" s="42"/>
      <c r="JM36" s="42"/>
      <c r="JN36" s="42"/>
      <c r="JO36" s="42"/>
      <c r="JP36" s="42"/>
      <c r="JQ36" s="42"/>
      <c r="JR36" s="42"/>
      <c r="JS36" s="42"/>
      <c r="JT36" s="42"/>
      <c r="JU36" s="42"/>
      <c r="JV36" s="42"/>
      <c r="JW36" s="42"/>
      <c r="JX36" s="42"/>
      <c r="JY36" s="42"/>
      <c r="JZ36" s="42"/>
      <c r="KA36" s="42"/>
      <c r="KB36" s="42"/>
    </row>
    <row r="37" spans="1:288" ht="15.75" customHeight="1" x14ac:dyDescent="0.3">
      <c r="A37" s="129" t="s">
        <v>197</v>
      </c>
      <c r="B37" s="129" t="s">
        <v>187</v>
      </c>
      <c r="C37" s="129" t="s">
        <v>189</v>
      </c>
      <c r="D37" s="129" t="s">
        <v>361</v>
      </c>
      <c r="E37" s="129" t="s">
        <v>365</v>
      </c>
      <c r="F37" s="140" t="s">
        <v>368</v>
      </c>
      <c r="G37" s="90" t="s">
        <v>349</v>
      </c>
      <c r="H37" s="135" t="s">
        <v>369</v>
      </c>
      <c r="I37" s="181" t="s">
        <v>208</v>
      </c>
      <c r="J37" s="87" t="s">
        <v>370</v>
      </c>
      <c r="K37" s="87"/>
      <c r="L37" s="139" t="s">
        <v>371</v>
      </c>
      <c r="M37" s="75">
        <f t="shared" si="4"/>
        <v>1000000000</v>
      </c>
      <c r="N37" s="47">
        <f t="shared" si="5"/>
        <v>1000000000</v>
      </c>
      <c r="O37" s="83">
        <v>24</v>
      </c>
      <c r="P37" s="47">
        <f t="shared" si="6"/>
        <v>1000000000</v>
      </c>
      <c r="Q37" s="47">
        <v>1000000000</v>
      </c>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47"/>
      <c r="CC37" s="47"/>
      <c r="CD37" s="47"/>
      <c r="CE37" s="47"/>
      <c r="CF37" s="47"/>
      <c r="CG37" s="47"/>
      <c r="CH37" s="47"/>
      <c r="CI37" s="47"/>
      <c r="CJ37" s="47"/>
      <c r="CK37" s="47"/>
      <c r="CL37" s="47"/>
      <c r="CM37" s="47"/>
      <c r="CN37" s="47"/>
      <c r="CO37" s="47"/>
      <c r="CP37" s="47"/>
      <c r="CQ37" s="92"/>
      <c r="CR37" s="92"/>
      <c r="CS37" s="92"/>
      <c r="CT37" s="92"/>
      <c r="CU37" s="92"/>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93"/>
      <c r="GE37" s="93"/>
      <c r="GF37" s="93"/>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93"/>
      <c r="JP37" s="93"/>
      <c r="JQ37" s="93"/>
      <c r="JR37" s="93"/>
      <c r="JS37" s="93"/>
      <c r="JT37" s="93"/>
      <c r="JU37" s="93"/>
      <c r="JV37" s="93"/>
      <c r="JW37" s="93"/>
      <c r="JX37" s="93"/>
      <c r="JY37" s="93"/>
      <c r="JZ37" s="93"/>
      <c r="KA37" s="93"/>
      <c r="KB37" s="93"/>
    </row>
    <row r="38" spans="1:288" ht="15.75" customHeight="1" x14ac:dyDescent="0.3">
      <c r="A38" s="58" t="s">
        <v>197</v>
      </c>
      <c r="B38" s="58" t="s">
        <v>192</v>
      </c>
      <c r="C38" s="58"/>
      <c r="D38" s="58"/>
      <c r="E38" s="58"/>
      <c r="F38" s="58"/>
      <c r="G38" s="58"/>
      <c r="H38" s="124"/>
      <c r="I38" s="123"/>
      <c r="J38" s="123"/>
      <c r="K38" s="123"/>
      <c r="L38" s="62" t="s">
        <v>257</v>
      </c>
      <c r="M38" s="75">
        <f t="shared" si="4"/>
        <v>0</v>
      </c>
      <c r="N38" s="47">
        <f t="shared" si="5"/>
        <v>0</v>
      </c>
      <c r="O38" s="83"/>
      <c r="P38" s="47">
        <f t="shared" si="6"/>
        <v>0</v>
      </c>
      <c r="Q38" s="47"/>
      <c r="R38" s="47"/>
      <c r="S38" s="47"/>
      <c r="T38" s="47"/>
      <c r="U38" s="47"/>
      <c r="V38" s="47"/>
      <c r="W38" s="47"/>
      <c r="X38" s="47"/>
      <c r="Y38" s="47"/>
      <c r="Z38" s="47"/>
      <c r="AA38" s="47"/>
      <c r="AB38" s="47"/>
      <c r="AC38" s="47"/>
      <c r="AD38" s="47"/>
      <c r="AE38" s="47"/>
      <c r="AF38" s="47"/>
      <c r="AG38" s="47"/>
      <c r="AH38" s="141"/>
      <c r="AI38" s="141"/>
      <c r="AJ38" s="141"/>
      <c r="AK38" s="141"/>
      <c r="AL38" s="141"/>
      <c r="AM38" s="141"/>
      <c r="AN38" s="141"/>
      <c r="AO38" s="141"/>
      <c r="AP38" s="141"/>
      <c r="AQ38" s="141"/>
      <c r="AR38" s="141"/>
      <c r="AS38" s="141"/>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105"/>
      <c r="EN38" s="105"/>
      <c r="EO38" s="105"/>
      <c r="EP38" s="105"/>
      <c r="EQ38" s="105"/>
      <c r="ER38" s="106"/>
      <c r="ES38" s="106"/>
      <c r="ET38" s="142"/>
      <c r="EU38" s="142"/>
      <c r="EV38" s="142"/>
      <c r="EW38" s="142"/>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7"/>
      <c r="GZ38" s="7"/>
      <c r="HA38" s="7"/>
      <c r="HB38" s="7"/>
      <c r="HC38" s="7"/>
      <c r="HD38" s="7"/>
      <c r="HE38" s="7"/>
      <c r="HF38" s="107"/>
      <c r="HG38" s="107"/>
      <c r="HH38" s="107"/>
      <c r="HI38" s="107"/>
      <c r="HJ38" s="107"/>
      <c r="HK38" s="107"/>
      <c r="HL38" s="107"/>
      <c r="HM38" s="108"/>
      <c r="HN38" s="7"/>
      <c r="HO38" s="7"/>
      <c r="HP38" s="7"/>
      <c r="HQ38" s="7"/>
      <c r="HR38" s="7"/>
      <c r="HS38" s="136"/>
      <c r="HT38" s="136"/>
      <c r="HU38" s="136"/>
      <c r="HV38" s="136"/>
      <c r="HW38" s="136"/>
      <c r="HX38" s="136"/>
      <c r="HY38" s="136"/>
      <c r="HZ38" s="136"/>
      <c r="IA38" s="136"/>
      <c r="IB38" s="136"/>
      <c r="IC38" s="136"/>
      <c r="ID38" s="136"/>
      <c r="IE38" s="137"/>
      <c r="IF38" s="136"/>
      <c r="IG38" s="136"/>
      <c r="IH38" s="136"/>
      <c r="II38" s="136"/>
      <c r="IJ38" s="136"/>
      <c r="IK38" s="136"/>
      <c r="IL38" s="136"/>
      <c r="IM38" s="136"/>
      <c r="IN38" s="136"/>
      <c r="IO38" s="136"/>
      <c r="IP38" s="136"/>
      <c r="IQ38" s="136"/>
      <c r="IR38" s="136"/>
      <c r="IS38" s="136"/>
      <c r="IT38" s="136"/>
      <c r="IU38" s="136"/>
      <c r="IV38" s="136"/>
      <c r="IW38" s="136"/>
      <c r="IX38" s="136"/>
      <c r="IY38" s="136"/>
      <c r="IZ38" s="136"/>
      <c r="JA38" s="136"/>
      <c r="JB38" s="136"/>
      <c r="JC38" s="136"/>
      <c r="JD38" s="136"/>
      <c r="JE38" s="136"/>
      <c r="JF38" s="136"/>
      <c r="JG38" s="136"/>
      <c r="JH38" s="136"/>
      <c r="JI38" s="136"/>
      <c r="JJ38" s="93"/>
      <c r="JK38" s="136"/>
      <c r="JL38" s="136"/>
      <c r="JM38" s="136"/>
      <c r="JN38" s="136"/>
      <c r="JO38" s="136"/>
      <c r="JP38" s="136"/>
      <c r="JQ38" s="93"/>
      <c r="JR38" s="93"/>
      <c r="JS38" s="93"/>
      <c r="JT38" s="93"/>
      <c r="JU38" s="93"/>
      <c r="JV38" s="93"/>
      <c r="JW38" s="93"/>
      <c r="JX38" s="93"/>
      <c r="JY38" s="93"/>
      <c r="JZ38" s="93"/>
      <c r="KA38" s="93"/>
      <c r="KB38" s="93"/>
    </row>
    <row r="39" spans="1:288" ht="15.75" customHeight="1" x14ac:dyDescent="0.3">
      <c r="A39" s="58" t="s">
        <v>197</v>
      </c>
      <c r="B39" s="58" t="s">
        <v>192</v>
      </c>
      <c r="C39" s="58" t="s">
        <v>197</v>
      </c>
      <c r="D39" s="58"/>
      <c r="E39" s="58"/>
      <c r="F39" s="58"/>
      <c r="G39" s="58"/>
      <c r="H39" s="124"/>
      <c r="I39" s="123"/>
      <c r="J39" s="123"/>
      <c r="K39" s="123"/>
      <c r="L39" s="62" t="s">
        <v>198</v>
      </c>
      <c r="M39" s="75">
        <f t="shared" si="4"/>
        <v>0</v>
      </c>
      <c r="N39" s="47">
        <f t="shared" si="5"/>
        <v>0</v>
      </c>
      <c r="O39" s="83"/>
      <c r="P39" s="47">
        <f t="shared" si="6"/>
        <v>0</v>
      </c>
      <c r="Q39" s="47"/>
      <c r="R39" s="47"/>
      <c r="S39" s="47"/>
      <c r="T39" s="47"/>
      <c r="U39" s="47"/>
      <c r="V39" s="47"/>
      <c r="W39" s="47"/>
      <c r="X39" s="47"/>
      <c r="Y39" s="47"/>
      <c r="Z39" s="47"/>
      <c r="AA39" s="47"/>
      <c r="AB39" s="47"/>
      <c r="AC39" s="47"/>
      <c r="AD39" s="47"/>
      <c r="AE39" s="47"/>
      <c r="AF39" s="47"/>
      <c r="AG39" s="47"/>
      <c r="AH39" s="141"/>
      <c r="AI39" s="141"/>
      <c r="AJ39" s="141"/>
      <c r="AK39" s="141"/>
      <c r="AL39" s="141"/>
      <c r="AM39" s="141"/>
      <c r="AN39" s="141"/>
      <c r="AO39" s="141"/>
      <c r="AP39" s="141"/>
      <c r="AQ39" s="141"/>
      <c r="AR39" s="141"/>
      <c r="AS39" s="141"/>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105"/>
      <c r="EN39" s="105"/>
      <c r="EO39" s="105"/>
      <c r="EP39" s="105"/>
      <c r="EQ39" s="105"/>
      <c r="ER39" s="106"/>
      <c r="ES39" s="106"/>
      <c r="ET39" s="142"/>
      <c r="EU39" s="142"/>
      <c r="EV39" s="142"/>
      <c r="EW39" s="142"/>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7"/>
      <c r="GZ39" s="7"/>
      <c r="HA39" s="7"/>
      <c r="HB39" s="7"/>
      <c r="HC39" s="7"/>
      <c r="HD39" s="7"/>
      <c r="HE39" s="7"/>
      <c r="HF39" s="107"/>
      <c r="HG39" s="107"/>
      <c r="HH39" s="107"/>
      <c r="HI39" s="107"/>
      <c r="HJ39" s="107"/>
      <c r="HK39" s="107"/>
      <c r="HL39" s="107"/>
      <c r="HM39" s="108"/>
      <c r="HN39" s="7"/>
      <c r="HO39" s="7"/>
      <c r="HP39" s="7"/>
      <c r="HQ39" s="7"/>
      <c r="HR39" s="7"/>
      <c r="HS39" s="136"/>
      <c r="HT39" s="136"/>
      <c r="HU39" s="136"/>
      <c r="HV39" s="136"/>
      <c r="HW39" s="136"/>
      <c r="HX39" s="136"/>
      <c r="HY39" s="136"/>
      <c r="HZ39" s="136"/>
      <c r="IA39" s="136"/>
      <c r="IB39" s="136"/>
      <c r="IC39" s="136"/>
      <c r="ID39" s="136"/>
      <c r="IE39" s="137"/>
      <c r="IF39" s="136"/>
      <c r="IG39" s="136"/>
      <c r="IH39" s="136"/>
      <c r="II39" s="136"/>
      <c r="IJ39" s="136"/>
      <c r="IK39" s="136"/>
      <c r="IL39" s="136"/>
      <c r="IM39" s="136"/>
      <c r="IN39" s="136"/>
      <c r="IO39" s="136"/>
      <c r="IP39" s="136"/>
      <c r="IQ39" s="136"/>
      <c r="IR39" s="136"/>
      <c r="IS39" s="136"/>
      <c r="IT39" s="136"/>
      <c r="IU39" s="136"/>
      <c r="IV39" s="136"/>
      <c r="IW39" s="136"/>
      <c r="IX39" s="136"/>
      <c r="IY39" s="136"/>
      <c r="IZ39" s="136"/>
      <c r="JA39" s="136"/>
      <c r="JB39" s="136"/>
      <c r="JC39" s="136"/>
      <c r="JD39" s="136"/>
      <c r="JE39" s="136"/>
      <c r="JF39" s="136"/>
      <c r="JG39" s="136"/>
      <c r="JH39" s="136"/>
      <c r="JI39" s="136"/>
      <c r="JJ39" s="93"/>
      <c r="JK39" s="136"/>
      <c r="JL39" s="136"/>
      <c r="JM39" s="136"/>
      <c r="JN39" s="136"/>
      <c r="JO39" s="136"/>
      <c r="JP39" s="136"/>
      <c r="JQ39" s="93"/>
      <c r="JR39" s="93"/>
      <c r="JS39" s="93"/>
      <c r="JT39" s="93"/>
      <c r="JU39" s="93"/>
      <c r="JV39" s="93"/>
      <c r="JW39" s="93"/>
      <c r="JX39" s="93"/>
      <c r="JY39" s="93"/>
      <c r="JZ39" s="93"/>
      <c r="KA39" s="93"/>
      <c r="KB39" s="93"/>
    </row>
    <row r="40" spans="1:288" ht="15.75" customHeight="1" x14ac:dyDescent="0.3">
      <c r="A40" s="73" t="s">
        <v>197</v>
      </c>
      <c r="B40" s="73" t="s">
        <v>192</v>
      </c>
      <c r="C40" s="73" t="s">
        <v>197</v>
      </c>
      <c r="D40" s="73" t="s">
        <v>382</v>
      </c>
      <c r="E40" s="73"/>
      <c r="F40" s="73"/>
      <c r="G40" s="73"/>
      <c r="H40" s="126"/>
      <c r="I40" s="125"/>
      <c r="J40" s="125"/>
      <c r="K40" s="125"/>
      <c r="L40" s="78" t="s">
        <v>383</v>
      </c>
      <c r="M40" s="75">
        <f t="shared" si="4"/>
        <v>0</v>
      </c>
      <c r="N40" s="47">
        <f t="shared" si="5"/>
        <v>0</v>
      </c>
      <c r="O40" s="83"/>
      <c r="P40" s="47">
        <f t="shared" si="6"/>
        <v>0</v>
      </c>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47"/>
      <c r="CC40" s="47"/>
      <c r="CD40" s="47"/>
      <c r="CE40" s="47"/>
      <c r="CF40" s="47"/>
      <c r="CG40" s="47"/>
      <c r="CH40" s="47"/>
      <c r="CI40" s="47"/>
      <c r="CJ40" s="47"/>
      <c r="CK40" s="47"/>
      <c r="CL40" s="47"/>
      <c r="CM40" s="47"/>
      <c r="CN40" s="47"/>
      <c r="CO40" s="47"/>
      <c r="CP40" s="47"/>
      <c r="CQ40" s="92"/>
      <c r="CR40" s="92"/>
      <c r="CS40" s="92"/>
      <c r="CT40" s="92"/>
      <c r="CU40" s="92"/>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93"/>
      <c r="JP40" s="93"/>
      <c r="JQ40" s="93"/>
      <c r="JR40" s="93"/>
      <c r="JS40" s="93"/>
      <c r="JT40" s="93"/>
      <c r="JU40" s="93"/>
      <c r="JV40" s="93"/>
      <c r="JW40" s="93"/>
      <c r="JX40" s="93"/>
      <c r="JY40" s="93"/>
      <c r="JZ40" s="93"/>
      <c r="KA40" s="93"/>
      <c r="KB40" s="93"/>
    </row>
    <row r="41" spans="1:288" ht="15.75" customHeight="1" x14ac:dyDescent="0.3">
      <c r="A41" s="73" t="s">
        <v>197</v>
      </c>
      <c r="B41" s="73" t="s">
        <v>192</v>
      </c>
      <c r="C41" s="73" t="s">
        <v>197</v>
      </c>
      <c r="D41" s="73" t="s">
        <v>382</v>
      </c>
      <c r="E41" s="73" t="s">
        <v>392</v>
      </c>
      <c r="F41" s="73"/>
      <c r="G41" s="73"/>
      <c r="H41" s="126"/>
      <c r="I41" s="125"/>
      <c r="J41" s="125"/>
      <c r="K41" s="125"/>
      <c r="L41" s="78" t="s">
        <v>393</v>
      </c>
      <c r="M41" s="75">
        <f t="shared" si="4"/>
        <v>0</v>
      </c>
      <c r="N41" s="47">
        <f t="shared" si="5"/>
        <v>0</v>
      </c>
      <c r="O41" s="83"/>
      <c r="P41" s="47">
        <f t="shared" si="6"/>
        <v>0</v>
      </c>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47"/>
      <c r="CC41" s="47"/>
      <c r="CD41" s="47"/>
      <c r="CE41" s="47"/>
      <c r="CF41" s="47"/>
      <c r="CG41" s="47"/>
      <c r="CH41" s="47"/>
      <c r="CI41" s="47"/>
      <c r="CJ41" s="47"/>
      <c r="CK41" s="47"/>
      <c r="CL41" s="47"/>
      <c r="CM41" s="47"/>
      <c r="CN41" s="47"/>
      <c r="CO41" s="47"/>
      <c r="CP41" s="47"/>
      <c r="CQ41" s="92"/>
      <c r="CR41" s="92"/>
      <c r="CS41" s="92"/>
      <c r="CT41" s="92"/>
      <c r="CU41" s="92"/>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93"/>
      <c r="JP41" s="93"/>
      <c r="JQ41" s="93"/>
      <c r="JR41" s="93"/>
      <c r="JS41" s="93"/>
      <c r="JT41" s="93"/>
      <c r="JU41" s="93"/>
      <c r="JV41" s="93"/>
      <c r="JW41" s="93"/>
      <c r="JX41" s="93"/>
      <c r="JY41" s="93"/>
      <c r="JZ41" s="93"/>
      <c r="KA41" s="93"/>
      <c r="KB41" s="93"/>
    </row>
    <row r="42" spans="1:288" ht="15.75" customHeight="1" x14ac:dyDescent="0.3">
      <c r="A42" s="129" t="s">
        <v>197</v>
      </c>
      <c r="B42" s="129" t="s">
        <v>192</v>
      </c>
      <c r="C42" s="129" t="s">
        <v>197</v>
      </c>
      <c r="D42" s="129" t="s">
        <v>382</v>
      </c>
      <c r="E42" s="129" t="s">
        <v>392</v>
      </c>
      <c r="F42" s="134" t="s">
        <v>349</v>
      </c>
      <c r="G42" s="90" t="s">
        <v>349</v>
      </c>
      <c r="H42" s="135" t="s">
        <v>394</v>
      </c>
      <c r="I42" s="181" t="s">
        <v>229</v>
      </c>
      <c r="J42" s="181" t="s">
        <v>395</v>
      </c>
      <c r="K42" s="181"/>
      <c r="L42" s="301" t="s">
        <v>396</v>
      </c>
      <c r="M42" s="75">
        <f t="shared" si="4"/>
        <v>2000000000</v>
      </c>
      <c r="N42" s="47">
        <f t="shared" si="5"/>
        <v>2000000000</v>
      </c>
      <c r="O42" s="83">
        <v>24</v>
      </c>
      <c r="P42" s="47">
        <f t="shared" si="6"/>
        <v>2000000000</v>
      </c>
      <c r="Q42" s="47">
        <v>2000000000</v>
      </c>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47"/>
      <c r="CC42" s="47"/>
      <c r="CD42" s="47"/>
      <c r="CE42" s="47"/>
      <c r="CF42" s="47"/>
      <c r="CG42" s="47"/>
      <c r="CH42" s="47"/>
      <c r="CI42" s="47"/>
      <c r="CJ42" s="47"/>
      <c r="CK42" s="47"/>
      <c r="CL42" s="47"/>
      <c r="CM42" s="47"/>
      <c r="CN42" s="47"/>
      <c r="CO42" s="47"/>
      <c r="CP42" s="47"/>
      <c r="CQ42" s="92"/>
      <c r="CR42" s="92"/>
      <c r="CS42" s="92"/>
      <c r="CT42" s="92"/>
      <c r="CU42" s="92"/>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3"/>
      <c r="EY42" s="93"/>
      <c r="EZ42" s="93"/>
      <c r="FA42" s="93"/>
      <c r="FB42" s="93"/>
      <c r="FC42" s="93"/>
      <c r="FD42" s="93"/>
      <c r="FE42" s="93"/>
      <c r="FF42" s="93"/>
      <c r="FG42" s="93"/>
      <c r="FH42" s="93"/>
      <c r="FI42" s="93"/>
      <c r="FJ42" s="93"/>
      <c r="FK42" s="93"/>
      <c r="FL42" s="93"/>
      <c r="FM42" s="93"/>
      <c r="FN42" s="93"/>
      <c r="FO42" s="93"/>
      <c r="FP42" s="93"/>
      <c r="FQ42" s="93"/>
      <c r="FR42" s="93"/>
      <c r="FS42" s="93"/>
      <c r="FT42" s="93"/>
      <c r="FU42" s="93"/>
      <c r="FV42" s="93"/>
      <c r="FW42" s="93"/>
      <c r="FX42" s="93"/>
      <c r="FY42" s="93"/>
      <c r="FZ42" s="93"/>
      <c r="GA42" s="93"/>
      <c r="GB42" s="93"/>
      <c r="GC42" s="93"/>
      <c r="GD42" s="93"/>
      <c r="GE42" s="93"/>
      <c r="GF42" s="93"/>
      <c r="GG42" s="93"/>
      <c r="GH42" s="93"/>
      <c r="GI42" s="93"/>
      <c r="GJ42" s="93"/>
      <c r="GK42" s="93"/>
      <c r="GL42" s="93"/>
      <c r="GM42" s="93"/>
      <c r="GN42" s="93"/>
      <c r="GO42" s="93"/>
      <c r="GP42" s="93"/>
      <c r="GQ42" s="93"/>
      <c r="GR42" s="93"/>
      <c r="GS42" s="93"/>
      <c r="GT42" s="93"/>
      <c r="GU42" s="93"/>
      <c r="GV42" s="93"/>
      <c r="GW42" s="93"/>
      <c r="GX42" s="93"/>
      <c r="GY42" s="93"/>
      <c r="GZ42" s="93"/>
      <c r="HA42" s="93"/>
      <c r="HB42" s="93"/>
      <c r="HC42" s="93"/>
      <c r="HD42" s="93"/>
      <c r="HE42" s="93"/>
      <c r="HF42" s="93"/>
      <c r="HG42" s="93"/>
      <c r="HH42" s="93"/>
      <c r="HI42" s="93"/>
      <c r="HJ42" s="93"/>
      <c r="HK42" s="93"/>
      <c r="HL42" s="93"/>
      <c r="HM42" s="93"/>
      <c r="HN42" s="93"/>
      <c r="HO42" s="93"/>
      <c r="HP42" s="93"/>
      <c r="HQ42" s="93"/>
      <c r="HR42" s="93"/>
      <c r="HS42" s="93"/>
      <c r="HT42" s="93"/>
      <c r="HU42" s="93"/>
      <c r="HV42" s="93"/>
      <c r="HW42" s="93"/>
      <c r="HX42" s="93"/>
      <c r="HY42" s="93"/>
      <c r="HZ42" s="93"/>
      <c r="IA42" s="93"/>
      <c r="IB42" s="93"/>
      <c r="IC42" s="93"/>
      <c r="ID42" s="93"/>
      <c r="IE42" s="93"/>
      <c r="IF42" s="93"/>
      <c r="IG42" s="93"/>
      <c r="IH42" s="93"/>
      <c r="II42" s="93"/>
      <c r="IJ42" s="93"/>
      <c r="IK42" s="93"/>
      <c r="IL42" s="93"/>
      <c r="IM42" s="93"/>
      <c r="IN42" s="93"/>
      <c r="IO42" s="93"/>
      <c r="IP42" s="93"/>
      <c r="IQ42" s="93"/>
      <c r="IR42" s="93"/>
      <c r="IS42" s="93"/>
      <c r="IT42" s="93"/>
      <c r="IU42" s="93"/>
      <c r="IV42" s="93"/>
      <c r="IW42" s="93"/>
      <c r="IX42" s="93"/>
      <c r="IY42" s="93"/>
      <c r="IZ42" s="93"/>
      <c r="JA42" s="93"/>
      <c r="JB42" s="93"/>
      <c r="JC42" s="93"/>
      <c r="JD42" s="93"/>
      <c r="JE42" s="93"/>
      <c r="JF42" s="93"/>
      <c r="JG42" s="93"/>
      <c r="JH42" s="93"/>
      <c r="JI42" s="93"/>
      <c r="JJ42" s="93"/>
      <c r="JK42" s="93"/>
      <c r="JL42" s="93"/>
      <c r="JM42" s="93"/>
      <c r="JN42" s="93"/>
      <c r="JO42" s="93"/>
      <c r="JP42" s="93"/>
      <c r="JQ42" s="93"/>
      <c r="JR42" s="93"/>
      <c r="JS42" s="93"/>
      <c r="JT42" s="93"/>
      <c r="JU42" s="93"/>
      <c r="JV42" s="93"/>
      <c r="JW42" s="93"/>
      <c r="JX42" s="93"/>
      <c r="JY42" s="93"/>
      <c r="JZ42" s="93"/>
      <c r="KA42" s="93"/>
      <c r="KB42" s="93"/>
    </row>
    <row r="43" spans="1:288" ht="15.75" customHeight="1" x14ac:dyDescent="0.3">
      <c r="A43" s="56" t="s">
        <v>197</v>
      </c>
      <c r="B43" s="55" t="s">
        <v>192</v>
      </c>
      <c r="C43" s="55" t="s">
        <v>197</v>
      </c>
      <c r="D43" s="55" t="s">
        <v>382</v>
      </c>
      <c r="E43" s="55" t="s">
        <v>392</v>
      </c>
      <c r="F43" s="94" t="s">
        <v>400</v>
      </c>
      <c r="G43" s="55" t="s">
        <v>401</v>
      </c>
      <c r="H43" s="130" t="s">
        <v>402</v>
      </c>
      <c r="I43" s="181" t="s">
        <v>229</v>
      </c>
      <c r="J43" s="87" t="s">
        <v>403</v>
      </c>
      <c r="K43" s="87"/>
      <c r="L43" s="122" t="s">
        <v>404</v>
      </c>
      <c r="M43" s="75">
        <f t="shared" si="4"/>
        <v>365000000</v>
      </c>
      <c r="N43" s="47">
        <f t="shared" si="5"/>
        <v>365000000</v>
      </c>
      <c r="O43" s="83">
        <v>7</v>
      </c>
      <c r="P43" s="47">
        <f t="shared" si="6"/>
        <v>365000000</v>
      </c>
      <c r="Q43" s="47"/>
      <c r="R43" s="47"/>
      <c r="S43" s="47"/>
      <c r="T43" s="47"/>
      <c r="U43" s="47"/>
      <c r="V43" s="47">
        <v>0</v>
      </c>
      <c r="W43" s="47"/>
      <c r="X43" s="47"/>
      <c r="Y43" s="47"/>
      <c r="Z43" s="47"/>
      <c r="AA43" s="47"/>
      <c r="AB43" s="47"/>
      <c r="AC43" s="47"/>
      <c r="AD43" s="47"/>
      <c r="AE43" s="47"/>
      <c r="AF43" s="47"/>
      <c r="AG43" s="47"/>
      <c r="AH43" s="141"/>
      <c r="AI43" s="141"/>
      <c r="AJ43" s="141"/>
      <c r="AK43" s="141"/>
      <c r="AL43" s="141"/>
      <c r="AM43" s="141"/>
      <c r="AN43" s="141"/>
      <c r="AO43" s="141"/>
      <c r="AP43" s="141"/>
      <c r="AQ43" s="141"/>
      <c r="AR43" s="141"/>
      <c r="AS43" s="141"/>
      <c r="AT43" s="47"/>
      <c r="AU43" s="47"/>
      <c r="AV43" s="47"/>
      <c r="AW43" s="47"/>
      <c r="AX43" s="47"/>
      <c r="AY43" s="47"/>
      <c r="AZ43" s="47">
        <v>365000000</v>
      </c>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106"/>
      <c r="EN43" s="106"/>
      <c r="EO43" s="106"/>
      <c r="EP43" s="106"/>
      <c r="EQ43" s="106"/>
      <c r="ER43" s="106"/>
      <c r="ES43" s="106"/>
      <c r="ET43" s="106"/>
      <c r="EU43" s="106"/>
      <c r="EV43" s="106"/>
      <c r="EW43" s="106"/>
      <c r="EX43" s="146"/>
      <c r="EY43" s="146"/>
      <c r="EZ43" s="146"/>
      <c r="FA43" s="146"/>
      <c r="FB43" s="146"/>
      <c r="FC43" s="146"/>
      <c r="FD43" s="146"/>
      <c r="FE43" s="146"/>
      <c r="FF43" s="146"/>
      <c r="FG43" s="146"/>
      <c r="FH43" s="146"/>
      <c r="FI43" s="146"/>
      <c r="FJ43" s="146"/>
      <c r="FK43" s="146"/>
      <c r="FL43" s="146"/>
      <c r="FM43" s="146"/>
      <c r="FN43" s="146"/>
      <c r="FO43" s="146"/>
      <c r="FP43" s="146"/>
      <c r="FQ43" s="146"/>
      <c r="FR43" s="146"/>
      <c r="FS43" s="146"/>
      <c r="FT43" s="146"/>
      <c r="FU43" s="146"/>
      <c r="FV43" s="146"/>
      <c r="FW43" s="146"/>
      <c r="FX43" s="146"/>
      <c r="FY43" s="146"/>
      <c r="FZ43" s="146"/>
      <c r="GA43" s="146"/>
      <c r="GB43" s="146"/>
      <c r="GC43" s="146"/>
      <c r="GD43" s="146"/>
      <c r="GE43" s="146"/>
      <c r="GF43" s="146"/>
      <c r="GG43" s="146"/>
      <c r="GH43" s="146"/>
      <c r="GI43" s="146"/>
      <c r="GJ43" s="146"/>
      <c r="GK43" s="146"/>
      <c r="GL43" s="146"/>
      <c r="GM43" s="146"/>
      <c r="GN43" s="146"/>
      <c r="GO43" s="146"/>
      <c r="GP43" s="146"/>
      <c r="GQ43" s="146"/>
      <c r="GR43" s="146"/>
      <c r="GS43" s="146"/>
      <c r="GT43" s="146"/>
      <c r="GU43" s="146"/>
      <c r="GV43" s="146"/>
      <c r="GW43" s="146"/>
      <c r="GX43" s="146"/>
      <c r="GY43" s="136"/>
      <c r="GZ43" s="136"/>
      <c r="HA43" s="136"/>
      <c r="HB43" s="136"/>
      <c r="HC43" s="136"/>
      <c r="HD43" s="136"/>
      <c r="HE43" s="136"/>
      <c r="HF43" s="146"/>
      <c r="HG43" s="146"/>
      <c r="HH43" s="146"/>
      <c r="HI43" s="146"/>
      <c r="HJ43" s="146"/>
      <c r="HK43" s="146"/>
      <c r="HL43" s="146"/>
      <c r="HM43" s="136"/>
      <c r="HN43" s="136"/>
      <c r="HO43" s="136"/>
      <c r="HP43" s="136"/>
      <c r="HQ43" s="136"/>
      <c r="HR43" s="136"/>
      <c r="HS43" s="136"/>
      <c r="HT43" s="136"/>
      <c r="HU43" s="136"/>
      <c r="HV43" s="136"/>
      <c r="HW43" s="136"/>
      <c r="HX43" s="136"/>
      <c r="HY43" s="136"/>
      <c r="HZ43" s="136"/>
      <c r="IA43" s="136"/>
      <c r="IB43" s="136"/>
      <c r="IC43" s="136"/>
      <c r="ID43" s="136"/>
      <c r="IE43" s="137"/>
      <c r="IF43" s="136"/>
      <c r="IG43" s="136"/>
      <c r="IH43" s="136"/>
      <c r="II43" s="136"/>
      <c r="IJ43" s="136"/>
      <c r="IK43" s="136"/>
      <c r="IL43" s="136"/>
      <c r="IM43" s="136"/>
      <c r="IN43" s="136"/>
      <c r="IO43" s="136"/>
      <c r="IP43" s="136"/>
      <c r="IQ43" s="136"/>
      <c r="IR43" s="136"/>
      <c r="IS43" s="136"/>
      <c r="IT43" s="136"/>
      <c r="IU43" s="136"/>
      <c r="IV43" s="136"/>
      <c r="IW43" s="136"/>
      <c r="IX43" s="136"/>
      <c r="IY43" s="136"/>
      <c r="IZ43" s="136"/>
      <c r="JA43" s="136"/>
      <c r="JB43" s="136"/>
      <c r="JC43" s="136"/>
      <c r="JD43" s="136"/>
      <c r="JE43" s="136"/>
      <c r="JF43" s="136"/>
      <c r="JG43" s="136"/>
      <c r="JH43" s="136"/>
      <c r="JI43" s="136"/>
      <c r="JJ43" s="93"/>
      <c r="JK43" s="136"/>
      <c r="JL43" s="136"/>
      <c r="JM43" s="136"/>
      <c r="JN43" s="136"/>
      <c r="JO43" s="136"/>
      <c r="JP43" s="136"/>
      <c r="JQ43" s="93"/>
      <c r="JR43" s="93"/>
      <c r="JS43" s="93"/>
      <c r="JT43" s="93"/>
      <c r="JU43" s="93"/>
      <c r="JV43" s="93"/>
      <c r="JW43" s="93"/>
      <c r="JX43" s="93"/>
      <c r="JY43" s="93"/>
      <c r="JZ43" s="93"/>
      <c r="KA43" s="93"/>
      <c r="KB43" s="93"/>
    </row>
    <row r="44" spans="1:288" ht="15.75" customHeight="1" x14ac:dyDescent="0.3">
      <c r="A44" s="56" t="s">
        <v>197</v>
      </c>
      <c r="B44" s="55" t="s">
        <v>192</v>
      </c>
      <c r="C44" s="55" t="s">
        <v>197</v>
      </c>
      <c r="D44" s="55" t="s">
        <v>382</v>
      </c>
      <c r="E44" s="55" t="s">
        <v>392</v>
      </c>
      <c r="F44" s="94" t="s">
        <v>405</v>
      </c>
      <c r="G44" s="55" t="s">
        <v>401</v>
      </c>
      <c r="H44" s="130" t="s">
        <v>406</v>
      </c>
      <c r="I44" s="181" t="s">
        <v>229</v>
      </c>
      <c r="J44" s="87" t="s">
        <v>407</v>
      </c>
      <c r="K44" s="87"/>
      <c r="L44" s="122" t="s">
        <v>408</v>
      </c>
      <c r="M44" s="75">
        <f t="shared" si="4"/>
        <v>50000000</v>
      </c>
      <c r="N44" s="47">
        <f t="shared" si="5"/>
        <v>50000000</v>
      </c>
      <c r="O44" s="83">
        <v>4</v>
      </c>
      <c r="P44" s="47">
        <f t="shared" si="6"/>
        <v>50000000</v>
      </c>
      <c r="Q44" s="47"/>
      <c r="R44" s="47"/>
      <c r="S44" s="47"/>
      <c r="T44" s="47"/>
      <c r="U44" s="47"/>
      <c r="V44" s="47">
        <v>0</v>
      </c>
      <c r="W44" s="47"/>
      <c r="X44" s="47"/>
      <c r="Y44" s="47"/>
      <c r="Z44" s="47"/>
      <c r="AA44" s="47"/>
      <c r="AB44" s="47"/>
      <c r="AC44" s="47"/>
      <c r="AD44" s="47"/>
      <c r="AE44" s="47"/>
      <c r="AF44" s="47"/>
      <c r="AG44" s="47"/>
      <c r="AH44" s="141"/>
      <c r="AI44" s="141"/>
      <c r="AJ44" s="141"/>
      <c r="AK44" s="141"/>
      <c r="AL44" s="141"/>
      <c r="AM44" s="141"/>
      <c r="AN44" s="141"/>
      <c r="AO44" s="141"/>
      <c r="AP44" s="141"/>
      <c r="AQ44" s="141"/>
      <c r="AR44" s="141"/>
      <c r="AS44" s="141"/>
      <c r="AT44" s="47"/>
      <c r="AU44" s="47"/>
      <c r="AV44" s="47"/>
      <c r="AW44" s="47"/>
      <c r="AX44" s="47"/>
      <c r="AY44" s="47"/>
      <c r="AZ44" s="47">
        <v>50000000</v>
      </c>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106"/>
      <c r="EN44" s="106"/>
      <c r="EO44" s="106"/>
      <c r="EP44" s="106"/>
      <c r="EQ44" s="106"/>
      <c r="ER44" s="106"/>
      <c r="ES44" s="106"/>
      <c r="ET44" s="106"/>
      <c r="EU44" s="106"/>
      <c r="EV44" s="106"/>
      <c r="EW44" s="106"/>
      <c r="EX44" s="146"/>
      <c r="EY44" s="146"/>
      <c r="EZ44" s="146"/>
      <c r="FA44" s="146"/>
      <c r="FB44" s="146"/>
      <c r="FC44" s="146"/>
      <c r="FD44" s="146"/>
      <c r="FE44" s="146"/>
      <c r="FF44" s="146"/>
      <c r="FG44" s="146"/>
      <c r="FH44" s="146"/>
      <c r="FI44" s="146"/>
      <c r="FJ44" s="146"/>
      <c r="FK44" s="146"/>
      <c r="FL44" s="146"/>
      <c r="FM44" s="146"/>
      <c r="FN44" s="146"/>
      <c r="FO44" s="146"/>
      <c r="FP44" s="146"/>
      <c r="FQ44" s="146"/>
      <c r="FR44" s="146"/>
      <c r="FS44" s="146"/>
      <c r="FT44" s="146"/>
      <c r="FU44" s="146"/>
      <c r="FV44" s="146"/>
      <c r="FW44" s="146"/>
      <c r="FX44" s="146"/>
      <c r="FY44" s="146"/>
      <c r="FZ44" s="146"/>
      <c r="GA44" s="146"/>
      <c r="GB44" s="146"/>
      <c r="GC44" s="146"/>
      <c r="GD44" s="146"/>
      <c r="GE44" s="146"/>
      <c r="GF44" s="146"/>
      <c r="GG44" s="146"/>
      <c r="GH44" s="146"/>
      <c r="GI44" s="146"/>
      <c r="GJ44" s="146"/>
      <c r="GK44" s="146"/>
      <c r="GL44" s="146"/>
      <c r="GM44" s="146"/>
      <c r="GN44" s="146"/>
      <c r="GO44" s="146"/>
      <c r="GP44" s="146"/>
      <c r="GQ44" s="146"/>
      <c r="GR44" s="146"/>
      <c r="GS44" s="146"/>
      <c r="GT44" s="146"/>
      <c r="GU44" s="146"/>
      <c r="GV44" s="146"/>
      <c r="GW44" s="146"/>
      <c r="GX44" s="146"/>
      <c r="GY44" s="136"/>
      <c r="GZ44" s="136"/>
      <c r="HA44" s="136"/>
      <c r="HB44" s="136"/>
      <c r="HC44" s="136"/>
      <c r="HD44" s="136"/>
      <c r="HE44" s="136"/>
      <c r="HF44" s="146"/>
      <c r="HG44" s="146"/>
      <c r="HH44" s="146"/>
      <c r="HI44" s="146"/>
      <c r="HJ44" s="146"/>
      <c r="HK44" s="146"/>
      <c r="HL44" s="146"/>
      <c r="HM44" s="136"/>
      <c r="HN44" s="136"/>
      <c r="HO44" s="136"/>
      <c r="HP44" s="136"/>
      <c r="HQ44" s="136"/>
      <c r="HR44" s="136"/>
      <c r="HS44" s="136"/>
      <c r="HT44" s="136"/>
      <c r="HU44" s="136"/>
      <c r="HV44" s="136"/>
      <c r="HW44" s="136"/>
      <c r="HX44" s="136"/>
      <c r="HY44" s="136"/>
      <c r="HZ44" s="136"/>
      <c r="IA44" s="136"/>
      <c r="IB44" s="136"/>
      <c r="IC44" s="136"/>
      <c r="ID44" s="136"/>
      <c r="IE44" s="137"/>
      <c r="IF44" s="136"/>
      <c r="IG44" s="136"/>
      <c r="IH44" s="136"/>
      <c r="II44" s="136"/>
      <c r="IJ44" s="136"/>
      <c r="IK44" s="136"/>
      <c r="IL44" s="136"/>
      <c r="IM44" s="136"/>
      <c r="IN44" s="136"/>
      <c r="IO44" s="136"/>
      <c r="IP44" s="136"/>
      <c r="IQ44" s="136"/>
      <c r="IR44" s="136"/>
      <c r="IS44" s="136"/>
      <c r="IT44" s="136"/>
      <c r="IU44" s="136"/>
      <c r="IV44" s="136"/>
      <c r="IW44" s="136"/>
      <c r="IX44" s="136"/>
      <c r="IY44" s="136"/>
      <c r="IZ44" s="136"/>
      <c r="JA44" s="136"/>
      <c r="JB44" s="136"/>
      <c r="JC44" s="136"/>
      <c r="JD44" s="136"/>
      <c r="JE44" s="136"/>
      <c r="JF44" s="136"/>
      <c r="JG44" s="136"/>
      <c r="JH44" s="136"/>
      <c r="JI44" s="136"/>
      <c r="JJ44" s="93"/>
      <c r="JK44" s="136"/>
      <c r="JL44" s="136"/>
      <c r="JM44" s="136"/>
      <c r="JN44" s="136"/>
      <c r="JO44" s="136"/>
      <c r="JP44" s="136"/>
      <c r="JQ44" s="93"/>
      <c r="JR44" s="93"/>
      <c r="JS44" s="93"/>
      <c r="JT44" s="93"/>
      <c r="JU44" s="93"/>
      <c r="JV44" s="93"/>
      <c r="JW44" s="93"/>
      <c r="JX44" s="93"/>
      <c r="JY44" s="93"/>
      <c r="JZ44" s="93"/>
      <c r="KA44" s="93"/>
      <c r="KB44" s="93"/>
    </row>
    <row r="45" spans="1:288" ht="15.75" customHeight="1" x14ac:dyDescent="0.3">
      <c r="A45" s="56" t="s">
        <v>197</v>
      </c>
      <c r="B45" s="55" t="s">
        <v>192</v>
      </c>
      <c r="C45" s="55" t="s">
        <v>197</v>
      </c>
      <c r="D45" s="55" t="s">
        <v>382</v>
      </c>
      <c r="E45" s="55" t="s">
        <v>392</v>
      </c>
      <c r="F45" s="140" t="s">
        <v>409</v>
      </c>
      <c r="G45" s="55" t="s">
        <v>410</v>
      </c>
      <c r="H45" s="130" t="s">
        <v>411</v>
      </c>
      <c r="I45" s="181" t="s">
        <v>229</v>
      </c>
      <c r="J45" s="181" t="s">
        <v>412</v>
      </c>
      <c r="K45" s="181"/>
      <c r="L45" s="122" t="s">
        <v>413</v>
      </c>
      <c r="M45" s="75">
        <f t="shared" si="4"/>
        <v>1500000000</v>
      </c>
      <c r="N45" s="47">
        <f t="shared" si="5"/>
        <v>1500000000</v>
      </c>
      <c r="O45" s="83">
        <v>10</v>
      </c>
      <c r="P45" s="47">
        <f t="shared" si="6"/>
        <v>1500000000</v>
      </c>
      <c r="Q45" s="47">
        <v>1500000000</v>
      </c>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47"/>
      <c r="CC45" s="47"/>
      <c r="CD45" s="47"/>
      <c r="CE45" s="47"/>
      <c r="CF45" s="47"/>
      <c r="CG45" s="47"/>
      <c r="CH45" s="47"/>
      <c r="CI45" s="47"/>
      <c r="CJ45" s="47"/>
      <c r="CK45" s="47"/>
      <c r="CL45" s="47"/>
      <c r="CM45" s="47"/>
      <c r="CN45" s="47"/>
      <c r="CO45" s="47"/>
      <c r="CP45" s="47"/>
      <c r="CQ45" s="92"/>
      <c r="CR45" s="92"/>
      <c r="CS45" s="92"/>
      <c r="CT45" s="92"/>
      <c r="CU45" s="92"/>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92"/>
      <c r="DW45" s="92"/>
      <c r="DX45" s="92"/>
      <c r="DY45" s="92"/>
      <c r="DZ45" s="92"/>
      <c r="EA45" s="92"/>
      <c r="EB45" s="92"/>
      <c r="EC45" s="92"/>
      <c r="ED45" s="92"/>
      <c r="EE45" s="92"/>
      <c r="EF45" s="92"/>
      <c r="EG45" s="92"/>
      <c r="EH45" s="92"/>
      <c r="EI45" s="92"/>
      <c r="EJ45" s="92"/>
      <c r="EK45" s="92"/>
      <c r="EL45" s="92"/>
      <c r="EM45" s="92"/>
      <c r="EN45" s="92"/>
      <c r="EO45" s="92"/>
      <c r="EP45" s="92"/>
      <c r="EQ45" s="92"/>
      <c r="ER45" s="92"/>
      <c r="ES45" s="92"/>
      <c r="ET45" s="92"/>
      <c r="EU45" s="92"/>
      <c r="EV45" s="92"/>
      <c r="EW45" s="92"/>
      <c r="EX45" s="93"/>
      <c r="EY45" s="93"/>
      <c r="EZ45" s="93"/>
      <c r="FA45" s="93"/>
      <c r="FB45" s="93"/>
      <c r="FC45" s="93"/>
      <c r="FD45" s="93"/>
      <c r="FE45" s="93"/>
      <c r="FF45" s="93"/>
      <c r="FG45" s="93"/>
      <c r="FH45" s="93"/>
      <c r="FI45" s="93"/>
      <c r="FJ45" s="93"/>
      <c r="FK45" s="93"/>
      <c r="FL45" s="93"/>
      <c r="FM45" s="93"/>
      <c r="FN45" s="93"/>
      <c r="FO45" s="93"/>
      <c r="FP45" s="93"/>
      <c r="FQ45" s="93"/>
      <c r="FR45" s="93"/>
      <c r="FS45" s="93"/>
      <c r="FT45" s="93"/>
      <c r="FU45" s="93"/>
      <c r="FV45" s="93"/>
      <c r="FW45" s="93"/>
      <c r="FX45" s="93"/>
      <c r="FY45" s="93"/>
      <c r="FZ45" s="93"/>
      <c r="GA45" s="93"/>
      <c r="GB45" s="93"/>
      <c r="GC45" s="93"/>
      <c r="GD45" s="93"/>
      <c r="GE45" s="93"/>
      <c r="GF45" s="93"/>
      <c r="GG45" s="93"/>
      <c r="GH45" s="93"/>
      <c r="GI45" s="93"/>
      <c r="GJ45" s="93"/>
      <c r="GK45" s="93"/>
      <c r="GL45" s="93"/>
      <c r="GM45" s="93"/>
      <c r="GN45" s="93"/>
      <c r="GO45" s="93"/>
      <c r="GP45" s="93"/>
      <c r="GQ45" s="93"/>
      <c r="GR45" s="93"/>
      <c r="GS45" s="93"/>
      <c r="GT45" s="93"/>
      <c r="GU45" s="93"/>
      <c r="GV45" s="93"/>
      <c r="GW45" s="93"/>
      <c r="GX45" s="93"/>
      <c r="GY45" s="93"/>
      <c r="GZ45" s="93"/>
      <c r="HA45" s="93"/>
      <c r="HB45" s="93"/>
      <c r="HC45" s="93"/>
      <c r="HD45" s="93"/>
      <c r="HE45" s="93"/>
      <c r="HF45" s="93"/>
      <c r="HG45" s="93"/>
      <c r="HH45" s="93"/>
      <c r="HI45" s="93"/>
      <c r="HJ45" s="93"/>
      <c r="HK45" s="93"/>
      <c r="HL45" s="93"/>
      <c r="HM45" s="93"/>
      <c r="HN45" s="93"/>
      <c r="HO45" s="93"/>
      <c r="HP45" s="93"/>
      <c r="HQ45" s="93"/>
      <c r="HR45" s="93"/>
      <c r="HS45" s="93"/>
      <c r="HT45" s="93"/>
      <c r="HU45" s="93"/>
      <c r="HV45" s="93"/>
      <c r="HW45" s="93"/>
      <c r="HX45" s="93"/>
      <c r="HY45" s="93"/>
      <c r="HZ45" s="93"/>
      <c r="IA45" s="93"/>
      <c r="IB45" s="93"/>
      <c r="IC45" s="93"/>
      <c r="ID45" s="93"/>
      <c r="IE45" s="93"/>
      <c r="IF45" s="93"/>
      <c r="IG45" s="93"/>
      <c r="IH45" s="93"/>
      <c r="II45" s="93"/>
      <c r="IJ45" s="93"/>
      <c r="IK45" s="93"/>
      <c r="IL45" s="93"/>
      <c r="IM45" s="93"/>
      <c r="IN45" s="93"/>
      <c r="IO45" s="93"/>
      <c r="IP45" s="93"/>
      <c r="IQ45" s="93"/>
      <c r="IR45" s="93"/>
      <c r="IS45" s="93"/>
      <c r="IT45" s="93"/>
      <c r="IU45" s="93"/>
      <c r="IV45" s="93"/>
      <c r="IW45" s="93"/>
      <c r="IX45" s="93"/>
      <c r="IY45" s="93"/>
      <c r="IZ45" s="93"/>
      <c r="JA45" s="93"/>
      <c r="JB45" s="93"/>
      <c r="JC45" s="93"/>
      <c r="JD45" s="93"/>
      <c r="JE45" s="93"/>
      <c r="JF45" s="93"/>
      <c r="JG45" s="93"/>
      <c r="JH45" s="93"/>
      <c r="JI45" s="93"/>
      <c r="JJ45" s="93"/>
      <c r="JK45" s="93"/>
      <c r="JL45" s="93"/>
      <c r="JM45" s="93"/>
      <c r="JN45" s="93"/>
      <c r="JO45" s="93"/>
      <c r="JP45" s="93"/>
      <c r="JQ45" s="93"/>
      <c r="JR45" s="93"/>
      <c r="JS45" s="93"/>
      <c r="JT45" s="93"/>
      <c r="JU45" s="93"/>
      <c r="JV45" s="93"/>
      <c r="JW45" s="93"/>
      <c r="JX45" s="93"/>
      <c r="JY45" s="93"/>
      <c r="JZ45" s="93"/>
      <c r="KA45" s="93"/>
      <c r="KB45" s="93"/>
    </row>
    <row r="46" spans="1:288" ht="15.75" customHeight="1" x14ac:dyDescent="0.3">
      <c r="A46" s="73" t="s">
        <v>197</v>
      </c>
      <c r="B46" s="73" t="s">
        <v>192</v>
      </c>
      <c r="C46" s="73" t="s">
        <v>197</v>
      </c>
      <c r="D46" s="73" t="s">
        <v>382</v>
      </c>
      <c r="E46" s="73" t="s">
        <v>414</v>
      </c>
      <c r="F46" s="147"/>
      <c r="G46" s="73"/>
      <c r="H46" s="126"/>
      <c r="I46" s="125"/>
      <c r="J46" s="125"/>
      <c r="K46" s="125"/>
      <c r="L46" s="78" t="s">
        <v>415</v>
      </c>
      <c r="M46" s="75">
        <f t="shared" si="4"/>
        <v>0</v>
      </c>
      <c r="N46" s="47">
        <f t="shared" si="5"/>
        <v>0</v>
      </c>
      <c r="O46" s="83"/>
      <c r="P46" s="47">
        <f t="shared" si="6"/>
        <v>0</v>
      </c>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47"/>
      <c r="CC46" s="47"/>
      <c r="CD46" s="47"/>
      <c r="CE46" s="47"/>
      <c r="CF46" s="47"/>
      <c r="CG46" s="47"/>
      <c r="CH46" s="47"/>
      <c r="CI46" s="47"/>
      <c r="CJ46" s="47"/>
      <c r="CK46" s="47"/>
      <c r="CL46" s="47"/>
      <c r="CM46" s="47"/>
      <c r="CN46" s="47"/>
      <c r="CO46" s="47"/>
      <c r="CP46" s="47"/>
      <c r="CQ46" s="92"/>
      <c r="CR46" s="92"/>
      <c r="CS46" s="92"/>
      <c r="CT46" s="92"/>
      <c r="CU46" s="92"/>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93"/>
      <c r="JP46" s="93"/>
      <c r="JQ46" s="93"/>
      <c r="JR46" s="93"/>
      <c r="JS46" s="93"/>
      <c r="JT46" s="93"/>
      <c r="JU46" s="93"/>
      <c r="JV46" s="93"/>
      <c r="JW46" s="93"/>
      <c r="JX46" s="93"/>
      <c r="JY46" s="93"/>
      <c r="JZ46" s="93"/>
      <c r="KA46" s="93"/>
      <c r="KB46" s="93"/>
    </row>
    <row r="47" spans="1:288" ht="15.75" customHeight="1" x14ac:dyDescent="0.3">
      <c r="A47" s="118" t="s">
        <v>197</v>
      </c>
      <c r="B47" s="118" t="s">
        <v>192</v>
      </c>
      <c r="C47" s="118" t="s">
        <v>197</v>
      </c>
      <c r="D47" s="118" t="s">
        <v>382</v>
      </c>
      <c r="E47" s="118" t="s">
        <v>414</v>
      </c>
      <c r="F47" s="134" t="s">
        <v>349</v>
      </c>
      <c r="G47" s="90" t="s">
        <v>349</v>
      </c>
      <c r="H47" s="135" t="s">
        <v>418</v>
      </c>
      <c r="I47" s="181" t="s">
        <v>229</v>
      </c>
      <c r="J47" s="181" t="s">
        <v>407</v>
      </c>
      <c r="K47" s="181"/>
      <c r="L47" s="139" t="s">
        <v>419</v>
      </c>
      <c r="M47" s="75">
        <f t="shared" si="4"/>
        <v>1000000000</v>
      </c>
      <c r="N47" s="47">
        <f t="shared" si="5"/>
        <v>1000000000</v>
      </c>
      <c r="O47" s="83">
        <v>24</v>
      </c>
      <c r="P47" s="47">
        <f t="shared" si="6"/>
        <v>1000000000</v>
      </c>
      <c r="Q47" s="47">
        <v>1000000000</v>
      </c>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47"/>
      <c r="CC47" s="47"/>
      <c r="CD47" s="47"/>
      <c r="CE47" s="47"/>
      <c r="CF47" s="47"/>
      <c r="CG47" s="47"/>
      <c r="CH47" s="47"/>
      <c r="CI47" s="47"/>
      <c r="CJ47" s="47"/>
      <c r="CK47" s="47"/>
      <c r="CL47" s="47"/>
      <c r="CM47" s="47"/>
      <c r="CN47" s="47"/>
      <c r="CO47" s="47"/>
      <c r="CP47" s="47"/>
      <c r="CQ47" s="92"/>
      <c r="CR47" s="92"/>
      <c r="CS47" s="92"/>
      <c r="CT47" s="92"/>
      <c r="CU47" s="92"/>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3"/>
      <c r="EY47" s="93"/>
      <c r="EZ47" s="93"/>
      <c r="FA47" s="93"/>
      <c r="FB47" s="93"/>
      <c r="FC47" s="93"/>
      <c r="FD47" s="93"/>
      <c r="FE47" s="93"/>
      <c r="FF47" s="93"/>
      <c r="FG47" s="93"/>
      <c r="FH47" s="93"/>
      <c r="FI47" s="93"/>
      <c r="FJ47" s="93"/>
      <c r="FK47" s="93"/>
      <c r="FL47" s="93"/>
      <c r="FM47" s="93"/>
      <c r="FN47" s="93"/>
      <c r="FO47" s="93"/>
      <c r="FP47" s="93"/>
      <c r="FQ47" s="93"/>
      <c r="FR47" s="93"/>
      <c r="FS47" s="93"/>
      <c r="FT47" s="93"/>
      <c r="FU47" s="93"/>
      <c r="FV47" s="93"/>
      <c r="FW47" s="93"/>
      <c r="FX47" s="93"/>
      <c r="FY47" s="93"/>
      <c r="FZ47" s="93"/>
      <c r="GA47" s="93"/>
      <c r="GB47" s="93"/>
      <c r="GC47" s="93"/>
      <c r="GD47" s="93"/>
      <c r="GE47" s="93"/>
      <c r="GF47" s="93"/>
      <c r="GG47" s="93"/>
      <c r="GH47" s="93"/>
      <c r="GI47" s="93"/>
      <c r="GJ47" s="93"/>
      <c r="GK47" s="93"/>
      <c r="GL47" s="93"/>
      <c r="GM47" s="93"/>
      <c r="GN47" s="93"/>
      <c r="GO47" s="93"/>
      <c r="GP47" s="93"/>
      <c r="GQ47" s="93"/>
      <c r="GR47" s="93"/>
      <c r="GS47" s="93"/>
      <c r="GT47" s="93"/>
      <c r="GU47" s="93"/>
      <c r="GV47" s="93"/>
      <c r="GW47" s="93"/>
      <c r="GX47" s="93"/>
      <c r="GY47" s="93"/>
      <c r="GZ47" s="93"/>
      <c r="HA47" s="93"/>
      <c r="HB47" s="93"/>
      <c r="HC47" s="93"/>
      <c r="HD47" s="93"/>
      <c r="HE47" s="93"/>
      <c r="HF47" s="93"/>
      <c r="HG47" s="93"/>
      <c r="HH47" s="93"/>
      <c r="HI47" s="93"/>
      <c r="HJ47" s="93"/>
      <c r="HK47" s="93"/>
      <c r="HL47" s="93"/>
      <c r="HM47" s="93"/>
      <c r="HN47" s="93"/>
      <c r="HO47" s="93"/>
      <c r="HP47" s="93"/>
      <c r="HQ47" s="93"/>
      <c r="HR47" s="93"/>
      <c r="HS47" s="93"/>
      <c r="HT47" s="93"/>
      <c r="HU47" s="93"/>
      <c r="HV47" s="93"/>
      <c r="HW47" s="93"/>
      <c r="HX47" s="93"/>
      <c r="HY47" s="93"/>
      <c r="HZ47" s="93"/>
      <c r="IA47" s="93"/>
      <c r="IB47" s="93"/>
      <c r="IC47" s="93"/>
      <c r="ID47" s="93"/>
      <c r="IE47" s="93"/>
      <c r="IF47" s="93"/>
      <c r="IG47" s="93"/>
      <c r="IH47" s="93"/>
      <c r="II47" s="93"/>
      <c r="IJ47" s="93"/>
      <c r="IK47" s="93"/>
      <c r="IL47" s="93"/>
      <c r="IM47" s="93"/>
      <c r="IN47" s="93"/>
      <c r="IO47" s="93"/>
      <c r="IP47" s="93"/>
      <c r="IQ47" s="93"/>
      <c r="IR47" s="93"/>
      <c r="IS47" s="93"/>
      <c r="IT47" s="93"/>
      <c r="IU47" s="93"/>
      <c r="IV47" s="93"/>
      <c r="IW47" s="93"/>
      <c r="IX47" s="93"/>
      <c r="IY47" s="93"/>
      <c r="IZ47" s="93"/>
      <c r="JA47" s="93"/>
      <c r="JB47" s="93"/>
      <c r="JC47" s="93"/>
      <c r="JD47" s="93"/>
      <c r="JE47" s="93"/>
      <c r="JF47" s="93"/>
      <c r="JG47" s="93"/>
      <c r="JH47" s="93"/>
      <c r="JI47" s="93"/>
      <c r="JJ47" s="93"/>
      <c r="JK47" s="93"/>
      <c r="JL47" s="93"/>
      <c r="JM47" s="93"/>
      <c r="JN47" s="93"/>
      <c r="JO47" s="93"/>
      <c r="JP47" s="93"/>
      <c r="JQ47" s="93"/>
      <c r="JR47" s="93"/>
      <c r="JS47" s="93"/>
      <c r="JT47" s="93"/>
      <c r="JU47" s="93"/>
      <c r="JV47" s="93"/>
      <c r="JW47" s="93"/>
      <c r="JX47" s="93"/>
      <c r="JY47" s="93"/>
      <c r="JZ47" s="93"/>
      <c r="KA47" s="93"/>
      <c r="KB47" s="93"/>
    </row>
    <row r="48" spans="1:288" ht="15.75" customHeight="1" x14ac:dyDescent="0.3">
      <c r="A48" s="69" t="s">
        <v>226</v>
      </c>
      <c r="B48" s="68"/>
      <c r="C48" s="68"/>
      <c r="D48" s="68"/>
      <c r="E48" s="68"/>
      <c r="F48" s="148"/>
      <c r="G48" s="148"/>
      <c r="H48" s="68"/>
      <c r="I48" s="69"/>
      <c r="J48" s="69"/>
      <c r="K48" s="69"/>
      <c r="L48" s="46" t="s">
        <v>423</v>
      </c>
      <c r="M48" s="75">
        <f t="shared" si="4"/>
        <v>0</v>
      </c>
      <c r="N48" s="47">
        <f t="shared" si="5"/>
        <v>0</v>
      </c>
      <c r="O48" s="83"/>
      <c r="P48" s="47">
        <f t="shared" si="6"/>
        <v>0</v>
      </c>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6"/>
      <c r="CA48" s="66"/>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c r="JC48" s="12"/>
      <c r="JD48" s="12"/>
      <c r="JE48" s="12"/>
      <c r="JF48" s="12"/>
      <c r="JG48" s="12"/>
      <c r="JH48" s="12"/>
      <c r="JI48" s="12"/>
      <c r="JJ48" s="12"/>
      <c r="JK48" s="12"/>
      <c r="JL48" s="12"/>
      <c r="JM48" s="12"/>
      <c r="JN48" s="12"/>
      <c r="JO48" s="12"/>
      <c r="JP48" s="12"/>
      <c r="JQ48" s="12"/>
      <c r="JR48" s="12"/>
      <c r="JS48" s="12"/>
      <c r="JT48" s="12"/>
      <c r="JU48" s="12"/>
      <c r="JV48" s="12"/>
      <c r="JW48" s="12"/>
      <c r="JX48" s="12"/>
      <c r="JY48" s="12"/>
      <c r="JZ48" s="12"/>
      <c r="KA48" s="12"/>
      <c r="KB48" s="12"/>
    </row>
    <row r="49" spans="1:288" ht="15.75" customHeight="1" x14ac:dyDescent="0.3">
      <c r="A49" s="61" t="s">
        <v>226</v>
      </c>
      <c r="B49" s="60" t="s">
        <v>266</v>
      </c>
      <c r="C49" s="60"/>
      <c r="D49" s="60"/>
      <c r="E49" s="60"/>
      <c r="F49" s="150"/>
      <c r="G49" s="150"/>
      <c r="H49" s="60"/>
      <c r="I49" s="61"/>
      <c r="J49" s="61"/>
      <c r="K49" s="61"/>
      <c r="L49" s="62" t="s">
        <v>267</v>
      </c>
      <c r="M49" s="75">
        <f t="shared" si="4"/>
        <v>0</v>
      </c>
      <c r="N49" s="47">
        <f t="shared" si="5"/>
        <v>0</v>
      </c>
      <c r="O49" s="83"/>
      <c r="P49" s="47">
        <f t="shared" si="6"/>
        <v>0</v>
      </c>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6"/>
      <c r="CA49" s="66"/>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row>
    <row r="50" spans="1:288" ht="15.75" customHeight="1" x14ac:dyDescent="0.3">
      <c r="A50" s="61" t="s">
        <v>226</v>
      </c>
      <c r="B50" s="60" t="s">
        <v>266</v>
      </c>
      <c r="C50" s="60" t="s">
        <v>266</v>
      </c>
      <c r="D50" s="60"/>
      <c r="E50" s="60"/>
      <c r="F50" s="150"/>
      <c r="G50" s="150"/>
      <c r="H50" s="60"/>
      <c r="I50" s="61"/>
      <c r="J50" s="61"/>
      <c r="K50" s="61"/>
      <c r="L50" s="62" t="s">
        <v>318</v>
      </c>
      <c r="M50" s="75">
        <f t="shared" si="4"/>
        <v>0</v>
      </c>
      <c r="N50" s="47">
        <f t="shared" si="5"/>
        <v>0</v>
      </c>
      <c r="O50" s="83"/>
      <c r="P50" s="47">
        <f t="shared" si="6"/>
        <v>0</v>
      </c>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6"/>
      <c r="CA50" s="66"/>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c r="JC50" s="12"/>
      <c r="JD50" s="12"/>
      <c r="JE50" s="12"/>
      <c r="JF50" s="12"/>
      <c r="JG50" s="12"/>
      <c r="JH50" s="12"/>
      <c r="JI50" s="12"/>
      <c r="JJ50" s="12"/>
      <c r="JK50" s="12"/>
      <c r="JL50" s="12"/>
      <c r="JM50" s="12"/>
      <c r="JN50" s="12"/>
      <c r="JO50" s="12"/>
      <c r="JP50" s="12"/>
      <c r="JQ50" s="12"/>
      <c r="JR50" s="12"/>
      <c r="JS50" s="12"/>
      <c r="JT50" s="12"/>
      <c r="JU50" s="12"/>
      <c r="JV50" s="12"/>
      <c r="JW50" s="12"/>
      <c r="JX50" s="12"/>
      <c r="JY50" s="12"/>
      <c r="JZ50" s="12"/>
      <c r="KA50" s="12"/>
      <c r="KB50" s="12"/>
    </row>
    <row r="51" spans="1:288" ht="15.75" customHeight="1" x14ac:dyDescent="0.3">
      <c r="A51" s="76" t="s">
        <v>226</v>
      </c>
      <c r="B51" s="76" t="s">
        <v>266</v>
      </c>
      <c r="C51" s="76" t="s">
        <v>266</v>
      </c>
      <c r="D51" s="76" t="s">
        <v>266</v>
      </c>
      <c r="E51" s="74"/>
      <c r="F51" s="111"/>
      <c r="G51" s="111"/>
      <c r="H51" s="74"/>
      <c r="I51" s="76"/>
      <c r="J51" s="76"/>
      <c r="K51" s="76"/>
      <c r="L51" s="78" t="s">
        <v>425</v>
      </c>
      <c r="M51" s="75">
        <f t="shared" si="4"/>
        <v>0</v>
      </c>
      <c r="N51" s="47">
        <f t="shared" si="5"/>
        <v>0</v>
      </c>
      <c r="O51" s="83"/>
      <c r="P51" s="47">
        <f t="shared" si="6"/>
        <v>0</v>
      </c>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6"/>
      <c r="CA51" s="66"/>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c r="JC51" s="12"/>
      <c r="JD51" s="12"/>
      <c r="JE51" s="12"/>
      <c r="JF51" s="12"/>
      <c r="JG51" s="12"/>
      <c r="JH51" s="12"/>
      <c r="JI51" s="12"/>
      <c r="JJ51" s="12"/>
      <c r="JK51" s="12"/>
      <c r="JL51" s="12"/>
      <c r="JM51" s="12"/>
      <c r="JN51" s="12"/>
      <c r="JO51" s="12"/>
      <c r="JP51" s="12"/>
      <c r="JQ51" s="12"/>
      <c r="JR51" s="12"/>
      <c r="JS51" s="12"/>
      <c r="JT51" s="12"/>
      <c r="JU51" s="12"/>
      <c r="JV51" s="12"/>
      <c r="JW51" s="12"/>
      <c r="JX51" s="12"/>
      <c r="JY51" s="12"/>
      <c r="JZ51" s="12"/>
      <c r="KA51" s="12"/>
      <c r="KB51" s="12"/>
    </row>
    <row r="52" spans="1:288" ht="15.75" customHeight="1" x14ac:dyDescent="0.3">
      <c r="A52" s="76" t="s">
        <v>226</v>
      </c>
      <c r="B52" s="76" t="s">
        <v>266</v>
      </c>
      <c r="C52" s="76" t="s">
        <v>266</v>
      </c>
      <c r="D52" s="76" t="s">
        <v>266</v>
      </c>
      <c r="E52" s="76" t="s">
        <v>187</v>
      </c>
      <c r="F52" s="110"/>
      <c r="G52" s="110"/>
      <c r="H52" s="74"/>
      <c r="I52" s="76"/>
      <c r="J52" s="76"/>
      <c r="K52" s="76"/>
      <c r="L52" s="78" t="s">
        <v>428</v>
      </c>
      <c r="M52" s="75">
        <f t="shared" si="4"/>
        <v>0</v>
      </c>
      <c r="N52" s="47">
        <f t="shared" si="5"/>
        <v>0</v>
      </c>
      <c r="O52" s="83"/>
      <c r="P52" s="47">
        <f t="shared" si="6"/>
        <v>0</v>
      </c>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6"/>
      <c r="CA52" s="66"/>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c r="IX52" s="12"/>
      <c r="IY52" s="12"/>
      <c r="IZ52" s="12"/>
      <c r="JA52" s="12"/>
      <c r="JB52" s="12"/>
      <c r="JC52" s="12"/>
      <c r="JD52" s="12"/>
      <c r="JE52" s="12"/>
      <c r="JF52" s="12"/>
      <c r="JG52" s="12"/>
      <c r="JH52" s="12"/>
      <c r="JI52" s="12"/>
      <c r="JJ52" s="12"/>
      <c r="JK52" s="12"/>
      <c r="JL52" s="12"/>
      <c r="JM52" s="12"/>
      <c r="JN52" s="12"/>
      <c r="JO52" s="12"/>
      <c r="JP52" s="12"/>
      <c r="JQ52" s="12"/>
      <c r="JR52" s="12"/>
      <c r="JS52" s="12"/>
      <c r="JT52" s="12"/>
      <c r="JU52" s="12"/>
      <c r="JV52" s="12"/>
      <c r="JW52" s="12"/>
      <c r="JX52" s="12"/>
      <c r="JY52" s="12"/>
      <c r="JZ52" s="12"/>
      <c r="KA52" s="12"/>
      <c r="KB52" s="12"/>
    </row>
    <row r="53" spans="1:288" ht="15.75" customHeight="1" x14ac:dyDescent="0.3">
      <c r="A53" s="56" t="s">
        <v>226</v>
      </c>
      <c r="B53" s="55" t="s">
        <v>266</v>
      </c>
      <c r="C53" s="55" t="s">
        <v>266</v>
      </c>
      <c r="D53" s="55" t="s">
        <v>266</v>
      </c>
      <c r="E53" s="55" t="s">
        <v>187</v>
      </c>
      <c r="F53" s="56" t="s">
        <v>430</v>
      </c>
      <c r="G53" s="55" t="s">
        <v>431</v>
      </c>
      <c r="H53" s="151" t="s">
        <v>432</v>
      </c>
      <c r="I53" s="87" t="s">
        <v>208</v>
      </c>
      <c r="J53" s="87" t="s">
        <v>433</v>
      </c>
      <c r="K53" s="87"/>
      <c r="L53" s="266" t="s">
        <v>434</v>
      </c>
      <c r="M53" s="75">
        <f t="shared" si="4"/>
        <v>650000000</v>
      </c>
      <c r="N53" s="47">
        <f t="shared" si="5"/>
        <v>650000000</v>
      </c>
      <c r="O53" s="83">
        <v>8</v>
      </c>
      <c r="P53" s="47">
        <f t="shared" si="6"/>
        <v>650000000</v>
      </c>
      <c r="Q53" s="48">
        <v>650000000</v>
      </c>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6"/>
      <c r="CA53" s="66"/>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c r="JC53" s="12"/>
      <c r="JD53" s="12"/>
      <c r="JE53" s="12"/>
      <c r="JF53" s="12"/>
      <c r="JG53" s="12"/>
      <c r="JH53" s="12"/>
      <c r="JI53" s="12"/>
      <c r="JJ53" s="12"/>
      <c r="JK53" s="12"/>
      <c r="JL53" s="12"/>
      <c r="JM53" s="12"/>
      <c r="JN53" s="12"/>
      <c r="JO53" s="12"/>
      <c r="JP53" s="12"/>
      <c r="JQ53" s="12"/>
      <c r="JR53" s="12"/>
      <c r="JS53" s="12"/>
      <c r="JT53" s="12"/>
      <c r="JU53" s="12"/>
      <c r="JV53" s="12"/>
      <c r="JW53" s="12"/>
      <c r="JX53" s="12"/>
      <c r="JY53" s="12"/>
      <c r="JZ53" s="12"/>
      <c r="KA53" s="12"/>
      <c r="KB53" s="12"/>
    </row>
    <row r="54" spans="1:288" ht="15.75" customHeight="1" x14ac:dyDescent="0.3">
      <c r="A54" s="56" t="s">
        <v>226</v>
      </c>
      <c r="B54" s="55" t="s">
        <v>266</v>
      </c>
      <c r="C54" s="55" t="s">
        <v>266</v>
      </c>
      <c r="D54" s="55" t="s">
        <v>266</v>
      </c>
      <c r="E54" s="55" t="s">
        <v>187</v>
      </c>
      <c r="F54" s="94" t="s">
        <v>437</v>
      </c>
      <c r="G54" s="55" t="s">
        <v>438</v>
      </c>
      <c r="H54" s="151" t="s">
        <v>439</v>
      </c>
      <c r="I54" s="87" t="s">
        <v>208</v>
      </c>
      <c r="J54" s="87" t="s">
        <v>433</v>
      </c>
      <c r="K54" s="87"/>
      <c r="L54" s="266" t="s">
        <v>440</v>
      </c>
      <c r="M54" s="75">
        <f t="shared" si="4"/>
        <v>1841732704</v>
      </c>
      <c r="N54" s="47">
        <f t="shared" si="5"/>
        <v>1841732704</v>
      </c>
      <c r="O54" s="83">
        <v>14</v>
      </c>
      <c r="P54" s="47">
        <f t="shared" si="6"/>
        <v>1841732704</v>
      </c>
      <c r="Q54" s="48">
        <v>1841732704</v>
      </c>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6"/>
      <c r="CA54" s="66"/>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c r="JC54" s="12"/>
      <c r="JD54" s="12"/>
      <c r="JE54" s="12"/>
      <c r="JF54" s="12"/>
      <c r="JG54" s="12"/>
      <c r="JH54" s="12"/>
      <c r="JI54" s="12"/>
      <c r="JJ54" s="12"/>
      <c r="JK54" s="12"/>
      <c r="JL54" s="12"/>
      <c r="JM54" s="12"/>
      <c r="JN54" s="12"/>
      <c r="JO54" s="12"/>
      <c r="JP54" s="12"/>
      <c r="JQ54" s="12"/>
      <c r="JR54" s="12"/>
      <c r="JS54" s="12"/>
      <c r="JT54" s="12"/>
      <c r="JU54" s="12"/>
      <c r="JV54" s="12"/>
      <c r="JW54" s="12"/>
      <c r="JX54" s="12"/>
      <c r="JY54" s="12"/>
      <c r="JZ54" s="12"/>
      <c r="KA54" s="12"/>
      <c r="KB54" s="12"/>
    </row>
    <row r="55" spans="1:288" ht="15.75" customHeight="1" x14ac:dyDescent="0.3">
      <c r="A55" s="56" t="s">
        <v>226</v>
      </c>
      <c r="B55" s="55" t="s">
        <v>266</v>
      </c>
      <c r="C55" s="55" t="s">
        <v>266</v>
      </c>
      <c r="D55" s="55" t="s">
        <v>266</v>
      </c>
      <c r="E55" s="55" t="s">
        <v>187</v>
      </c>
      <c r="F55" s="94" t="s">
        <v>443</v>
      </c>
      <c r="G55" s="90" t="s">
        <v>444</v>
      </c>
      <c r="H55" s="151" t="s">
        <v>445</v>
      </c>
      <c r="I55" s="87" t="s">
        <v>208</v>
      </c>
      <c r="J55" s="87" t="s">
        <v>433</v>
      </c>
      <c r="K55" s="87"/>
      <c r="L55" s="303" t="s">
        <v>446</v>
      </c>
      <c r="M55" s="75">
        <f t="shared" si="4"/>
        <v>3000000000</v>
      </c>
      <c r="N55" s="47">
        <f t="shared" si="5"/>
        <v>3000000000</v>
      </c>
      <c r="O55" s="83">
        <v>18</v>
      </c>
      <c r="P55" s="47">
        <f t="shared" si="6"/>
        <v>3000000000</v>
      </c>
      <c r="Q55" s="48">
        <v>3000000000</v>
      </c>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6"/>
      <c r="CA55" s="66"/>
      <c r="CB55" s="48"/>
      <c r="CC55" s="48"/>
      <c r="CD55" s="48"/>
      <c r="CE55" s="48"/>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row>
    <row r="56" spans="1:288" ht="15.75" customHeight="1" x14ac:dyDescent="0.3">
      <c r="A56" s="56" t="s">
        <v>226</v>
      </c>
      <c r="B56" s="55" t="s">
        <v>266</v>
      </c>
      <c r="C56" s="55" t="s">
        <v>266</v>
      </c>
      <c r="D56" s="55" t="s">
        <v>266</v>
      </c>
      <c r="E56" s="55" t="s">
        <v>187</v>
      </c>
      <c r="F56" s="94" t="s">
        <v>447</v>
      </c>
      <c r="G56" s="55" t="s">
        <v>401</v>
      </c>
      <c r="H56" s="121" t="s">
        <v>448</v>
      </c>
      <c r="I56" s="87" t="s">
        <v>208</v>
      </c>
      <c r="J56" s="87" t="s">
        <v>449</v>
      </c>
      <c r="K56" s="87"/>
      <c r="L56" s="303" t="s">
        <v>450</v>
      </c>
      <c r="M56" s="75">
        <f t="shared" si="4"/>
        <v>300000000</v>
      </c>
      <c r="N56" s="47">
        <f t="shared" si="5"/>
        <v>300000000</v>
      </c>
      <c r="O56" s="83">
        <v>12</v>
      </c>
      <c r="P56" s="47">
        <f t="shared" si="6"/>
        <v>300000000</v>
      </c>
      <c r="Q56" s="47">
        <v>300000000</v>
      </c>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152"/>
      <c r="CA56" s="152"/>
      <c r="CB56" s="92"/>
      <c r="CC56" s="92"/>
      <c r="CD56" s="92"/>
      <c r="CE56" s="92"/>
      <c r="CF56" s="92"/>
      <c r="CG56" s="92"/>
      <c r="CH56" s="92"/>
      <c r="CI56" s="92"/>
      <c r="CJ56" s="92"/>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c r="DU56" s="92"/>
      <c r="DV56" s="92"/>
      <c r="DW56" s="153"/>
      <c r="DX56" s="153"/>
      <c r="DY56" s="153"/>
      <c r="DZ56" s="153"/>
      <c r="EA56" s="92"/>
      <c r="EB56" s="92"/>
      <c r="EC56" s="92"/>
      <c r="ED56" s="92"/>
      <c r="EE56" s="92"/>
      <c r="EF56" s="92"/>
      <c r="EG56" s="92"/>
      <c r="EH56" s="92"/>
      <c r="EI56" s="92"/>
      <c r="EJ56" s="92"/>
      <c r="EK56" s="92"/>
      <c r="EL56" s="92"/>
      <c r="EM56" s="92"/>
      <c r="EN56" s="92"/>
      <c r="EO56" s="92"/>
      <c r="EP56" s="92"/>
      <c r="EQ56" s="92"/>
      <c r="ER56" s="92"/>
      <c r="ES56" s="92"/>
      <c r="ET56" s="92"/>
      <c r="EU56" s="92"/>
      <c r="EV56" s="92"/>
      <c r="EW56" s="92"/>
      <c r="EX56" s="93"/>
      <c r="EY56" s="93"/>
      <c r="EZ56" s="93"/>
      <c r="FA56" s="93"/>
      <c r="FB56" s="93"/>
      <c r="FC56" s="93"/>
      <c r="FD56" s="93"/>
      <c r="FE56" s="93"/>
      <c r="FF56" s="93"/>
      <c r="FG56" s="93"/>
      <c r="FH56" s="93"/>
      <c r="FI56" s="93"/>
      <c r="FJ56" s="93"/>
      <c r="FK56" s="93"/>
      <c r="FL56" s="93"/>
      <c r="FM56" s="93"/>
      <c r="FN56" s="93"/>
      <c r="FO56" s="93"/>
      <c r="FP56" s="93"/>
      <c r="FQ56" s="93"/>
      <c r="FR56" s="93"/>
      <c r="FS56" s="93"/>
      <c r="FT56" s="93"/>
      <c r="FU56" s="93"/>
      <c r="FV56" s="93"/>
      <c r="FW56" s="93"/>
      <c r="FX56" s="93"/>
      <c r="FY56" s="93"/>
      <c r="FZ56" s="93"/>
      <c r="GA56" s="93"/>
      <c r="GB56" s="93"/>
      <c r="GC56" s="93"/>
      <c r="GD56" s="93"/>
      <c r="GE56" s="93"/>
      <c r="GF56" s="93"/>
      <c r="GG56" s="93"/>
      <c r="GH56" s="93"/>
      <c r="GI56" s="93"/>
      <c r="GJ56" s="93"/>
      <c r="GK56" s="93"/>
      <c r="GL56" s="93"/>
      <c r="GM56" s="93"/>
      <c r="GN56" s="93"/>
      <c r="GO56" s="93"/>
      <c r="GP56" s="93"/>
      <c r="GQ56" s="93"/>
      <c r="GR56" s="93"/>
      <c r="GS56" s="93"/>
      <c r="GT56" s="93"/>
      <c r="GU56" s="93"/>
      <c r="GV56" s="93"/>
      <c r="GW56" s="93"/>
      <c r="GX56" s="93"/>
      <c r="GY56" s="93"/>
      <c r="GZ56" s="93"/>
      <c r="HA56" s="93"/>
      <c r="HB56" s="93"/>
      <c r="HC56" s="93"/>
      <c r="HD56" s="93"/>
      <c r="HE56" s="93"/>
      <c r="HF56" s="93"/>
      <c r="HG56" s="93"/>
      <c r="HH56" s="93"/>
      <c r="HI56" s="93"/>
      <c r="HJ56" s="93"/>
      <c r="HK56" s="93"/>
      <c r="HL56" s="93"/>
      <c r="HM56" s="93"/>
      <c r="HN56" s="93"/>
      <c r="HO56" s="93"/>
      <c r="HP56" s="93"/>
      <c r="HQ56" s="93"/>
      <c r="HR56" s="93"/>
      <c r="HS56" s="93"/>
      <c r="HT56" s="93"/>
      <c r="HU56" s="93"/>
      <c r="HV56" s="93"/>
      <c r="HW56" s="93"/>
      <c r="HX56" s="93"/>
      <c r="HY56" s="93"/>
      <c r="HZ56" s="93"/>
      <c r="IA56" s="93"/>
      <c r="IB56" s="93"/>
      <c r="IC56" s="93"/>
      <c r="ID56" s="93"/>
      <c r="IE56" s="93"/>
      <c r="IF56" s="93"/>
      <c r="IG56" s="93"/>
      <c r="IH56" s="93"/>
      <c r="II56" s="93"/>
      <c r="IJ56" s="93"/>
      <c r="IK56" s="93"/>
      <c r="IL56" s="93"/>
      <c r="IM56" s="93"/>
      <c r="IN56" s="93"/>
      <c r="IO56" s="93"/>
      <c r="IP56" s="93"/>
      <c r="IQ56" s="93"/>
      <c r="IR56" s="93"/>
      <c r="IS56" s="93"/>
      <c r="IT56" s="93"/>
      <c r="IU56" s="93"/>
      <c r="IV56" s="93"/>
      <c r="IW56" s="93"/>
      <c r="IX56" s="93"/>
      <c r="IY56" s="93"/>
      <c r="IZ56" s="93"/>
      <c r="JA56" s="93"/>
      <c r="JB56" s="93"/>
      <c r="JC56" s="93"/>
      <c r="JD56" s="93"/>
      <c r="JE56" s="93"/>
      <c r="JF56" s="93"/>
      <c r="JG56" s="93"/>
      <c r="JH56" s="93"/>
      <c r="JI56" s="93"/>
      <c r="JJ56" s="93"/>
      <c r="JK56" s="93"/>
      <c r="JL56" s="93"/>
      <c r="JM56" s="93"/>
      <c r="JN56" s="93"/>
      <c r="JO56" s="93"/>
      <c r="JP56" s="93"/>
      <c r="JQ56" s="93"/>
      <c r="JR56" s="93"/>
      <c r="JS56" s="93"/>
      <c r="JT56" s="93"/>
      <c r="JU56" s="93"/>
      <c r="JV56" s="93"/>
      <c r="JW56" s="93"/>
      <c r="JX56" s="93"/>
      <c r="JY56" s="93"/>
      <c r="JZ56" s="93"/>
      <c r="KA56" s="93"/>
      <c r="KB56" s="93"/>
    </row>
    <row r="57" spans="1:288" ht="15.75" customHeight="1" x14ac:dyDescent="0.3">
      <c r="A57" s="56" t="s">
        <v>226</v>
      </c>
      <c r="B57" s="55" t="s">
        <v>266</v>
      </c>
      <c r="C57" s="55" t="s">
        <v>266</v>
      </c>
      <c r="D57" s="55" t="s">
        <v>266</v>
      </c>
      <c r="E57" s="55" t="s">
        <v>187</v>
      </c>
      <c r="F57" s="154">
        <v>2017005810143</v>
      </c>
      <c r="G57" s="55" t="s">
        <v>451</v>
      </c>
      <c r="H57" s="121" t="s">
        <v>452</v>
      </c>
      <c r="I57" s="87" t="s">
        <v>208</v>
      </c>
      <c r="J57" s="87" t="s">
        <v>453</v>
      </c>
      <c r="K57" s="87"/>
      <c r="L57" s="266" t="s">
        <v>454</v>
      </c>
      <c r="M57" s="75">
        <f t="shared" si="4"/>
        <v>1100000000</v>
      </c>
      <c r="N57" s="47">
        <f t="shared" si="5"/>
        <v>1100000000</v>
      </c>
      <c r="O57" s="83">
        <v>12</v>
      </c>
      <c r="P57" s="47">
        <f t="shared" si="6"/>
        <v>1100000000</v>
      </c>
      <c r="Q57" s="47">
        <v>1100000000</v>
      </c>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152"/>
      <c r="CA57" s="152"/>
      <c r="CB57" s="92"/>
      <c r="CC57" s="47"/>
      <c r="CD57" s="92"/>
      <c r="CE57" s="47"/>
      <c r="CF57" s="92"/>
      <c r="CG57" s="92"/>
      <c r="CH57" s="92"/>
      <c r="CI57" s="92"/>
      <c r="CJ57" s="92"/>
      <c r="CK57" s="92"/>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c r="DU57" s="92"/>
      <c r="DV57" s="92"/>
      <c r="DW57" s="153"/>
      <c r="DX57" s="153"/>
      <c r="DY57" s="153"/>
      <c r="DZ57" s="153"/>
      <c r="EA57" s="92"/>
      <c r="EB57" s="92"/>
      <c r="EC57" s="92"/>
      <c r="ED57" s="92"/>
      <c r="EE57" s="92"/>
      <c r="EF57" s="92"/>
      <c r="EG57" s="92"/>
      <c r="EH57" s="92"/>
      <c r="EI57" s="92"/>
      <c r="EJ57" s="92"/>
      <c r="EK57" s="92"/>
      <c r="EL57" s="92"/>
      <c r="EM57" s="92"/>
      <c r="EN57" s="92"/>
      <c r="EO57" s="92"/>
      <c r="EP57" s="92"/>
      <c r="EQ57" s="92"/>
      <c r="ER57" s="92"/>
      <c r="ES57" s="92"/>
      <c r="ET57" s="92"/>
      <c r="EU57" s="92"/>
      <c r="EV57" s="92"/>
      <c r="EW57" s="92"/>
      <c r="EX57" s="93"/>
      <c r="EY57" s="93"/>
      <c r="EZ57" s="93"/>
      <c r="FA57" s="93"/>
      <c r="FB57" s="93"/>
      <c r="FC57" s="93"/>
      <c r="FD57" s="93"/>
      <c r="FE57" s="93"/>
      <c r="FF57" s="93"/>
      <c r="FG57" s="93"/>
      <c r="FH57" s="93"/>
      <c r="FI57" s="93"/>
      <c r="FJ57" s="93"/>
      <c r="FK57" s="93"/>
      <c r="FL57" s="93"/>
      <c r="FM57" s="93"/>
      <c r="FN57" s="93"/>
      <c r="FO57" s="93"/>
      <c r="FP57" s="93"/>
      <c r="FQ57" s="93"/>
      <c r="FR57" s="93"/>
      <c r="FS57" s="93"/>
      <c r="FT57" s="93"/>
      <c r="FU57" s="93"/>
      <c r="FV57" s="93"/>
      <c r="FW57" s="93"/>
      <c r="FX57" s="93"/>
      <c r="FY57" s="93"/>
      <c r="FZ57" s="93"/>
      <c r="GA57" s="93"/>
      <c r="GB57" s="93"/>
      <c r="GC57" s="93"/>
      <c r="GD57" s="93"/>
      <c r="GE57" s="93"/>
      <c r="GF57" s="93"/>
      <c r="GG57" s="93"/>
      <c r="GH57" s="93"/>
      <c r="GI57" s="93"/>
      <c r="GJ57" s="93"/>
      <c r="GK57" s="93"/>
      <c r="GL57" s="93"/>
      <c r="GM57" s="93"/>
      <c r="GN57" s="93"/>
      <c r="GO57" s="93"/>
      <c r="GP57" s="93"/>
      <c r="GQ57" s="93"/>
      <c r="GR57" s="93"/>
      <c r="GS57" s="93"/>
      <c r="GT57" s="93"/>
      <c r="GU57" s="93"/>
      <c r="GV57" s="93"/>
      <c r="GW57" s="93"/>
      <c r="GX57" s="93"/>
      <c r="GY57" s="93"/>
      <c r="GZ57" s="93"/>
      <c r="HA57" s="93"/>
      <c r="HB57" s="93"/>
      <c r="HC57" s="93"/>
      <c r="HD57" s="93"/>
      <c r="HE57" s="93"/>
      <c r="HF57" s="93"/>
      <c r="HG57" s="93"/>
      <c r="HH57" s="93"/>
      <c r="HI57" s="93"/>
      <c r="HJ57" s="93"/>
      <c r="HK57" s="93"/>
      <c r="HL57" s="93"/>
      <c r="HM57" s="93"/>
      <c r="HN57" s="93"/>
      <c r="HO57" s="93"/>
      <c r="HP57" s="93"/>
      <c r="HQ57" s="93"/>
      <c r="HR57" s="93"/>
      <c r="HS57" s="93"/>
      <c r="HT57" s="93"/>
      <c r="HU57" s="93"/>
      <c r="HV57" s="93"/>
      <c r="HW57" s="93"/>
      <c r="HX57" s="93"/>
      <c r="HY57" s="93"/>
      <c r="HZ57" s="93"/>
      <c r="IA57" s="93"/>
      <c r="IB57" s="93"/>
      <c r="IC57" s="93"/>
      <c r="ID57" s="93"/>
      <c r="IE57" s="93"/>
      <c r="IF57" s="93"/>
      <c r="IG57" s="93"/>
      <c r="IH57" s="93"/>
      <c r="II57" s="93"/>
      <c r="IJ57" s="93"/>
      <c r="IK57" s="93"/>
      <c r="IL57" s="93"/>
      <c r="IM57" s="93"/>
      <c r="IN57" s="93"/>
      <c r="IO57" s="93"/>
      <c r="IP57" s="93"/>
      <c r="IQ57" s="93"/>
      <c r="IR57" s="93"/>
      <c r="IS57" s="93"/>
      <c r="IT57" s="93"/>
      <c r="IU57" s="93"/>
      <c r="IV57" s="93"/>
      <c r="IW57" s="93"/>
      <c r="IX57" s="93"/>
      <c r="IY57" s="93"/>
      <c r="IZ57" s="93"/>
      <c r="JA57" s="93"/>
      <c r="JB57" s="93"/>
      <c r="JC57" s="93"/>
      <c r="JD57" s="93"/>
      <c r="JE57" s="93"/>
      <c r="JF57" s="93"/>
      <c r="JG57" s="93"/>
      <c r="JH57" s="93"/>
      <c r="JI57" s="93"/>
      <c r="JJ57" s="93"/>
      <c r="JK57" s="93"/>
      <c r="JL57" s="93"/>
      <c r="JM57" s="93"/>
      <c r="JN57" s="93"/>
      <c r="JO57" s="93"/>
      <c r="JP57" s="93"/>
      <c r="JQ57" s="93"/>
      <c r="JR57" s="93"/>
      <c r="JS57" s="93"/>
      <c r="JT57" s="93"/>
      <c r="JU57" s="93"/>
      <c r="JV57" s="93"/>
      <c r="JW57" s="93"/>
      <c r="JX57" s="93"/>
      <c r="JY57" s="93"/>
      <c r="JZ57" s="93"/>
      <c r="KA57" s="93"/>
      <c r="KB57" s="93"/>
    </row>
    <row r="58" spans="1:288" ht="15.75" hidden="1" customHeight="1" x14ac:dyDescent="0.3">
      <c r="A58" s="56" t="s">
        <v>226</v>
      </c>
      <c r="B58" s="55" t="s">
        <v>266</v>
      </c>
      <c r="C58" s="55" t="s">
        <v>266</v>
      </c>
      <c r="D58" s="55" t="s">
        <v>266</v>
      </c>
      <c r="E58" s="55" t="s">
        <v>187</v>
      </c>
      <c r="F58" s="273">
        <v>2017005810411</v>
      </c>
      <c r="G58" s="55"/>
      <c r="H58" s="246" t="s">
        <v>1018</v>
      </c>
      <c r="I58" s="87"/>
      <c r="J58" s="87"/>
      <c r="K58" s="87" t="s">
        <v>493</v>
      </c>
      <c r="L58" s="274" t="s">
        <v>1120</v>
      </c>
      <c r="M58" s="75">
        <v>2000000000</v>
      </c>
      <c r="N58" s="47"/>
      <c r="O58" s="83"/>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152"/>
      <c r="CA58" s="152"/>
      <c r="CB58" s="92"/>
      <c r="CC58" s="47"/>
      <c r="CD58" s="92"/>
      <c r="CE58" s="47"/>
      <c r="CF58" s="92"/>
      <c r="CG58" s="92"/>
      <c r="CH58" s="92"/>
      <c r="CI58" s="92"/>
      <c r="CJ58" s="92"/>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153"/>
      <c r="DX58" s="153"/>
      <c r="DY58" s="153"/>
      <c r="DZ58" s="153"/>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93"/>
      <c r="GE58" s="93"/>
      <c r="GF58" s="93"/>
      <c r="GG58" s="93"/>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93"/>
      <c r="JP58" s="93"/>
      <c r="JQ58" s="93"/>
      <c r="JR58" s="93"/>
      <c r="JS58" s="93"/>
      <c r="JT58" s="93"/>
      <c r="JU58" s="93"/>
      <c r="JV58" s="93"/>
      <c r="JW58" s="93"/>
      <c r="JX58" s="93"/>
      <c r="JY58" s="93"/>
      <c r="JZ58" s="93"/>
      <c r="KA58" s="93"/>
      <c r="KB58" s="93"/>
    </row>
    <row r="59" spans="1:288" ht="15.75" customHeight="1" x14ac:dyDescent="0.3">
      <c r="A59" s="76" t="s">
        <v>226</v>
      </c>
      <c r="B59" s="76" t="s">
        <v>266</v>
      </c>
      <c r="C59" s="76" t="s">
        <v>266</v>
      </c>
      <c r="D59" s="74" t="s">
        <v>457</v>
      </c>
      <c r="E59" s="74"/>
      <c r="F59" s="76"/>
      <c r="G59" s="76"/>
      <c r="H59" s="74"/>
      <c r="I59" s="76"/>
      <c r="J59" s="76"/>
      <c r="K59" s="76"/>
      <c r="L59" s="98" t="s">
        <v>458</v>
      </c>
      <c r="M59" s="75">
        <f t="shared" ref="M59:M65" si="7">N59</f>
        <v>0</v>
      </c>
      <c r="N59" s="47">
        <f t="shared" ref="N59:N65" si="8">P59</f>
        <v>0</v>
      </c>
      <c r="O59" s="83"/>
      <c r="P59" s="47">
        <f t="shared" ref="P59:P65" si="9">SUM(Q59:EW59)</f>
        <v>0</v>
      </c>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93"/>
      <c r="JP59" s="93"/>
      <c r="JQ59" s="93"/>
      <c r="JR59" s="93"/>
      <c r="JS59" s="93"/>
      <c r="JT59" s="93"/>
      <c r="JU59" s="93"/>
      <c r="JV59" s="93"/>
      <c r="JW59" s="93"/>
      <c r="JX59" s="93"/>
      <c r="JY59" s="93"/>
      <c r="JZ59" s="93"/>
      <c r="KA59" s="93"/>
      <c r="KB59" s="93"/>
    </row>
    <row r="60" spans="1:288" ht="15.75" customHeight="1" x14ac:dyDescent="0.3">
      <c r="A60" s="76" t="s">
        <v>226</v>
      </c>
      <c r="B60" s="76" t="s">
        <v>266</v>
      </c>
      <c r="C60" s="76" t="s">
        <v>266</v>
      </c>
      <c r="D60" s="74" t="s">
        <v>457</v>
      </c>
      <c r="E60" s="74" t="s">
        <v>459</v>
      </c>
      <c r="F60" s="76"/>
      <c r="G60" s="76"/>
      <c r="H60" s="74"/>
      <c r="I60" s="76"/>
      <c r="J60" s="76"/>
      <c r="K60" s="76"/>
      <c r="L60" s="98" t="s">
        <v>460</v>
      </c>
      <c r="M60" s="75">
        <f t="shared" si="7"/>
        <v>0</v>
      </c>
      <c r="N60" s="47">
        <f t="shared" si="8"/>
        <v>0</v>
      </c>
      <c r="O60" s="83"/>
      <c r="P60" s="47">
        <f t="shared" si="9"/>
        <v>0</v>
      </c>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3"/>
      <c r="EY60" s="93"/>
      <c r="EZ60" s="93"/>
      <c r="FA60" s="93"/>
      <c r="FB60" s="93"/>
      <c r="FC60" s="93"/>
      <c r="FD60" s="93"/>
      <c r="FE60" s="93"/>
      <c r="FF60" s="93"/>
      <c r="FG60" s="93"/>
      <c r="FH60" s="93"/>
      <c r="FI60" s="93"/>
      <c r="FJ60" s="93"/>
      <c r="FK60" s="93"/>
      <c r="FL60" s="93"/>
      <c r="FM60" s="93"/>
      <c r="FN60" s="93"/>
      <c r="FO60" s="93"/>
      <c r="FP60" s="93"/>
      <c r="FQ60" s="93"/>
      <c r="FR60" s="93"/>
      <c r="FS60" s="93"/>
      <c r="FT60" s="93"/>
      <c r="FU60" s="93"/>
      <c r="FV60" s="93"/>
      <c r="FW60" s="93"/>
      <c r="FX60" s="93"/>
      <c r="FY60" s="93"/>
      <c r="FZ60" s="93"/>
      <c r="GA60" s="93"/>
      <c r="GB60" s="93"/>
      <c r="GC60" s="93"/>
      <c r="GD60" s="93"/>
      <c r="GE60" s="93"/>
      <c r="GF60" s="93"/>
      <c r="GG60" s="93"/>
      <c r="GH60" s="93"/>
      <c r="GI60" s="93"/>
      <c r="GJ60" s="93"/>
      <c r="GK60" s="93"/>
      <c r="GL60" s="93"/>
      <c r="GM60" s="93"/>
      <c r="GN60" s="93"/>
      <c r="GO60" s="93"/>
      <c r="GP60" s="93"/>
      <c r="GQ60" s="93"/>
      <c r="GR60" s="93"/>
      <c r="GS60" s="93"/>
      <c r="GT60" s="93"/>
      <c r="GU60" s="93"/>
      <c r="GV60" s="93"/>
      <c r="GW60" s="93"/>
      <c r="GX60" s="93"/>
      <c r="GY60" s="93"/>
      <c r="GZ60" s="93"/>
      <c r="HA60" s="93"/>
      <c r="HB60" s="93"/>
      <c r="HC60" s="93"/>
      <c r="HD60" s="93"/>
      <c r="HE60" s="93"/>
      <c r="HF60" s="93"/>
      <c r="HG60" s="93"/>
      <c r="HH60" s="93"/>
      <c r="HI60" s="93"/>
      <c r="HJ60" s="93"/>
      <c r="HK60" s="93"/>
      <c r="HL60" s="93"/>
      <c r="HM60" s="93"/>
      <c r="HN60" s="93"/>
      <c r="HO60" s="93"/>
      <c r="HP60" s="93"/>
      <c r="HQ60" s="93"/>
      <c r="HR60" s="93"/>
      <c r="HS60" s="93"/>
      <c r="HT60" s="93"/>
      <c r="HU60" s="93"/>
      <c r="HV60" s="93"/>
      <c r="HW60" s="93"/>
      <c r="HX60" s="93"/>
      <c r="HY60" s="93"/>
      <c r="HZ60" s="93"/>
      <c r="IA60" s="93"/>
      <c r="IB60" s="93"/>
      <c r="IC60" s="93"/>
      <c r="ID60" s="93"/>
      <c r="IE60" s="93"/>
      <c r="IF60" s="93"/>
      <c r="IG60" s="93"/>
      <c r="IH60" s="93"/>
      <c r="II60" s="93"/>
      <c r="IJ60" s="93"/>
      <c r="IK60" s="93"/>
      <c r="IL60" s="93"/>
      <c r="IM60" s="93"/>
      <c r="IN60" s="93"/>
      <c r="IO60" s="93"/>
      <c r="IP60" s="93"/>
      <c r="IQ60" s="93"/>
      <c r="IR60" s="93"/>
      <c r="IS60" s="93"/>
      <c r="IT60" s="93"/>
      <c r="IU60" s="93"/>
      <c r="IV60" s="93"/>
      <c r="IW60" s="93"/>
      <c r="IX60" s="93"/>
      <c r="IY60" s="93"/>
      <c r="IZ60" s="93"/>
      <c r="JA60" s="93"/>
      <c r="JB60" s="93"/>
      <c r="JC60" s="93"/>
      <c r="JD60" s="93"/>
      <c r="JE60" s="93"/>
      <c r="JF60" s="93"/>
      <c r="JG60" s="93"/>
      <c r="JH60" s="93"/>
      <c r="JI60" s="93"/>
      <c r="JJ60" s="93"/>
      <c r="JK60" s="93"/>
      <c r="JL60" s="93"/>
      <c r="JM60" s="93"/>
      <c r="JN60" s="93"/>
      <c r="JO60" s="93"/>
      <c r="JP60" s="93"/>
      <c r="JQ60" s="93"/>
      <c r="JR60" s="93"/>
      <c r="JS60" s="93"/>
      <c r="JT60" s="93"/>
      <c r="JU60" s="93"/>
      <c r="JV60" s="93"/>
      <c r="JW60" s="93"/>
      <c r="JX60" s="93"/>
      <c r="JY60" s="93"/>
      <c r="JZ60" s="93"/>
      <c r="KA60" s="93"/>
      <c r="KB60" s="93"/>
    </row>
    <row r="61" spans="1:288" ht="15.75" customHeight="1" x14ac:dyDescent="0.3">
      <c r="A61" s="56" t="s">
        <v>226</v>
      </c>
      <c r="B61" s="55" t="s">
        <v>266</v>
      </c>
      <c r="C61" s="55" t="s">
        <v>266</v>
      </c>
      <c r="D61" s="55" t="s">
        <v>457</v>
      </c>
      <c r="E61" s="55" t="s">
        <v>459</v>
      </c>
      <c r="F61" s="94" t="s">
        <v>462</v>
      </c>
      <c r="G61" s="155" t="s">
        <v>463</v>
      </c>
      <c r="H61" s="156" t="s">
        <v>464</v>
      </c>
      <c r="I61" s="87" t="s">
        <v>208</v>
      </c>
      <c r="J61" s="87" t="s">
        <v>465</v>
      </c>
      <c r="K61" s="87"/>
      <c r="L61" s="122" t="s">
        <v>466</v>
      </c>
      <c r="M61" s="75">
        <f t="shared" si="7"/>
        <v>100000000</v>
      </c>
      <c r="N61" s="47">
        <f t="shared" si="8"/>
        <v>100000000</v>
      </c>
      <c r="O61" s="83">
        <v>8</v>
      </c>
      <c r="P61" s="47">
        <f t="shared" si="9"/>
        <v>100000000</v>
      </c>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47"/>
      <c r="CC61" s="47"/>
      <c r="CD61" s="47"/>
      <c r="CE61" s="47"/>
      <c r="CF61" s="47"/>
      <c r="CG61" s="47"/>
      <c r="CH61" s="47"/>
      <c r="CI61" s="47"/>
      <c r="CJ61" s="47"/>
      <c r="CK61" s="47"/>
      <c r="CL61" s="47"/>
      <c r="CM61" s="47"/>
      <c r="CN61" s="47"/>
      <c r="CO61" s="47"/>
      <c r="CP61" s="47"/>
      <c r="CQ61" s="47">
        <v>100000000</v>
      </c>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92"/>
      <c r="DW61" s="92"/>
      <c r="DX61" s="92"/>
      <c r="DY61" s="92"/>
      <c r="DZ61" s="92"/>
      <c r="EA61" s="92"/>
      <c r="EB61" s="92"/>
      <c r="EC61" s="92"/>
      <c r="ED61" s="92"/>
      <c r="EE61" s="92"/>
      <c r="EF61" s="92"/>
      <c r="EG61" s="92"/>
      <c r="EH61" s="92"/>
      <c r="EI61" s="92"/>
      <c r="EJ61" s="92"/>
      <c r="EK61" s="92"/>
      <c r="EL61" s="92"/>
      <c r="EM61" s="92"/>
      <c r="EN61" s="92"/>
      <c r="EO61" s="92"/>
      <c r="EP61" s="92"/>
      <c r="EQ61" s="92"/>
      <c r="ER61" s="92"/>
      <c r="ES61" s="92"/>
      <c r="ET61" s="92"/>
      <c r="EU61" s="92"/>
      <c r="EV61" s="92"/>
      <c r="EW61" s="92"/>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c r="IA61" s="93"/>
      <c r="IB61" s="93"/>
      <c r="IC61" s="93"/>
      <c r="ID61" s="93"/>
      <c r="IE61" s="93"/>
      <c r="IF61" s="93"/>
      <c r="IG61" s="93"/>
      <c r="IH61" s="93"/>
      <c r="II61" s="93"/>
      <c r="IJ61" s="93"/>
      <c r="IK61" s="93"/>
      <c r="IL61" s="93"/>
      <c r="IM61" s="93"/>
      <c r="IN61" s="93"/>
      <c r="IO61" s="93"/>
      <c r="IP61" s="93"/>
      <c r="IQ61" s="93"/>
      <c r="IR61" s="93"/>
      <c r="IS61" s="93"/>
      <c r="IT61" s="93"/>
      <c r="IU61" s="93"/>
      <c r="IV61" s="93"/>
      <c r="IW61" s="93"/>
      <c r="IX61" s="93"/>
      <c r="IY61" s="93"/>
      <c r="IZ61" s="93"/>
      <c r="JA61" s="93"/>
      <c r="JB61" s="93"/>
      <c r="JC61" s="93"/>
      <c r="JD61" s="93"/>
      <c r="JE61" s="93"/>
      <c r="JF61" s="93"/>
      <c r="JG61" s="93"/>
      <c r="JH61" s="93"/>
      <c r="JI61" s="93"/>
      <c r="JJ61" s="93"/>
      <c r="JK61" s="93"/>
      <c r="JL61" s="93"/>
      <c r="JM61" s="93"/>
      <c r="JN61" s="93"/>
      <c r="JO61" s="93"/>
      <c r="JP61" s="93"/>
      <c r="JQ61" s="93"/>
      <c r="JR61" s="93"/>
      <c r="JS61" s="93"/>
      <c r="JT61" s="93"/>
      <c r="JU61" s="93"/>
      <c r="JV61" s="93"/>
      <c r="JW61" s="93"/>
      <c r="JX61" s="93"/>
      <c r="JY61" s="93"/>
      <c r="JZ61" s="93"/>
      <c r="KA61" s="93"/>
      <c r="KB61" s="93"/>
    </row>
    <row r="62" spans="1:288" ht="15.75" customHeight="1" x14ac:dyDescent="0.3">
      <c r="A62" s="56" t="s">
        <v>226</v>
      </c>
      <c r="B62" s="55" t="s">
        <v>266</v>
      </c>
      <c r="C62" s="55" t="s">
        <v>266</v>
      </c>
      <c r="D62" s="55" t="s">
        <v>457</v>
      </c>
      <c r="E62" s="55" t="s">
        <v>459</v>
      </c>
      <c r="F62" s="154" t="s">
        <v>470</v>
      </c>
      <c r="G62" s="55" t="s">
        <v>401</v>
      </c>
      <c r="H62" s="121" t="s">
        <v>471</v>
      </c>
      <c r="I62" s="87" t="s">
        <v>208</v>
      </c>
      <c r="J62" s="87" t="s">
        <v>473</v>
      </c>
      <c r="K62" s="87"/>
      <c r="L62" s="303" t="s">
        <v>474</v>
      </c>
      <c r="M62" s="75">
        <f t="shared" si="7"/>
        <v>200000000</v>
      </c>
      <c r="N62" s="47">
        <f t="shared" si="8"/>
        <v>200000000</v>
      </c>
      <c r="O62" s="83">
        <v>6</v>
      </c>
      <c r="P62" s="47">
        <f t="shared" si="9"/>
        <v>200000000</v>
      </c>
      <c r="Q62" s="47">
        <v>200000000</v>
      </c>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152"/>
      <c r="CA62" s="152"/>
      <c r="CB62" s="92"/>
      <c r="CC62" s="47"/>
      <c r="CD62" s="92"/>
      <c r="CE62" s="47"/>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153"/>
      <c r="DX62" s="153"/>
      <c r="DY62" s="153"/>
      <c r="DZ62" s="153"/>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93"/>
      <c r="JP62" s="93"/>
      <c r="JQ62" s="93"/>
      <c r="JR62" s="93"/>
      <c r="JS62" s="93"/>
      <c r="JT62" s="93"/>
      <c r="JU62" s="93"/>
      <c r="JV62" s="93"/>
      <c r="JW62" s="93"/>
      <c r="JX62" s="93"/>
      <c r="JY62" s="93"/>
      <c r="JZ62" s="93"/>
      <c r="KA62" s="93"/>
      <c r="KB62" s="93"/>
    </row>
    <row r="63" spans="1:288" ht="15.75" customHeight="1" x14ac:dyDescent="0.3">
      <c r="A63" s="56" t="s">
        <v>226</v>
      </c>
      <c r="B63" s="55" t="s">
        <v>266</v>
      </c>
      <c r="C63" s="55" t="s">
        <v>266</v>
      </c>
      <c r="D63" s="55" t="s">
        <v>457</v>
      </c>
      <c r="E63" s="55" t="s">
        <v>459</v>
      </c>
      <c r="F63" s="154" t="s">
        <v>475</v>
      </c>
      <c r="G63" s="55" t="s">
        <v>401</v>
      </c>
      <c r="H63" s="121" t="s">
        <v>476</v>
      </c>
      <c r="I63" s="87" t="s">
        <v>208</v>
      </c>
      <c r="J63" s="87" t="s">
        <v>477</v>
      </c>
      <c r="K63" s="87"/>
      <c r="L63" s="303" t="s">
        <v>478</v>
      </c>
      <c r="M63" s="75">
        <f t="shared" si="7"/>
        <v>500000000</v>
      </c>
      <c r="N63" s="47">
        <f t="shared" si="8"/>
        <v>500000000</v>
      </c>
      <c r="O63" s="83">
        <v>16</v>
      </c>
      <c r="P63" s="47">
        <f t="shared" si="9"/>
        <v>500000000</v>
      </c>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152"/>
      <c r="CA63" s="152"/>
      <c r="CB63" s="92"/>
      <c r="CC63" s="47"/>
      <c r="CD63" s="92"/>
      <c r="CE63" s="47"/>
      <c r="CF63" s="92"/>
      <c r="CG63" s="92"/>
      <c r="CH63" s="92"/>
      <c r="CI63" s="92"/>
      <c r="CJ63" s="92"/>
      <c r="CK63" s="92"/>
      <c r="CL63" s="92"/>
      <c r="CM63" s="92"/>
      <c r="CN63" s="92"/>
      <c r="CO63" s="92"/>
      <c r="CP63" s="92"/>
      <c r="CQ63" s="47">
        <v>500000000</v>
      </c>
      <c r="CR63" s="92"/>
      <c r="CS63" s="92"/>
      <c r="CT63" s="92"/>
      <c r="CU63" s="92"/>
      <c r="CV63" s="92"/>
      <c r="CW63" s="92"/>
      <c r="CX63" s="92"/>
      <c r="CY63" s="92"/>
      <c r="CZ63" s="92"/>
      <c r="DA63" s="92"/>
      <c r="DB63" s="92"/>
      <c r="DC63" s="92"/>
      <c r="DD63" s="92"/>
      <c r="DE63" s="92"/>
      <c r="DF63" s="92"/>
      <c r="DG63" s="92"/>
      <c r="DH63" s="92"/>
      <c r="DI63" s="92"/>
      <c r="DJ63" s="92"/>
      <c r="DK63" s="92"/>
      <c r="DL63" s="92"/>
      <c r="DM63" s="92"/>
      <c r="DN63" s="92"/>
      <c r="DO63" s="92"/>
      <c r="DP63" s="92"/>
      <c r="DQ63" s="92"/>
      <c r="DR63" s="92"/>
      <c r="DS63" s="92"/>
      <c r="DT63" s="92"/>
      <c r="DU63" s="92"/>
      <c r="DV63" s="92"/>
      <c r="DW63" s="153"/>
      <c r="DX63" s="153"/>
      <c r="DY63" s="153"/>
      <c r="DZ63" s="153"/>
      <c r="EA63" s="92"/>
      <c r="EB63" s="92"/>
      <c r="EC63" s="92"/>
      <c r="ED63" s="92"/>
      <c r="EE63" s="92"/>
      <c r="EF63" s="92"/>
      <c r="EG63" s="92"/>
      <c r="EH63" s="92"/>
      <c r="EI63" s="92"/>
      <c r="EJ63" s="92"/>
      <c r="EK63" s="92"/>
      <c r="EL63" s="92"/>
      <c r="EM63" s="92"/>
      <c r="EN63" s="92"/>
      <c r="EO63" s="92"/>
      <c r="EP63" s="92"/>
      <c r="EQ63" s="92"/>
      <c r="ER63" s="92"/>
      <c r="ES63" s="92"/>
      <c r="ET63" s="92"/>
      <c r="EU63" s="92"/>
      <c r="EV63" s="92"/>
      <c r="EW63" s="92"/>
      <c r="EX63" s="93"/>
      <c r="EY63" s="93"/>
      <c r="EZ63" s="93"/>
      <c r="FA63" s="93"/>
      <c r="FB63" s="93"/>
      <c r="FC63" s="93"/>
      <c r="FD63" s="93"/>
      <c r="FE63" s="93"/>
      <c r="FF63" s="93"/>
      <c r="FG63" s="93"/>
      <c r="FH63" s="93"/>
      <c r="FI63" s="93"/>
      <c r="FJ63" s="93"/>
      <c r="FK63" s="93"/>
      <c r="FL63" s="93"/>
      <c r="FM63" s="93"/>
      <c r="FN63" s="93"/>
      <c r="FO63" s="93"/>
      <c r="FP63" s="93"/>
      <c r="FQ63" s="93"/>
      <c r="FR63" s="93"/>
      <c r="FS63" s="93"/>
      <c r="FT63" s="93"/>
      <c r="FU63" s="93"/>
      <c r="FV63" s="93"/>
      <c r="FW63" s="93"/>
      <c r="FX63" s="93"/>
      <c r="FY63" s="93"/>
      <c r="FZ63" s="93"/>
      <c r="GA63" s="93"/>
      <c r="GB63" s="93"/>
      <c r="GC63" s="93"/>
      <c r="GD63" s="93"/>
      <c r="GE63" s="93"/>
      <c r="GF63" s="93"/>
      <c r="GG63" s="93"/>
      <c r="GH63" s="93"/>
      <c r="GI63" s="93"/>
      <c r="GJ63" s="93"/>
      <c r="GK63" s="93"/>
      <c r="GL63" s="93"/>
      <c r="GM63" s="93"/>
      <c r="GN63" s="93"/>
      <c r="GO63" s="93"/>
      <c r="GP63" s="93"/>
      <c r="GQ63" s="93"/>
      <c r="GR63" s="93"/>
      <c r="GS63" s="93"/>
      <c r="GT63" s="93"/>
      <c r="GU63" s="93"/>
      <c r="GV63" s="93"/>
      <c r="GW63" s="93"/>
      <c r="GX63" s="93"/>
      <c r="GY63" s="93"/>
      <c r="GZ63" s="93"/>
      <c r="HA63" s="93"/>
      <c r="HB63" s="93"/>
      <c r="HC63" s="93"/>
      <c r="HD63" s="93"/>
      <c r="HE63" s="93"/>
      <c r="HF63" s="93"/>
      <c r="HG63" s="93"/>
      <c r="HH63" s="93"/>
      <c r="HI63" s="93"/>
      <c r="HJ63" s="93"/>
      <c r="HK63" s="93"/>
      <c r="HL63" s="93"/>
      <c r="HM63" s="93"/>
      <c r="HN63" s="93"/>
      <c r="HO63" s="93"/>
      <c r="HP63" s="93"/>
      <c r="HQ63" s="93"/>
      <c r="HR63" s="93"/>
      <c r="HS63" s="93"/>
      <c r="HT63" s="93"/>
      <c r="HU63" s="93"/>
      <c r="HV63" s="93"/>
      <c r="HW63" s="93"/>
      <c r="HX63" s="93"/>
      <c r="HY63" s="93"/>
      <c r="HZ63" s="93"/>
      <c r="IA63" s="93"/>
      <c r="IB63" s="93"/>
      <c r="IC63" s="93"/>
      <c r="ID63" s="93"/>
      <c r="IE63" s="93"/>
      <c r="IF63" s="93"/>
      <c r="IG63" s="93"/>
      <c r="IH63" s="93"/>
      <c r="II63" s="93"/>
      <c r="IJ63" s="93"/>
      <c r="IK63" s="93"/>
      <c r="IL63" s="93"/>
      <c r="IM63" s="93"/>
      <c r="IN63" s="93"/>
      <c r="IO63" s="93"/>
      <c r="IP63" s="93"/>
      <c r="IQ63" s="93"/>
      <c r="IR63" s="93"/>
      <c r="IS63" s="93"/>
      <c r="IT63" s="93"/>
      <c r="IU63" s="93"/>
      <c r="IV63" s="93"/>
      <c r="IW63" s="93"/>
      <c r="IX63" s="93"/>
      <c r="IY63" s="93"/>
      <c r="IZ63" s="93"/>
      <c r="JA63" s="93"/>
      <c r="JB63" s="93"/>
      <c r="JC63" s="93"/>
      <c r="JD63" s="93"/>
      <c r="JE63" s="93"/>
      <c r="JF63" s="93"/>
      <c r="JG63" s="93"/>
      <c r="JH63" s="93"/>
      <c r="JI63" s="93"/>
      <c r="JJ63" s="93"/>
      <c r="JK63" s="93"/>
      <c r="JL63" s="93"/>
      <c r="JM63" s="93"/>
      <c r="JN63" s="93"/>
      <c r="JO63" s="93"/>
      <c r="JP63" s="93"/>
      <c r="JQ63" s="93"/>
      <c r="JR63" s="93"/>
      <c r="JS63" s="93"/>
      <c r="JT63" s="93"/>
      <c r="JU63" s="93"/>
      <c r="JV63" s="93"/>
      <c r="JW63" s="93"/>
      <c r="JX63" s="93"/>
      <c r="JY63" s="93"/>
      <c r="JZ63" s="93"/>
      <c r="KA63" s="93"/>
      <c r="KB63" s="93"/>
    </row>
    <row r="64" spans="1:288" ht="15.75" customHeight="1" x14ac:dyDescent="0.3">
      <c r="A64" s="76" t="s">
        <v>226</v>
      </c>
      <c r="B64" s="74" t="s">
        <v>266</v>
      </c>
      <c r="C64" s="74" t="s">
        <v>266</v>
      </c>
      <c r="D64" s="74" t="s">
        <v>457</v>
      </c>
      <c r="E64" s="74" t="s">
        <v>479</v>
      </c>
      <c r="F64" s="76"/>
      <c r="G64" s="76"/>
      <c r="H64" s="74"/>
      <c r="I64" s="76"/>
      <c r="J64" s="76"/>
      <c r="K64" s="76"/>
      <c r="L64" s="78" t="s">
        <v>480</v>
      </c>
      <c r="M64" s="75">
        <f t="shared" si="7"/>
        <v>0</v>
      </c>
      <c r="N64" s="47">
        <f t="shared" si="8"/>
        <v>0</v>
      </c>
      <c r="O64" s="83"/>
      <c r="P64" s="47">
        <f t="shared" si="9"/>
        <v>0</v>
      </c>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92"/>
      <c r="DW64" s="92"/>
      <c r="DX64" s="92"/>
      <c r="DY64" s="92"/>
      <c r="DZ64" s="92"/>
      <c r="EA64" s="92"/>
      <c r="EB64" s="92"/>
      <c r="EC64" s="92"/>
      <c r="ED64" s="92"/>
      <c r="EE64" s="92"/>
      <c r="EF64" s="92"/>
      <c r="EG64" s="92"/>
      <c r="EH64" s="92"/>
      <c r="EI64" s="92"/>
      <c r="EJ64" s="92"/>
      <c r="EK64" s="92"/>
      <c r="EL64" s="92"/>
      <c r="EM64" s="92"/>
      <c r="EN64" s="92"/>
      <c r="EO64" s="92"/>
      <c r="EP64" s="92"/>
      <c r="EQ64" s="92"/>
      <c r="ER64" s="92"/>
      <c r="ES64" s="92"/>
      <c r="ET64" s="92"/>
      <c r="EU64" s="92"/>
      <c r="EV64" s="92"/>
      <c r="EW64" s="92"/>
      <c r="EX64" s="93"/>
      <c r="EY64" s="93"/>
      <c r="EZ64" s="93"/>
      <c r="FA64" s="93"/>
      <c r="FB64" s="93"/>
      <c r="FC64" s="93"/>
      <c r="FD64" s="93"/>
      <c r="FE64" s="93"/>
      <c r="FF64" s="93"/>
      <c r="FG64" s="93"/>
      <c r="FH64" s="93"/>
      <c r="FI64" s="93"/>
      <c r="FJ64" s="93"/>
      <c r="FK64" s="93"/>
      <c r="FL64" s="93"/>
      <c r="FM64" s="93"/>
      <c r="FN64" s="93"/>
      <c r="FO64" s="93"/>
      <c r="FP64" s="93"/>
      <c r="FQ64" s="93"/>
      <c r="FR64" s="93"/>
      <c r="FS64" s="93"/>
      <c r="FT64" s="93"/>
      <c r="FU64" s="93"/>
      <c r="FV64" s="93"/>
      <c r="FW64" s="93"/>
      <c r="FX64" s="93"/>
      <c r="FY64" s="93"/>
      <c r="FZ64" s="93"/>
      <c r="GA64" s="93"/>
      <c r="GB64" s="93"/>
      <c r="GC64" s="93"/>
      <c r="GD64" s="93"/>
      <c r="GE64" s="93"/>
      <c r="GF64" s="93"/>
      <c r="GG64" s="93"/>
      <c r="GH64" s="93"/>
      <c r="GI64" s="93"/>
      <c r="GJ64" s="93"/>
      <c r="GK64" s="93"/>
      <c r="GL64" s="93"/>
      <c r="GM64" s="93"/>
      <c r="GN64" s="93"/>
      <c r="GO64" s="93"/>
      <c r="GP64" s="93"/>
      <c r="GQ64" s="93"/>
      <c r="GR64" s="93"/>
      <c r="GS64" s="93"/>
      <c r="GT64" s="93"/>
      <c r="GU64" s="93"/>
      <c r="GV64" s="93"/>
      <c r="GW64" s="93"/>
      <c r="GX64" s="93"/>
      <c r="GY64" s="93"/>
      <c r="GZ64" s="93"/>
      <c r="HA64" s="93"/>
      <c r="HB64" s="93"/>
      <c r="HC64" s="93"/>
      <c r="HD64" s="93"/>
      <c r="HE64" s="93"/>
      <c r="HF64" s="93"/>
      <c r="HG64" s="93"/>
      <c r="HH64" s="93"/>
      <c r="HI64" s="93"/>
      <c r="HJ64" s="93"/>
      <c r="HK64" s="93"/>
      <c r="HL64" s="93"/>
      <c r="HM64" s="93"/>
      <c r="HN64" s="93"/>
      <c r="HO64" s="93"/>
      <c r="HP64" s="93"/>
      <c r="HQ64" s="93"/>
      <c r="HR64" s="93"/>
      <c r="HS64" s="93"/>
      <c r="HT64" s="93"/>
      <c r="HU64" s="93"/>
      <c r="HV64" s="93"/>
      <c r="HW64" s="93"/>
      <c r="HX64" s="93"/>
      <c r="HY64" s="93"/>
      <c r="HZ64" s="93"/>
      <c r="IA64" s="93"/>
      <c r="IB64" s="93"/>
      <c r="IC64" s="93"/>
      <c r="ID64" s="93"/>
      <c r="IE64" s="93"/>
      <c r="IF64" s="93"/>
      <c r="IG64" s="93"/>
      <c r="IH64" s="93"/>
      <c r="II64" s="93"/>
      <c r="IJ64" s="93"/>
      <c r="IK64" s="93"/>
      <c r="IL64" s="93"/>
      <c r="IM64" s="93"/>
      <c r="IN64" s="93"/>
      <c r="IO64" s="93"/>
      <c r="IP64" s="93"/>
      <c r="IQ64" s="93"/>
      <c r="IR64" s="93"/>
      <c r="IS64" s="93"/>
      <c r="IT64" s="93"/>
      <c r="IU64" s="93"/>
      <c r="IV64" s="93"/>
      <c r="IW64" s="93"/>
      <c r="IX64" s="93"/>
      <c r="IY64" s="93"/>
      <c r="IZ64" s="93"/>
      <c r="JA64" s="93"/>
      <c r="JB64" s="93"/>
      <c r="JC64" s="93"/>
      <c r="JD64" s="93"/>
      <c r="JE64" s="93"/>
      <c r="JF64" s="93"/>
      <c r="JG64" s="93"/>
      <c r="JH64" s="93"/>
      <c r="JI64" s="93"/>
      <c r="JJ64" s="93"/>
      <c r="JK64" s="93"/>
      <c r="JL64" s="93"/>
      <c r="JM64" s="93"/>
      <c r="JN64" s="93"/>
      <c r="JO64" s="93"/>
      <c r="JP64" s="93"/>
      <c r="JQ64" s="93"/>
      <c r="JR64" s="93"/>
      <c r="JS64" s="93"/>
      <c r="JT64" s="93"/>
      <c r="JU64" s="93"/>
      <c r="JV64" s="93"/>
      <c r="JW64" s="93"/>
      <c r="JX64" s="93"/>
      <c r="JY64" s="93"/>
      <c r="JZ64" s="93"/>
      <c r="KA64" s="93"/>
      <c r="KB64" s="93"/>
    </row>
    <row r="65" spans="1:288" ht="15.75" customHeight="1" x14ac:dyDescent="0.3">
      <c r="A65" s="56" t="s">
        <v>226</v>
      </c>
      <c r="B65" s="55" t="s">
        <v>266</v>
      </c>
      <c r="C65" s="55" t="s">
        <v>266</v>
      </c>
      <c r="D65" s="55" t="s">
        <v>457</v>
      </c>
      <c r="E65" s="159" t="s">
        <v>479</v>
      </c>
      <c r="F65" s="94" t="s">
        <v>482</v>
      </c>
      <c r="G65" s="90" t="s">
        <v>483</v>
      </c>
      <c r="H65" s="151" t="s">
        <v>484</v>
      </c>
      <c r="I65" s="87" t="s">
        <v>208</v>
      </c>
      <c r="J65" s="87" t="s">
        <v>485</v>
      </c>
      <c r="K65" s="87"/>
      <c r="L65" s="122" t="s">
        <v>486</v>
      </c>
      <c r="M65" s="75">
        <f t="shared" si="7"/>
        <v>50000000</v>
      </c>
      <c r="N65" s="47">
        <f t="shared" si="8"/>
        <v>50000000</v>
      </c>
      <c r="O65" s="83">
        <v>5</v>
      </c>
      <c r="P65" s="47">
        <f t="shared" si="9"/>
        <v>50000000</v>
      </c>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47"/>
      <c r="CC65" s="47"/>
      <c r="CD65" s="47"/>
      <c r="CE65" s="47"/>
      <c r="CF65" s="47"/>
      <c r="CG65" s="47"/>
      <c r="CH65" s="47"/>
      <c r="CI65" s="47"/>
      <c r="CJ65" s="47"/>
      <c r="CK65" s="47"/>
      <c r="CL65" s="47"/>
      <c r="CM65" s="47"/>
      <c r="CN65" s="47"/>
      <c r="CO65" s="47"/>
      <c r="CP65" s="47"/>
      <c r="CQ65" s="47">
        <v>50000000</v>
      </c>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92"/>
      <c r="DW65" s="92"/>
      <c r="DX65" s="92"/>
      <c r="DY65" s="92"/>
      <c r="DZ65" s="92"/>
      <c r="EA65" s="92"/>
      <c r="EB65" s="92"/>
      <c r="EC65" s="92"/>
      <c r="ED65" s="92"/>
      <c r="EE65" s="92"/>
      <c r="EF65" s="92"/>
      <c r="EG65" s="92"/>
      <c r="EH65" s="92"/>
      <c r="EI65" s="92"/>
      <c r="EJ65" s="92"/>
      <c r="EK65" s="92"/>
      <c r="EL65" s="92"/>
      <c r="EM65" s="92"/>
      <c r="EN65" s="47"/>
      <c r="EO65" s="47"/>
      <c r="EP65" s="47"/>
      <c r="EQ65" s="47"/>
      <c r="ER65" s="92"/>
      <c r="ES65" s="92"/>
      <c r="ET65" s="92"/>
      <c r="EU65" s="92"/>
      <c r="EV65" s="92"/>
      <c r="EW65" s="92"/>
      <c r="EX65" s="93"/>
      <c r="EY65" s="93"/>
      <c r="EZ65" s="93"/>
      <c r="FA65" s="93"/>
      <c r="FB65" s="93"/>
      <c r="FC65" s="93"/>
      <c r="FD65" s="93"/>
      <c r="FE65" s="93"/>
      <c r="FF65" s="93"/>
      <c r="FG65" s="93"/>
      <c r="FH65" s="93"/>
      <c r="FI65" s="93"/>
      <c r="FJ65" s="93"/>
      <c r="FK65" s="93"/>
      <c r="FL65" s="93"/>
      <c r="FM65" s="93"/>
      <c r="FN65" s="93"/>
      <c r="FO65" s="93"/>
      <c r="FP65" s="93"/>
      <c r="FQ65" s="93"/>
      <c r="FR65" s="93"/>
      <c r="FS65" s="93"/>
      <c r="FT65" s="93"/>
      <c r="FU65" s="93"/>
      <c r="FV65" s="93"/>
      <c r="FW65" s="93"/>
      <c r="FX65" s="93"/>
      <c r="FY65" s="93"/>
      <c r="FZ65" s="93"/>
      <c r="GA65" s="93"/>
      <c r="GB65" s="93"/>
      <c r="GC65" s="93"/>
      <c r="GD65" s="93"/>
      <c r="GE65" s="93"/>
      <c r="GF65" s="93"/>
      <c r="GG65" s="93"/>
      <c r="GH65" s="93"/>
      <c r="GI65" s="93"/>
      <c r="GJ65" s="93"/>
      <c r="GK65" s="93"/>
      <c r="GL65" s="93"/>
      <c r="GM65" s="93"/>
      <c r="GN65" s="93"/>
      <c r="GO65" s="93"/>
      <c r="GP65" s="93"/>
      <c r="GQ65" s="93"/>
      <c r="GR65" s="93"/>
      <c r="GS65" s="93"/>
      <c r="GT65" s="93"/>
      <c r="GU65" s="93"/>
      <c r="GV65" s="93"/>
      <c r="GW65" s="93"/>
      <c r="GX65" s="93"/>
      <c r="GY65" s="93"/>
      <c r="GZ65" s="93"/>
      <c r="HA65" s="93"/>
      <c r="HB65" s="93"/>
      <c r="HC65" s="93"/>
      <c r="HD65" s="93"/>
      <c r="HE65" s="93"/>
      <c r="HF65" s="93"/>
      <c r="HG65" s="93"/>
      <c r="HH65" s="93"/>
      <c r="HI65" s="93"/>
      <c r="HJ65" s="93"/>
      <c r="HK65" s="93"/>
      <c r="HL65" s="93"/>
      <c r="HM65" s="93"/>
      <c r="HN65" s="93"/>
      <c r="HO65" s="93"/>
      <c r="HP65" s="93"/>
      <c r="HQ65" s="93"/>
      <c r="HR65" s="93"/>
      <c r="HS65" s="93"/>
      <c r="HT65" s="93"/>
      <c r="HU65" s="93"/>
      <c r="HV65" s="93"/>
      <c r="HW65" s="93"/>
      <c r="HX65" s="93"/>
      <c r="HY65" s="93"/>
      <c r="HZ65" s="93"/>
      <c r="IA65" s="93"/>
      <c r="IB65" s="93"/>
      <c r="IC65" s="93"/>
      <c r="ID65" s="93"/>
      <c r="IE65" s="93"/>
      <c r="IF65" s="93"/>
      <c r="IG65" s="93"/>
      <c r="IH65" s="93"/>
      <c r="II65" s="93"/>
      <c r="IJ65" s="93"/>
      <c r="IK65" s="93"/>
      <c r="IL65" s="93"/>
      <c r="IM65" s="93"/>
      <c r="IN65" s="93"/>
      <c r="IO65" s="93"/>
      <c r="IP65" s="93"/>
      <c r="IQ65" s="93"/>
      <c r="IR65" s="93"/>
      <c r="IS65" s="93"/>
      <c r="IT65" s="93"/>
      <c r="IU65" s="93"/>
      <c r="IV65" s="93"/>
      <c r="IW65" s="93"/>
      <c r="IX65" s="93"/>
      <c r="IY65" s="93"/>
      <c r="IZ65" s="93"/>
      <c r="JA65" s="93"/>
      <c r="JB65" s="93"/>
      <c r="JC65" s="93"/>
      <c r="JD65" s="93"/>
      <c r="JE65" s="93"/>
      <c r="JF65" s="93"/>
      <c r="JG65" s="93"/>
      <c r="JH65" s="93"/>
      <c r="JI65" s="93"/>
      <c r="JJ65" s="93"/>
      <c r="JK65" s="93"/>
      <c r="JL65" s="93"/>
      <c r="JM65" s="93"/>
      <c r="JN65" s="93"/>
      <c r="JO65" s="93"/>
      <c r="JP65" s="93"/>
      <c r="JQ65" s="93"/>
      <c r="JR65" s="93"/>
      <c r="JS65" s="93"/>
      <c r="JT65" s="93"/>
      <c r="JU65" s="93"/>
      <c r="JV65" s="93"/>
      <c r="JW65" s="93"/>
      <c r="JX65" s="93"/>
      <c r="JY65" s="93"/>
      <c r="JZ65" s="93"/>
      <c r="KA65" s="93"/>
      <c r="KB65" s="93"/>
    </row>
    <row r="66" spans="1:288" ht="15.75" hidden="1" customHeight="1" x14ac:dyDescent="0.3">
      <c r="A66" s="104" t="s">
        <v>226</v>
      </c>
      <c r="B66" s="90" t="s">
        <v>266</v>
      </c>
      <c r="C66" s="90" t="s">
        <v>266</v>
      </c>
      <c r="D66" s="90" t="s">
        <v>457</v>
      </c>
      <c r="E66" s="280" t="s">
        <v>479</v>
      </c>
      <c r="F66" s="245" t="s">
        <v>581</v>
      </c>
      <c r="G66" s="90"/>
      <c r="H66" s="246" t="s">
        <v>1018</v>
      </c>
      <c r="I66" s="87"/>
      <c r="J66" s="87"/>
      <c r="K66" s="87" t="s">
        <v>584</v>
      </c>
      <c r="L66" s="91" t="s">
        <v>1123</v>
      </c>
      <c r="M66" s="75">
        <v>537177669.25</v>
      </c>
      <c r="N66" s="48"/>
      <c r="O66" s="63"/>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48"/>
      <c r="CC66" s="48"/>
      <c r="CD66" s="48"/>
      <c r="CE66" s="48"/>
      <c r="CF66" s="48"/>
      <c r="CG66" s="48"/>
      <c r="CH66" s="48"/>
      <c r="CI66" s="48"/>
      <c r="CJ66" s="48"/>
      <c r="CK66" s="48"/>
      <c r="CL66" s="48"/>
      <c r="CM66" s="48"/>
      <c r="CN66" s="48"/>
      <c r="CO66" s="48"/>
      <c r="CP66" s="48"/>
      <c r="CQ66" s="48"/>
      <c r="CR66" s="48"/>
      <c r="CS66" s="48"/>
      <c r="CT66" s="48"/>
      <c r="CU66" s="48"/>
      <c r="CV66" s="48"/>
      <c r="CW66" s="48"/>
      <c r="CX66" s="48"/>
      <c r="CY66" s="48"/>
      <c r="CZ66" s="48"/>
      <c r="DA66" s="48"/>
      <c r="DB66" s="48"/>
      <c r="DC66" s="48"/>
      <c r="DD66" s="48"/>
      <c r="DE66" s="48"/>
      <c r="DF66" s="48"/>
      <c r="DG66" s="48"/>
      <c r="DH66" s="48"/>
      <c r="DI66" s="48"/>
      <c r="DJ66" s="48"/>
      <c r="DK66" s="48"/>
      <c r="DL66" s="48"/>
      <c r="DM66" s="48"/>
      <c r="DN66" s="48"/>
      <c r="DO66" s="48"/>
      <c r="DP66" s="48"/>
      <c r="DQ66" s="48"/>
      <c r="DR66" s="48"/>
      <c r="DS66" s="48"/>
      <c r="DT66" s="48"/>
      <c r="DU66" s="48"/>
      <c r="DV66" s="67"/>
      <c r="DW66" s="67"/>
      <c r="DX66" s="67"/>
      <c r="DY66" s="67"/>
      <c r="DZ66" s="67"/>
      <c r="EA66" s="67"/>
      <c r="EB66" s="67"/>
      <c r="EC66" s="67"/>
      <c r="ED66" s="67"/>
      <c r="EE66" s="67"/>
      <c r="EF66" s="67"/>
      <c r="EG66" s="67"/>
      <c r="EH66" s="67"/>
      <c r="EI66" s="67"/>
      <c r="EJ66" s="67"/>
      <c r="EK66" s="67"/>
      <c r="EL66" s="67"/>
      <c r="EM66" s="67"/>
      <c r="EN66" s="48"/>
      <c r="EO66" s="48"/>
      <c r="EP66" s="48"/>
      <c r="EQ66" s="48"/>
      <c r="ER66" s="67"/>
      <c r="ES66" s="67"/>
      <c r="ET66" s="67"/>
      <c r="EU66" s="67"/>
      <c r="EV66" s="67"/>
      <c r="EW66" s="67"/>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row>
    <row r="67" spans="1:288" ht="15.75" customHeight="1" x14ac:dyDescent="0.3">
      <c r="A67" s="81" t="s">
        <v>226</v>
      </c>
      <c r="B67" s="100" t="s">
        <v>266</v>
      </c>
      <c r="C67" s="100" t="s">
        <v>187</v>
      </c>
      <c r="D67" s="100" t="s">
        <v>488</v>
      </c>
      <c r="E67" s="82"/>
      <c r="F67" s="81"/>
      <c r="G67" s="81"/>
      <c r="H67" s="82"/>
      <c r="I67" s="81"/>
      <c r="J67" s="81"/>
      <c r="K67" s="81"/>
      <c r="L67" s="89" t="s">
        <v>489</v>
      </c>
      <c r="M67" s="75">
        <f t="shared" ref="M67:M81" si="10">N67</f>
        <v>0</v>
      </c>
      <c r="N67" s="47">
        <f t="shared" ref="N67:N81" si="11">P67</f>
        <v>0</v>
      </c>
      <c r="O67" s="83"/>
      <c r="P67" s="47">
        <f t="shared" ref="P67:P81" si="12">SUM(Q67:EW67)</f>
        <v>0</v>
      </c>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92"/>
      <c r="DW67" s="92"/>
      <c r="DX67" s="92"/>
      <c r="DY67" s="92"/>
      <c r="DZ67" s="92"/>
      <c r="EA67" s="92"/>
      <c r="EB67" s="92"/>
      <c r="EC67" s="92"/>
      <c r="ED67" s="92"/>
      <c r="EE67" s="92"/>
      <c r="EF67" s="92"/>
      <c r="EG67" s="92"/>
      <c r="EH67" s="92"/>
      <c r="EI67" s="92"/>
      <c r="EJ67" s="92"/>
      <c r="EK67" s="92"/>
      <c r="EL67" s="92"/>
      <c r="EM67" s="92"/>
      <c r="EN67" s="92"/>
      <c r="EO67" s="92"/>
      <c r="EP67" s="92"/>
      <c r="EQ67" s="92"/>
      <c r="ER67" s="92"/>
      <c r="ES67" s="92"/>
      <c r="ET67" s="92"/>
      <c r="EU67" s="92"/>
      <c r="EV67" s="92"/>
      <c r="EW67" s="92"/>
      <c r="EX67" s="93"/>
      <c r="EY67" s="93"/>
      <c r="EZ67" s="93"/>
      <c r="FA67" s="93"/>
      <c r="FB67" s="93"/>
      <c r="FC67" s="93"/>
      <c r="FD67" s="93"/>
      <c r="FE67" s="93"/>
      <c r="FF67" s="93"/>
      <c r="FG67" s="93"/>
      <c r="FH67" s="93"/>
      <c r="FI67" s="93"/>
      <c r="FJ67" s="93"/>
      <c r="FK67" s="93"/>
      <c r="FL67" s="93"/>
      <c r="FM67" s="93"/>
      <c r="FN67" s="93"/>
      <c r="FO67" s="93"/>
      <c r="FP67" s="93"/>
      <c r="FQ67" s="93"/>
      <c r="FR67" s="93"/>
      <c r="FS67" s="93"/>
      <c r="FT67" s="93"/>
      <c r="FU67" s="93"/>
      <c r="FV67" s="93"/>
      <c r="FW67" s="93"/>
      <c r="FX67" s="93"/>
      <c r="FY67" s="93"/>
      <c r="FZ67" s="93"/>
      <c r="GA67" s="93"/>
      <c r="GB67" s="93"/>
      <c r="GC67" s="93"/>
      <c r="GD67" s="93"/>
      <c r="GE67" s="93"/>
      <c r="GF67" s="93"/>
      <c r="GG67" s="93"/>
      <c r="GH67" s="93"/>
      <c r="GI67" s="93"/>
      <c r="GJ67" s="93"/>
      <c r="GK67" s="93"/>
      <c r="GL67" s="93"/>
      <c r="GM67" s="93"/>
      <c r="GN67" s="93"/>
      <c r="GO67" s="93"/>
      <c r="GP67" s="93"/>
      <c r="GQ67" s="93"/>
      <c r="GR67" s="93"/>
      <c r="GS67" s="93"/>
      <c r="GT67" s="93"/>
      <c r="GU67" s="93"/>
      <c r="GV67" s="93"/>
      <c r="GW67" s="93"/>
      <c r="GX67" s="93"/>
      <c r="GY67" s="93"/>
      <c r="GZ67" s="93"/>
      <c r="HA67" s="93"/>
      <c r="HB67" s="93"/>
      <c r="HC67" s="93"/>
      <c r="HD67" s="93"/>
      <c r="HE67" s="93"/>
      <c r="HF67" s="93"/>
      <c r="HG67" s="93"/>
      <c r="HH67" s="93"/>
      <c r="HI67" s="93"/>
      <c r="HJ67" s="93"/>
      <c r="HK67" s="93"/>
      <c r="HL67" s="93"/>
      <c r="HM67" s="93"/>
      <c r="HN67" s="93"/>
      <c r="HO67" s="93"/>
      <c r="HP67" s="93"/>
      <c r="HQ67" s="93"/>
      <c r="HR67" s="93"/>
      <c r="HS67" s="93"/>
      <c r="HT67" s="93"/>
      <c r="HU67" s="93"/>
      <c r="HV67" s="93"/>
      <c r="HW67" s="93"/>
      <c r="HX67" s="93"/>
      <c r="HY67" s="93"/>
      <c r="HZ67" s="93"/>
      <c r="IA67" s="93"/>
      <c r="IB67" s="93"/>
      <c r="IC67" s="93"/>
      <c r="ID67" s="93"/>
      <c r="IE67" s="93"/>
      <c r="IF67" s="93"/>
      <c r="IG67" s="93"/>
      <c r="IH67" s="93"/>
      <c r="II67" s="93"/>
      <c r="IJ67" s="93"/>
      <c r="IK67" s="93"/>
      <c r="IL67" s="93"/>
      <c r="IM67" s="93"/>
      <c r="IN67" s="93"/>
      <c r="IO67" s="93"/>
      <c r="IP67" s="93"/>
      <c r="IQ67" s="93"/>
      <c r="IR67" s="93"/>
      <c r="IS67" s="93"/>
      <c r="IT67" s="93"/>
      <c r="IU67" s="93"/>
      <c r="IV67" s="93"/>
      <c r="IW67" s="93"/>
      <c r="IX67" s="93"/>
      <c r="IY67" s="93"/>
      <c r="IZ67" s="93"/>
      <c r="JA67" s="93"/>
      <c r="JB67" s="93"/>
      <c r="JC67" s="93"/>
      <c r="JD67" s="93"/>
      <c r="JE67" s="93"/>
      <c r="JF67" s="93"/>
      <c r="JG67" s="93"/>
      <c r="JH67" s="93"/>
      <c r="JI67" s="93"/>
      <c r="JJ67" s="93"/>
      <c r="JK67" s="93"/>
      <c r="JL67" s="93"/>
      <c r="JM67" s="93"/>
      <c r="JN67" s="93"/>
      <c r="JO67" s="93"/>
      <c r="JP67" s="93"/>
      <c r="JQ67" s="93"/>
      <c r="JR67" s="93"/>
      <c r="JS67" s="93"/>
      <c r="JT67" s="93"/>
      <c r="JU67" s="93"/>
      <c r="JV67" s="93"/>
      <c r="JW67" s="93"/>
      <c r="JX67" s="93"/>
      <c r="JY67" s="93"/>
      <c r="JZ67" s="93"/>
      <c r="KA67" s="93"/>
      <c r="KB67" s="93"/>
    </row>
    <row r="68" spans="1:288" ht="15.75" customHeight="1" x14ac:dyDescent="0.3">
      <c r="A68" s="81" t="s">
        <v>226</v>
      </c>
      <c r="B68" s="100" t="s">
        <v>266</v>
      </c>
      <c r="C68" s="100" t="s">
        <v>187</v>
      </c>
      <c r="D68" s="100" t="s">
        <v>488</v>
      </c>
      <c r="E68" s="100" t="s">
        <v>497</v>
      </c>
      <c r="F68" s="81"/>
      <c r="G68" s="81"/>
      <c r="H68" s="82"/>
      <c r="I68" s="81"/>
      <c r="J68" s="81"/>
      <c r="K68" s="81"/>
      <c r="L68" s="89" t="s">
        <v>498</v>
      </c>
      <c r="M68" s="75">
        <f t="shared" si="10"/>
        <v>0</v>
      </c>
      <c r="N68" s="47">
        <f t="shared" si="11"/>
        <v>0</v>
      </c>
      <c r="O68" s="83"/>
      <c r="P68" s="47">
        <f t="shared" si="12"/>
        <v>0</v>
      </c>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47"/>
      <c r="CC68" s="47"/>
      <c r="CD68" s="47"/>
      <c r="CE68" s="47"/>
      <c r="CF68" s="47"/>
      <c r="CG68" s="47"/>
      <c r="CH68" s="47"/>
      <c r="CI68" s="47"/>
      <c r="CJ68" s="47"/>
      <c r="CK68" s="47"/>
      <c r="CL68" s="47"/>
      <c r="CM68" s="47"/>
      <c r="CN68" s="47"/>
      <c r="CO68" s="47"/>
      <c r="CP68" s="47"/>
      <c r="CQ68" s="92"/>
      <c r="CR68" s="92"/>
      <c r="CS68" s="92"/>
      <c r="CT68" s="92"/>
      <c r="CU68" s="92"/>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92"/>
      <c r="DW68" s="92"/>
      <c r="DX68" s="92"/>
      <c r="DY68" s="92"/>
      <c r="DZ68" s="92"/>
      <c r="EA68" s="92"/>
      <c r="EB68" s="92"/>
      <c r="EC68" s="92"/>
      <c r="ED68" s="92"/>
      <c r="EE68" s="92"/>
      <c r="EF68" s="92"/>
      <c r="EG68" s="92"/>
      <c r="EH68" s="92"/>
      <c r="EI68" s="92"/>
      <c r="EJ68" s="92"/>
      <c r="EK68" s="92"/>
      <c r="EL68" s="92"/>
      <c r="EM68" s="92"/>
      <c r="EN68" s="92"/>
      <c r="EO68" s="92"/>
      <c r="EP68" s="92"/>
      <c r="EQ68" s="92"/>
      <c r="ER68" s="92"/>
      <c r="ES68" s="92"/>
      <c r="ET68" s="92"/>
      <c r="EU68" s="92"/>
      <c r="EV68" s="92"/>
      <c r="EW68" s="92"/>
      <c r="EX68" s="93"/>
      <c r="EY68" s="93"/>
      <c r="EZ68" s="93"/>
      <c r="FA68" s="93"/>
      <c r="FB68" s="93"/>
      <c r="FC68" s="93"/>
      <c r="FD68" s="93"/>
      <c r="FE68" s="93"/>
      <c r="FF68" s="93"/>
      <c r="FG68" s="93"/>
      <c r="FH68" s="93"/>
      <c r="FI68" s="93"/>
      <c r="FJ68" s="93"/>
      <c r="FK68" s="93"/>
      <c r="FL68" s="93"/>
      <c r="FM68" s="93"/>
      <c r="FN68" s="93"/>
      <c r="FO68" s="93"/>
      <c r="FP68" s="93"/>
      <c r="FQ68" s="93"/>
      <c r="FR68" s="93"/>
      <c r="FS68" s="93"/>
      <c r="FT68" s="93"/>
      <c r="FU68" s="93"/>
      <c r="FV68" s="93"/>
      <c r="FW68" s="93"/>
      <c r="FX68" s="93"/>
      <c r="FY68" s="93"/>
      <c r="FZ68" s="93"/>
      <c r="GA68" s="93"/>
      <c r="GB68" s="93"/>
      <c r="GC68" s="93"/>
      <c r="GD68" s="93"/>
      <c r="GE68" s="93"/>
      <c r="GF68" s="93"/>
      <c r="GG68" s="93"/>
      <c r="GH68" s="93"/>
      <c r="GI68" s="93"/>
      <c r="GJ68" s="93"/>
      <c r="GK68" s="93"/>
      <c r="GL68" s="93"/>
      <c r="GM68" s="93"/>
      <c r="GN68" s="93"/>
      <c r="GO68" s="93"/>
      <c r="GP68" s="93"/>
      <c r="GQ68" s="93"/>
      <c r="GR68" s="93"/>
      <c r="GS68" s="93"/>
      <c r="GT68" s="93"/>
      <c r="GU68" s="93"/>
      <c r="GV68" s="93"/>
      <c r="GW68" s="93"/>
      <c r="GX68" s="93"/>
      <c r="GY68" s="93"/>
      <c r="GZ68" s="93"/>
      <c r="HA68" s="93"/>
      <c r="HB68" s="93"/>
      <c r="HC68" s="93"/>
      <c r="HD68" s="93"/>
      <c r="HE68" s="93"/>
      <c r="HF68" s="93"/>
      <c r="HG68" s="93"/>
      <c r="HH68" s="93"/>
      <c r="HI68" s="93"/>
      <c r="HJ68" s="93"/>
      <c r="HK68" s="93"/>
      <c r="HL68" s="93"/>
      <c r="HM68" s="93"/>
      <c r="HN68" s="93"/>
      <c r="HO68" s="93"/>
      <c r="HP68" s="93"/>
      <c r="HQ68" s="93"/>
      <c r="HR68" s="93"/>
      <c r="HS68" s="93"/>
      <c r="HT68" s="93"/>
      <c r="HU68" s="93"/>
      <c r="HV68" s="93"/>
      <c r="HW68" s="93"/>
      <c r="HX68" s="93"/>
      <c r="HY68" s="93"/>
      <c r="HZ68" s="93"/>
      <c r="IA68" s="93"/>
      <c r="IB68" s="93"/>
      <c r="IC68" s="93"/>
      <c r="ID68" s="93"/>
      <c r="IE68" s="93"/>
      <c r="IF68" s="93"/>
      <c r="IG68" s="93"/>
      <c r="IH68" s="93"/>
      <c r="II68" s="93"/>
      <c r="IJ68" s="93"/>
      <c r="IK68" s="93"/>
      <c r="IL68" s="93"/>
      <c r="IM68" s="93"/>
      <c r="IN68" s="93"/>
      <c r="IO68" s="93"/>
      <c r="IP68" s="93"/>
      <c r="IQ68" s="93"/>
      <c r="IR68" s="93"/>
      <c r="IS68" s="93"/>
      <c r="IT68" s="93"/>
      <c r="IU68" s="93"/>
      <c r="IV68" s="93"/>
      <c r="IW68" s="93"/>
      <c r="IX68" s="93"/>
      <c r="IY68" s="93"/>
      <c r="IZ68" s="93"/>
      <c r="JA68" s="93"/>
      <c r="JB68" s="93"/>
      <c r="JC68" s="93"/>
      <c r="JD68" s="93"/>
      <c r="JE68" s="93"/>
      <c r="JF68" s="93"/>
      <c r="JG68" s="93"/>
      <c r="JH68" s="93"/>
      <c r="JI68" s="93"/>
      <c r="JJ68" s="93"/>
      <c r="JK68" s="93"/>
      <c r="JL68" s="93"/>
      <c r="JM68" s="93"/>
      <c r="JN68" s="93"/>
      <c r="JO68" s="93"/>
      <c r="JP68" s="93"/>
      <c r="JQ68" s="93"/>
      <c r="JR68" s="93"/>
      <c r="JS68" s="93"/>
      <c r="JT68" s="93"/>
      <c r="JU68" s="93"/>
      <c r="JV68" s="93"/>
      <c r="JW68" s="93"/>
      <c r="JX68" s="93"/>
      <c r="JY68" s="93"/>
      <c r="JZ68" s="93"/>
      <c r="KA68" s="93"/>
      <c r="KB68" s="93"/>
    </row>
    <row r="69" spans="1:288" ht="15.75" customHeight="1" x14ac:dyDescent="0.3">
      <c r="A69" s="56" t="s">
        <v>226</v>
      </c>
      <c r="B69" s="55" t="s">
        <v>266</v>
      </c>
      <c r="C69" s="55" t="s">
        <v>266</v>
      </c>
      <c r="D69" s="55" t="s">
        <v>488</v>
      </c>
      <c r="E69" s="55" t="s">
        <v>497</v>
      </c>
      <c r="F69" s="154" t="s">
        <v>502</v>
      </c>
      <c r="G69" s="55" t="s">
        <v>503</v>
      </c>
      <c r="H69" s="121" t="s">
        <v>504</v>
      </c>
      <c r="I69" s="87" t="s">
        <v>208</v>
      </c>
      <c r="J69" s="87" t="s">
        <v>505</v>
      </c>
      <c r="K69" s="87"/>
      <c r="L69" s="303" t="s">
        <v>506</v>
      </c>
      <c r="M69" s="75">
        <f t="shared" si="10"/>
        <v>300000000</v>
      </c>
      <c r="N69" s="47">
        <f t="shared" si="11"/>
        <v>300000000</v>
      </c>
      <c r="O69" s="83">
        <v>12</v>
      </c>
      <c r="P69" s="47">
        <f t="shared" si="12"/>
        <v>300000000</v>
      </c>
      <c r="Q69" s="47">
        <v>300000000</v>
      </c>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152"/>
      <c r="CA69" s="152"/>
      <c r="CB69" s="92"/>
      <c r="CC69" s="47"/>
      <c r="CD69" s="92"/>
      <c r="CE69" s="47"/>
      <c r="CF69" s="92"/>
      <c r="CG69" s="92"/>
      <c r="CH69" s="92"/>
      <c r="CI69" s="92"/>
      <c r="CJ69" s="92"/>
      <c r="CK69" s="92"/>
      <c r="CL69" s="92"/>
      <c r="CM69" s="92"/>
      <c r="CN69" s="92"/>
      <c r="CO69" s="92"/>
      <c r="CP69" s="92"/>
      <c r="CQ69" s="92"/>
      <c r="CR69" s="92"/>
      <c r="CS69" s="92"/>
      <c r="CT69" s="92"/>
      <c r="CU69" s="92"/>
      <c r="CV69" s="92"/>
      <c r="CW69" s="92"/>
      <c r="CX69" s="92"/>
      <c r="CY69" s="92"/>
      <c r="CZ69" s="92"/>
      <c r="DA69" s="92"/>
      <c r="DB69" s="92"/>
      <c r="DC69" s="92"/>
      <c r="DD69" s="92"/>
      <c r="DE69" s="92"/>
      <c r="DF69" s="92"/>
      <c r="DG69" s="92"/>
      <c r="DH69" s="92"/>
      <c r="DI69" s="92"/>
      <c r="DJ69" s="92"/>
      <c r="DK69" s="92"/>
      <c r="DL69" s="92"/>
      <c r="DM69" s="92"/>
      <c r="DN69" s="92"/>
      <c r="DO69" s="92"/>
      <c r="DP69" s="92"/>
      <c r="DQ69" s="92"/>
      <c r="DR69" s="92"/>
      <c r="DS69" s="92"/>
      <c r="DT69" s="92"/>
      <c r="DU69" s="92"/>
      <c r="DV69" s="92"/>
      <c r="DW69" s="153"/>
      <c r="DX69" s="153"/>
      <c r="DY69" s="153"/>
      <c r="DZ69" s="153"/>
      <c r="EA69" s="92"/>
      <c r="EB69" s="92"/>
      <c r="EC69" s="92"/>
      <c r="ED69" s="92"/>
      <c r="EE69" s="92"/>
      <c r="EF69" s="92"/>
      <c r="EG69" s="92"/>
      <c r="EH69" s="92"/>
      <c r="EI69" s="92"/>
      <c r="EJ69" s="92"/>
      <c r="EK69" s="92"/>
      <c r="EL69" s="92"/>
      <c r="EM69" s="92"/>
      <c r="EN69" s="92"/>
      <c r="EO69" s="92"/>
      <c r="EP69" s="92"/>
      <c r="EQ69" s="92"/>
      <c r="ER69" s="92"/>
      <c r="ES69" s="92"/>
      <c r="ET69" s="92"/>
      <c r="EU69" s="92"/>
      <c r="EV69" s="92"/>
      <c r="EW69" s="92"/>
      <c r="EX69" s="93"/>
      <c r="EY69" s="93"/>
      <c r="EZ69" s="93"/>
      <c r="FA69" s="93"/>
      <c r="FB69" s="93"/>
      <c r="FC69" s="93"/>
      <c r="FD69" s="93"/>
      <c r="FE69" s="93"/>
      <c r="FF69" s="93"/>
      <c r="FG69" s="93"/>
      <c r="FH69" s="93"/>
      <c r="FI69" s="93"/>
      <c r="FJ69" s="93"/>
      <c r="FK69" s="93"/>
      <c r="FL69" s="93"/>
      <c r="FM69" s="93"/>
      <c r="FN69" s="93"/>
      <c r="FO69" s="93"/>
      <c r="FP69" s="93"/>
      <c r="FQ69" s="93"/>
      <c r="FR69" s="93"/>
      <c r="FS69" s="93"/>
      <c r="FT69" s="93"/>
      <c r="FU69" s="93"/>
      <c r="FV69" s="93"/>
      <c r="FW69" s="93"/>
      <c r="FX69" s="93"/>
      <c r="FY69" s="93"/>
      <c r="FZ69" s="93"/>
      <c r="GA69" s="93"/>
      <c r="GB69" s="93"/>
      <c r="GC69" s="93"/>
      <c r="GD69" s="93"/>
      <c r="GE69" s="93"/>
      <c r="GF69" s="93"/>
      <c r="GG69" s="93"/>
      <c r="GH69" s="93"/>
      <c r="GI69" s="93"/>
      <c r="GJ69" s="93"/>
      <c r="GK69" s="93"/>
      <c r="GL69" s="93"/>
      <c r="GM69" s="93"/>
      <c r="GN69" s="93"/>
      <c r="GO69" s="93"/>
      <c r="GP69" s="93"/>
      <c r="GQ69" s="93"/>
      <c r="GR69" s="93"/>
      <c r="GS69" s="93"/>
      <c r="GT69" s="93"/>
      <c r="GU69" s="93"/>
      <c r="GV69" s="93"/>
      <c r="GW69" s="93"/>
      <c r="GX69" s="93"/>
      <c r="GY69" s="93"/>
      <c r="GZ69" s="93"/>
      <c r="HA69" s="93"/>
      <c r="HB69" s="93"/>
      <c r="HC69" s="93"/>
      <c r="HD69" s="93"/>
      <c r="HE69" s="93"/>
      <c r="HF69" s="93"/>
      <c r="HG69" s="93"/>
      <c r="HH69" s="93"/>
      <c r="HI69" s="93"/>
      <c r="HJ69" s="93"/>
      <c r="HK69" s="93"/>
      <c r="HL69" s="93"/>
      <c r="HM69" s="93"/>
      <c r="HN69" s="93"/>
      <c r="HO69" s="93"/>
      <c r="HP69" s="93"/>
      <c r="HQ69" s="93"/>
      <c r="HR69" s="93"/>
      <c r="HS69" s="93"/>
      <c r="HT69" s="93"/>
      <c r="HU69" s="93"/>
      <c r="HV69" s="93"/>
      <c r="HW69" s="93"/>
      <c r="HX69" s="93"/>
      <c r="HY69" s="93"/>
      <c r="HZ69" s="93"/>
      <c r="IA69" s="93"/>
      <c r="IB69" s="93"/>
      <c r="IC69" s="93"/>
      <c r="ID69" s="93"/>
      <c r="IE69" s="93"/>
      <c r="IF69" s="93"/>
      <c r="IG69" s="93"/>
      <c r="IH69" s="93"/>
      <c r="II69" s="93"/>
      <c r="IJ69" s="93"/>
      <c r="IK69" s="93"/>
      <c r="IL69" s="93"/>
      <c r="IM69" s="93"/>
      <c r="IN69" s="93"/>
      <c r="IO69" s="93"/>
      <c r="IP69" s="93"/>
      <c r="IQ69" s="93"/>
      <c r="IR69" s="93"/>
      <c r="IS69" s="93"/>
      <c r="IT69" s="93"/>
      <c r="IU69" s="93"/>
      <c r="IV69" s="93"/>
      <c r="IW69" s="93"/>
      <c r="IX69" s="93"/>
      <c r="IY69" s="93"/>
      <c r="IZ69" s="93"/>
      <c r="JA69" s="93"/>
      <c r="JB69" s="93"/>
      <c r="JC69" s="93"/>
      <c r="JD69" s="93"/>
      <c r="JE69" s="93"/>
      <c r="JF69" s="93"/>
      <c r="JG69" s="93"/>
      <c r="JH69" s="93"/>
      <c r="JI69" s="93"/>
      <c r="JJ69" s="93"/>
      <c r="JK69" s="93"/>
      <c r="JL69" s="93"/>
      <c r="JM69" s="93"/>
      <c r="JN69" s="93"/>
      <c r="JO69" s="93"/>
      <c r="JP69" s="93"/>
      <c r="JQ69" s="93"/>
      <c r="JR69" s="93"/>
      <c r="JS69" s="93"/>
      <c r="JT69" s="93"/>
      <c r="JU69" s="93"/>
      <c r="JV69" s="93"/>
      <c r="JW69" s="93"/>
      <c r="JX69" s="93"/>
      <c r="JY69" s="93"/>
      <c r="JZ69" s="93"/>
      <c r="KA69" s="93"/>
      <c r="KB69" s="93"/>
    </row>
    <row r="70" spans="1:288" ht="15.75" customHeight="1" x14ac:dyDescent="0.3">
      <c r="A70" s="69" t="s">
        <v>282</v>
      </c>
      <c r="B70" s="68"/>
      <c r="C70" s="68"/>
      <c r="D70" s="68"/>
      <c r="E70" s="68"/>
      <c r="F70" s="148"/>
      <c r="G70" s="148"/>
      <c r="H70" s="68"/>
      <c r="I70" s="69"/>
      <c r="J70" s="69"/>
      <c r="K70" s="69"/>
      <c r="L70" s="46" t="s">
        <v>508</v>
      </c>
      <c r="M70" s="75">
        <f t="shared" si="10"/>
        <v>0</v>
      </c>
      <c r="N70" s="47">
        <f t="shared" si="11"/>
        <v>0</v>
      </c>
      <c r="O70" s="83"/>
      <c r="P70" s="47">
        <f t="shared" si="12"/>
        <v>0</v>
      </c>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48"/>
      <c r="CC70" s="48"/>
      <c r="CD70" s="48"/>
      <c r="CE70" s="48"/>
      <c r="CF70" s="48"/>
      <c r="CG70" s="48"/>
      <c r="CH70" s="48"/>
      <c r="CI70" s="48"/>
      <c r="CJ70" s="48"/>
      <c r="CK70" s="48"/>
      <c r="CL70" s="48"/>
      <c r="CM70" s="48"/>
      <c r="CN70" s="48"/>
      <c r="CO70" s="48"/>
      <c r="CP70" s="48"/>
      <c r="CQ70" s="67"/>
      <c r="CR70" s="67"/>
      <c r="CS70" s="67"/>
      <c r="CT70" s="67"/>
      <c r="CU70" s="67"/>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row>
    <row r="71" spans="1:288" ht="15.75" customHeight="1" x14ac:dyDescent="0.3">
      <c r="A71" s="58" t="s">
        <v>282</v>
      </c>
      <c r="B71" s="58" t="s">
        <v>187</v>
      </c>
      <c r="C71" s="58"/>
      <c r="D71" s="58"/>
      <c r="E71" s="58"/>
      <c r="F71" s="58"/>
      <c r="G71" s="58"/>
      <c r="H71" s="60"/>
      <c r="I71" s="61"/>
      <c r="J71" s="61"/>
      <c r="K71" s="61"/>
      <c r="L71" s="62" t="s">
        <v>339</v>
      </c>
      <c r="M71" s="75">
        <f t="shared" si="10"/>
        <v>0</v>
      </c>
      <c r="N71" s="47">
        <f t="shared" si="11"/>
        <v>0</v>
      </c>
      <c r="O71" s="83"/>
      <c r="P71" s="47">
        <f t="shared" si="12"/>
        <v>0</v>
      </c>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48"/>
      <c r="CC71" s="48"/>
      <c r="CD71" s="48"/>
      <c r="CE71" s="48"/>
      <c r="CF71" s="48"/>
      <c r="CG71" s="48"/>
      <c r="CH71" s="48"/>
      <c r="CI71" s="48"/>
      <c r="CJ71" s="48"/>
      <c r="CK71" s="48"/>
      <c r="CL71" s="48"/>
      <c r="CM71" s="48"/>
      <c r="CN71" s="48"/>
      <c r="CO71" s="48"/>
      <c r="CP71" s="48"/>
      <c r="CQ71" s="67"/>
      <c r="CR71" s="67"/>
      <c r="CS71" s="67"/>
      <c r="CT71" s="67"/>
      <c r="CU71" s="67"/>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row>
    <row r="72" spans="1:288" ht="15.75" customHeight="1" x14ac:dyDescent="0.3">
      <c r="A72" s="58" t="s">
        <v>282</v>
      </c>
      <c r="B72" s="58" t="s">
        <v>187</v>
      </c>
      <c r="C72" s="58" t="s">
        <v>189</v>
      </c>
      <c r="D72" s="58"/>
      <c r="E72" s="58"/>
      <c r="F72" s="58"/>
      <c r="G72" s="58"/>
      <c r="H72" s="60"/>
      <c r="I72" s="61"/>
      <c r="J72" s="61"/>
      <c r="K72" s="61"/>
      <c r="L72" s="62" t="s">
        <v>340</v>
      </c>
      <c r="M72" s="75">
        <f t="shared" si="10"/>
        <v>0</v>
      </c>
      <c r="N72" s="47">
        <f t="shared" si="11"/>
        <v>0</v>
      </c>
      <c r="O72" s="83"/>
      <c r="P72" s="47">
        <f t="shared" si="12"/>
        <v>0</v>
      </c>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48"/>
      <c r="CC72" s="48"/>
      <c r="CD72" s="48"/>
      <c r="CE72" s="48"/>
      <c r="CF72" s="48"/>
      <c r="CG72" s="48"/>
      <c r="CH72" s="48"/>
      <c r="CI72" s="48"/>
      <c r="CJ72" s="48"/>
      <c r="CK72" s="48"/>
      <c r="CL72" s="48"/>
      <c r="CM72" s="48"/>
      <c r="CN72" s="48"/>
      <c r="CO72" s="48"/>
      <c r="CP72" s="48"/>
      <c r="CQ72" s="67"/>
      <c r="CR72" s="67"/>
      <c r="CS72" s="67"/>
      <c r="CT72" s="67"/>
      <c r="CU72" s="67"/>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row>
    <row r="73" spans="1:288" ht="15.75" customHeight="1" x14ac:dyDescent="0.3">
      <c r="A73" s="73" t="s">
        <v>282</v>
      </c>
      <c r="B73" s="73" t="s">
        <v>187</v>
      </c>
      <c r="C73" s="73" t="s">
        <v>189</v>
      </c>
      <c r="D73" s="73" t="s">
        <v>509</v>
      </c>
      <c r="E73" s="73"/>
      <c r="F73" s="73"/>
      <c r="G73" s="73"/>
      <c r="H73" s="73"/>
      <c r="I73" s="97"/>
      <c r="J73" s="97"/>
      <c r="K73" s="97"/>
      <c r="L73" s="78" t="s">
        <v>510</v>
      </c>
      <c r="M73" s="75">
        <f t="shared" si="10"/>
        <v>0</v>
      </c>
      <c r="N73" s="47">
        <f t="shared" si="11"/>
        <v>0</v>
      </c>
      <c r="O73" s="83"/>
      <c r="P73" s="47">
        <f t="shared" si="12"/>
        <v>0</v>
      </c>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6"/>
      <c r="CA73" s="66"/>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row>
    <row r="74" spans="1:288" ht="15.75" customHeight="1" x14ac:dyDescent="0.3">
      <c r="A74" s="73" t="s">
        <v>282</v>
      </c>
      <c r="B74" s="73" t="s">
        <v>187</v>
      </c>
      <c r="C74" s="73" t="s">
        <v>189</v>
      </c>
      <c r="D74" s="73" t="s">
        <v>509</v>
      </c>
      <c r="E74" s="73" t="s">
        <v>516</v>
      </c>
      <c r="F74" s="73"/>
      <c r="G74" s="73"/>
      <c r="H74" s="73"/>
      <c r="I74" s="97"/>
      <c r="J74" s="97"/>
      <c r="K74" s="97"/>
      <c r="L74" s="78" t="s">
        <v>517</v>
      </c>
      <c r="M74" s="75">
        <f t="shared" si="10"/>
        <v>0</v>
      </c>
      <c r="N74" s="47">
        <f t="shared" si="11"/>
        <v>0</v>
      </c>
      <c r="O74" s="83"/>
      <c r="P74" s="47">
        <f t="shared" si="12"/>
        <v>0</v>
      </c>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6"/>
      <c r="CA74" s="66"/>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row>
    <row r="75" spans="1:288" ht="15.75" customHeight="1" x14ac:dyDescent="0.3">
      <c r="A75" s="118" t="s">
        <v>282</v>
      </c>
      <c r="B75" s="118" t="s">
        <v>187</v>
      </c>
      <c r="C75" s="118" t="s">
        <v>189</v>
      </c>
      <c r="D75" s="118" t="s">
        <v>509</v>
      </c>
      <c r="E75" s="118" t="s">
        <v>516</v>
      </c>
      <c r="F75" s="140" t="s">
        <v>520</v>
      </c>
      <c r="G75" s="55" t="s">
        <v>521</v>
      </c>
      <c r="H75" s="160" t="s">
        <v>522</v>
      </c>
      <c r="I75" s="181" t="s">
        <v>229</v>
      </c>
      <c r="J75" s="181" t="s">
        <v>523</v>
      </c>
      <c r="K75" s="181"/>
      <c r="L75" s="138" t="s">
        <v>524</v>
      </c>
      <c r="M75" s="75">
        <f t="shared" si="10"/>
        <v>560000000</v>
      </c>
      <c r="N75" s="47">
        <f t="shared" si="11"/>
        <v>560000000</v>
      </c>
      <c r="O75" s="83">
        <v>12</v>
      </c>
      <c r="P75" s="47">
        <f t="shared" si="12"/>
        <v>560000000</v>
      </c>
      <c r="Q75" s="47">
        <v>560000000</v>
      </c>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152"/>
      <c r="CA75" s="152"/>
      <c r="CB75" s="92"/>
      <c r="CC75" s="92"/>
      <c r="CD75" s="92"/>
      <c r="CE75" s="92"/>
      <c r="CF75" s="92"/>
      <c r="CG75" s="92"/>
      <c r="CH75" s="92"/>
      <c r="CI75" s="92"/>
      <c r="CJ75" s="92"/>
      <c r="CK75" s="92"/>
      <c r="CL75" s="92"/>
      <c r="CM75" s="92"/>
      <c r="CN75" s="92"/>
      <c r="CO75" s="92"/>
      <c r="CP75" s="92"/>
      <c r="CQ75" s="92"/>
      <c r="CR75" s="92"/>
      <c r="CS75" s="92"/>
      <c r="CT75" s="92"/>
      <c r="CU75" s="92"/>
      <c r="CV75" s="92"/>
      <c r="CW75" s="92"/>
      <c r="CX75" s="92"/>
      <c r="CY75" s="92"/>
      <c r="CZ75" s="92"/>
      <c r="DA75" s="92"/>
      <c r="DB75" s="92"/>
      <c r="DC75" s="92"/>
      <c r="DD75" s="92"/>
      <c r="DE75" s="92"/>
      <c r="DF75" s="92"/>
      <c r="DG75" s="92"/>
      <c r="DH75" s="92"/>
      <c r="DI75" s="92"/>
      <c r="DJ75" s="92"/>
      <c r="DK75" s="92"/>
      <c r="DL75" s="92"/>
      <c r="DM75" s="92"/>
      <c r="DN75" s="92"/>
      <c r="DO75" s="92"/>
      <c r="DP75" s="92"/>
      <c r="DQ75" s="92"/>
      <c r="DR75" s="92"/>
      <c r="DS75" s="92"/>
      <c r="DT75" s="92"/>
      <c r="DU75" s="92"/>
      <c r="DV75" s="92"/>
      <c r="DW75" s="92"/>
      <c r="DX75" s="92"/>
      <c r="DY75" s="92"/>
      <c r="DZ75" s="92"/>
      <c r="EA75" s="92"/>
      <c r="EB75" s="92"/>
      <c r="EC75" s="92"/>
      <c r="ED75" s="92"/>
      <c r="EE75" s="92"/>
      <c r="EF75" s="92"/>
      <c r="EG75" s="92"/>
      <c r="EH75" s="92"/>
      <c r="EI75" s="92"/>
      <c r="EJ75" s="92"/>
      <c r="EK75" s="92"/>
      <c r="EL75" s="92"/>
      <c r="EM75" s="92"/>
      <c r="EN75" s="92"/>
      <c r="EO75" s="92"/>
      <c r="EP75" s="92"/>
      <c r="EQ75" s="92"/>
      <c r="ER75" s="92"/>
      <c r="ES75" s="92"/>
      <c r="ET75" s="92"/>
      <c r="EU75" s="92"/>
      <c r="EV75" s="92"/>
      <c r="EW75" s="92"/>
      <c r="EX75" s="93"/>
      <c r="EY75" s="93"/>
      <c r="EZ75" s="93"/>
      <c r="FA75" s="93"/>
      <c r="FB75" s="93"/>
      <c r="FC75" s="93"/>
      <c r="FD75" s="93"/>
      <c r="FE75" s="93"/>
      <c r="FF75" s="93"/>
      <c r="FG75" s="93"/>
      <c r="FH75" s="93"/>
      <c r="FI75" s="93"/>
      <c r="FJ75" s="93"/>
      <c r="FK75" s="93"/>
      <c r="FL75" s="93"/>
      <c r="FM75" s="93"/>
      <c r="FN75" s="93"/>
      <c r="FO75" s="93"/>
      <c r="FP75" s="93"/>
      <c r="FQ75" s="93"/>
      <c r="FR75" s="93"/>
      <c r="FS75" s="93"/>
      <c r="FT75" s="93"/>
      <c r="FU75" s="93"/>
      <c r="FV75" s="93"/>
      <c r="FW75" s="93"/>
      <c r="FX75" s="93"/>
      <c r="FY75" s="93"/>
      <c r="FZ75" s="93"/>
      <c r="GA75" s="93"/>
      <c r="GB75" s="93"/>
      <c r="GC75" s="93"/>
      <c r="GD75" s="93"/>
      <c r="GE75" s="93"/>
      <c r="GF75" s="93"/>
      <c r="GG75" s="93"/>
      <c r="GH75" s="93"/>
      <c r="GI75" s="93"/>
      <c r="GJ75" s="93"/>
      <c r="GK75" s="93"/>
      <c r="GL75" s="93"/>
      <c r="GM75" s="93"/>
      <c r="GN75" s="93"/>
      <c r="GO75" s="93"/>
      <c r="GP75" s="93"/>
      <c r="GQ75" s="93"/>
      <c r="GR75" s="93"/>
      <c r="GS75" s="93"/>
      <c r="GT75" s="93"/>
      <c r="GU75" s="93"/>
      <c r="GV75" s="93"/>
      <c r="GW75" s="93"/>
      <c r="GX75" s="93"/>
      <c r="GY75" s="93"/>
      <c r="GZ75" s="93"/>
      <c r="HA75" s="93"/>
      <c r="HB75" s="93"/>
      <c r="HC75" s="93"/>
      <c r="HD75" s="93"/>
      <c r="HE75" s="93"/>
      <c r="HF75" s="93"/>
      <c r="HG75" s="93"/>
      <c r="HH75" s="93"/>
      <c r="HI75" s="93"/>
      <c r="HJ75" s="93"/>
      <c r="HK75" s="93"/>
      <c r="HL75" s="93"/>
      <c r="HM75" s="93"/>
      <c r="HN75" s="93"/>
      <c r="HO75" s="93"/>
      <c r="HP75" s="93"/>
      <c r="HQ75" s="93"/>
      <c r="HR75" s="93"/>
      <c r="HS75" s="93"/>
      <c r="HT75" s="93"/>
      <c r="HU75" s="93"/>
      <c r="HV75" s="93"/>
      <c r="HW75" s="93"/>
      <c r="HX75" s="93"/>
      <c r="HY75" s="93"/>
      <c r="HZ75" s="93"/>
      <c r="IA75" s="93"/>
      <c r="IB75" s="93"/>
      <c r="IC75" s="93"/>
      <c r="ID75" s="93"/>
      <c r="IE75" s="93"/>
      <c r="IF75" s="93"/>
      <c r="IG75" s="93"/>
      <c r="IH75" s="93"/>
      <c r="II75" s="93"/>
      <c r="IJ75" s="93"/>
      <c r="IK75" s="93"/>
      <c r="IL75" s="93"/>
      <c r="IM75" s="93"/>
      <c r="IN75" s="93"/>
      <c r="IO75" s="93"/>
      <c r="IP75" s="93"/>
      <c r="IQ75" s="93"/>
      <c r="IR75" s="93"/>
      <c r="IS75" s="93"/>
      <c r="IT75" s="93"/>
      <c r="IU75" s="93"/>
      <c r="IV75" s="93"/>
      <c r="IW75" s="93"/>
      <c r="IX75" s="93"/>
      <c r="IY75" s="93"/>
      <c r="IZ75" s="93"/>
      <c r="JA75" s="93"/>
      <c r="JB75" s="93"/>
      <c r="JC75" s="93"/>
      <c r="JD75" s="93"/>
      <c r="JE75" s="93"/>
      <c r="JF75" s="93"/>
      <c r="JG75" s="93"/>
      <c r="JH75" s="93"/>
      <c r="JI75" s="93"/>
      <c r="JJ75" s="93"/>
      <c r="JK75" s="93"/>
      <c r="JL75" s="93"/>
      <c r="JM75" s="93"/>
      <c r="JN75" s="93"/>
      <c r="JO75" s="93"/>
      <c r="JP75" s="93"/>
      <c r="JQ75" s="93"/>
      <c r="JR75" s="93"/>
      <c r="JS75" s="93"/>
      <c r="JT75" s="93"/>
      <c r="JU75" s="93"/>
      <c r="JV75" s="93"/>
      <c r="JW75" s="93"/>
      <c r="JX75" s="93"/>
      <c r="JY75" s="93"/>
      <c r="JZ75" s="93"/>
      <c r="KA75" s="93"/>
      <c r="KB75" s="93"/>
    </row>
    <row r="76" spans="1:288" ht="15.75" customHeight="1" x14ac:dyDescent="0.3">
      <c r="A76" s="56" t="s">
        <v>282</v>
      </c>
      <c r="B76" s="55" t="s">
        <v>187</v>
      </c>
      <c r="C76" s="55" t="s">
        <v>189</v>
      </c>
      <c r="D76" s="55" t="s">
        <v>509</v>
      </c>
      <c r="E76" s="55" t="s">
        <v>516</v>
      </c>
      <c r="F76" s="154" t="s">
        <v>525</v>
      </c>
      <c r="G76" s="55" t="s">
        <v>451</v>
      </c>
      <c r="H76" s="121" t="s">
        <v>526</v>
      </c>
      <c r="I76" s="87" t="s">
        <v>208</v>
      </c>
      <c r="J76" s="87" t="s">
        <v>523</v>
      </c>
      <c r="K76" s="87"/>
      <c r="L76" s="266" t="s">
        <v>527</v>
      </c>
      <c r="M76" s="75">
        <f t="shared" si="10"/>
        <v>250000000</v>
      </c>
      <c r="N76" s="47">
        <f t="shared" si="11"/>
        <v>250000000</v>
      </c>
      <c r="O76" s="83">
        <v>6</v>
      </c>
      <c r="P76" s="47">
        <f t="shared" si="12"/>
        <v>250000000</v>
      </c>
      <c r="Q76" s="47">
        <v>250000000</v>
      </c>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152"/>
      <c r="CA76" s="152"/>
      <c r="CB76" s="92"/>
      <c r="CC76" s="47"/>
      <c r="CD76" s="92"/>
      <c r="CE76" s="47"/>
      <c r="CF76" s="92"/>
      <c r="CG76" s="92"/>
      <c r="CH76" s="92"/>
      <c r="CI76" s="92"/>
      <c r="CJ76" s="92"/>
      <c r="CK76" s="92"/>
      <c r="CL76" s="92"/>
      <c r="CM76" s="92"/>
      <c r="CN76" s="92"/>
      <c r="CO76" s="92"/>
      <c r="CP76" s="92"/>
      <c r="CQ76" s="92"/>
      <c r="CR76" s="92"/>
      <c r="CS76" s="92"/>
      <c r="CT76" s="92"/>
      <c r="CU76" s="92"/>
      <c r="CV76" s="92"/>
      <c r="CW76" s="92"/>
      <c r="CX76" s="92"/>
      <c r="CY76" s="92"/>
      <c r="CZ76" s="92"/>
      <c r="DA76" s="92"/>
      <c r="DB76" s="92"/>
      <c r="DC76" s="92"/>
      <c r="DD76" s="92"/>
      <c r="DE76" s="92"/>
      <c r="DF76" s="92"/>
      <c r="DG76" s="92"/>
      <c r="DH76" s="92"/>
      <c r="DI76" s="92"/>
      <c r="DJ76" s="92"/>
      <c r="DK76" s="92"/>
      <c r="DL76" s="92"/>
      <c r="DM76" s="92"/>
      <c r="DN76" s="92"/>
      <c r="DO76" s="92"/>
      <c r="DP76" s="92"/>
      <c r="DQ76" s="92"/>
      <c r="DR76" s="92"/>
      <c r="DS76" s="92"/>
      <c r="DT76" s="92"/>
      <c r="DU76" s="92"/>
      <c r="DV76" s="92"/>
      <c r="DW76" s="153"/>
      <c r="DX76" s="153"/>
      <c r="DY76" s="153"/>
      <c r="DZ76" s="153"/>
      <c r="EA76" s="92"/>
      <c r="EB76" s="92"/>
      <c r="EC76" s="92"/>
      <c r="ED76" s="92"/>
      <c r="EE76" s="92"/>
      <c r="EF76" s="92"/>
      <c r="EG76" s="92"/>
      <c r="EH76" s="92"/>
      <c r="EI76" s="92"/>
      <c r="EJ76" s="92"/>
      <c r="EK76" s="92"/>
      <c r="EL76" s="92"/>
      <c r="EM76" s="92"/>
      <c r="EN76" s="92"/>
      <c r="EO76" s="92"/>
      <c r="EP76" s="92"/>
      <c r="EQ76" s="92"/>
      <c r="ER76" s="92"/>
      <c r="ES76" s="92"/>
      <c r="ET76" s="92"/>
      <c r="EU76" s="92"/>
      <c r="EV76" s="92"/>
      <c r="EW76" s="92"/>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c r="JO76" s="93"/>
      <c r="JP76" s="93"/>
      <c r="JQ76" s="93"/>
      <c r="JR76" s="93"/>
      <c r="JS76" s="93"/>
      <c r="JT76" s="93"/>
      <c r="JU76" s="93"/>
      <c r="JV76" s="93"/>
      <c r="JW76" s="93"/>
      <c r="JX76" s="93"/>
      <c r="JY76" s="93"/>
      <c r="JZ76" s="93"/>
      <c r="KA76" s="93"/>
      <c r="KB76" s="93"/>
    </row>
    <row r="77" spans="1:288" ht="15.75" customHeight="1" x14ac:dyDescent="0.3">
      <c r="A77" s="56" t="s">
        <v>282</v>
      </c>
      <c r="B77" s="55" t="s">
        <v>187</v>
      </c>
      <c r="C77" s="55" t="s">
        <v>189</v>
      </c>
      <c r="D77" s="55" t="s">
        <v>509</v>
      </c>
      <c r="E77" s="55" t="s">
        <v>516</v>
      </c>
      <c r="F77" s="154" t="s">
        <v>530</v>
      </c>
      <c r="G77" s="55" t="s">
        <v>503</v>
      </c>
      <c r="H77" s="121" t="s">
        <v>531</v>
      </c>
      <c r="I77" s="87" t="s">
        <v>208</v>
      </c>
      <c r="J77" s="87" t="s">
        <v>523</v>
      </c>
      <c r="K77" s="87"/>
      <c r="L77" s="303" t="s">
        <v>532</v>
      </c>
      <c r="M77" s="75">
        <f t="shared" si="10"/>
        <v>3400000000</v>
      </c>
      <c r="N77" s="47">
        <f t="shared" si="11"/>
        <v>3400000000</v>
      </c>
      <c r="O77" s="83">
        <v>12</v>
      </c>
      <c r="P77" s="47">
        <f t="shared" si="12"/>
        <v>3400000000</v>
      </c>
      <c r="Q77" s="47">
        <v>3400000000</v>
      </c>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152"/>
      <c r="CA77" s="152"/>
      <c r="CB77" s="92"/>
      <c r="CC77" s="47"/>
      <c r="CD77" s="92"/>
      <c r="CE77" s="47"/>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92"/>
      <c r="DR77" s="92"/>
      <c r="DS77" s="92"/>
      <c r="DT77" s="92"/>
      <c r="DU77" s="92"/>
      <c r="DV77" s="92"/>
      <c r="DW77" s="153"/>
      <c r="DX77" s="153"/>
      <c r="DY77" s="153"/>
      <c r="DZ77" s="153"/>
      <c r="EA77" s="92"/>
      <c r="EB77" s="92"/>
      <c r="EC77" s="92"/>
      <c r="ED77" s="92"/>
      <c r="EE77" s="92"/>
      <c r="EF77" s="92"/>
      <c r="EG77" s="92"/>
      <c r="EH77" s="92"/>
      <c r="EI77" s="92"/>
      <c r="EJ77" s="92"/>
      <c r="EK77" s="92"/>
      <c r="EL77" s="92"/>
      <c r="EM77" s="92"/>
      <c r="EN77" s="92"/>
      <c r="EO77" s="92"/>
      <c r="EP77" s="92"/>
      <c r="EQ77" s="92"/>
      <c r="ER77" s="92"/>
      <c r="ES77" s="92"/>
      <c r="ET77" s="92"/>
      <c r="EU77" s="92"/>
      <c r="EV77" s="92"/>
      <c r="EW77" s="92"/>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c r="JO77" s="93"/>
      <c r="JP77" s="93"/>
      <c r="JQ77" s="93"/>
      <c r="JR77" s="93"/>
      <c r="JS77" s="93"/>
      <c r="JT77" s="93"/>
      <c r="JU77" s="93"/>
      <c r="JV77" s="93"/>
      <c r="JW77" s="93"/>
      <c r="JX77" s="93"/>
      <c r="JY77" s="93"/>
      <c r="JZ77" s="93"/>
      <c r="KA77" s="93"/>
      <c r="KB77" s="93"/>
    </row>
    <row r="78" spans="1:288" ht="15.75" customHeight="1" x14ac:dyDescent="0.3">
      <c r="A78" s="73" t="s">
        <v>282</v>
      </c>
      <c r="B78" s="73" t="s">
        <v>187</v>
      </c>
      <c r="C78" s="73" t="s">
        <v>189</v>
      </c>
      <c r="D78" s="73" t="s">
        <v>534</v>
      </c>
      <c r="E78" s="73"/>
      <c r="F78" s="73"/>
      <c r="G78" s="73"/>
      <c r="H78" s="74"/>
      <c r="I78" s="76"/>
      <c r="J78" s="76"/>
      <c r="K78" s="76"/>
      <c r="L78" s="78" t="s">
        <v>535</v>
      </c>
      <c r="M78" s="75">
        <f t="shared" si="10"/>
        <v>0</v>
      </c>
      <c r="N78" s="47">
        <f t="shared" si="11"/>
        <v>0</v>
      </c>
      <c r="O78" s="83"/>
      <c r="P78" s="47">
        <f t="shared" si="12"/>
        <v>0</v>
      </c>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48"/>
      <c r="CC78" s="48"/>
      <c r="CD78" s="48"/>
      <c r="CE78" s="48"/>
      <c r="CF78" s="48"/>
      <c r="CG78" s="48"/>
      <c r="CH78" s="48"/>
      <c r="CI78" s="48"/>
      <c r="CJ78" s="48"/>
      <c r="CK78" s="48"/>
      <c r="CL78" s="48"/>
      <c r="CM78" s="48"/>
      <c r="CN78" s="48"/>
      <c r="CO78" s="48"/>
      <c r="CP78" s="48"/>
      <c r="CQ78" s="67"/>
      <c r="CR78" s="67"/>
      <c r="CS78" s="67"/>
      <c r="CT78" s="67"/>
      <c r="CU78" s="67"/>
      <c r="CV78" s="48"/>
      <c r="CW78" s="48"/>
      <c r="CX78" s="48"/>
      <c r="CY78" s="48"/>
      <c r="CZ78" s="48"/>
      <c r="DA78" s="48"/>
      <c r="DB78" s="48"/>
      <c r="DC78" s="48"/>
      <c r="DD78" s="48"/>
      <c r="DE78" s="48"/>
      <c r="DF78" s="48"/>
      <c r="DG78" s="48"/>
      <c r="DH78" s="48"/>
      <c r="DI78" s="48"/>
      <c r="DJ78" s="48"/>
      <c r="DK78" s="48"/>
      <c r="DL78" s="48"/>
      <c r="DM78" s="48"/>
      <c r="DN78" s="48"/>
      <c r="DO78" s="48"/>
      <c r="DP78" s="48"/>
      <c r="DQ78" s="48"/>
      <c r="DR78" s="48"/>
      <c r="DS78" s="48"/>
      <c r="DT78" s="48"/>
      <c r="DU78" s="48"/>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row>
    <row r="79" spans="1:288" ht="15.75" customHeight="1" x14ac:dyDescent="0.3">
      <c r="A79" s="73" t="s">
        <v>282</v>
      </c>
      <c r="B79" s="73" t="s">
        <v>187</v>
      </c>
      <c r="C79" s="73" t="s">
        <v>189</v>
      </c>
      <c r="D79" s="73" t="s">
        <v>534</v>
      </c>
      <c r="E79" s="73" t="s">
        <v>537</v>
      </c>
      <c r="F79" s="73"/>
      <c r="G79" s="73"/>
      <c r="H79" s="74"/>
      <c r="I79" s="76"/>
      <c r="J79" s="76"/>
      <c r="K79" s="76"/>
      <c r="L79" s="78" t="s">
        <v>538</v>
      </c>
      <c r="M79" s="75">
        <f t="shared" si="10"/>
        <v>0</v>
      </c>
      <c r="N79" s="47">
        <f t="shared" si="11"/>
        <v>0</v>
      </c>
      <c r="O79" s="83"/>
      <c r="P79" s="47">
        <f t="shared" si="12"/>
        <v>0</v>
      </c>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48"/>
      <c r="CC79" s="48"/>
      <c r="CD79" s="48"/>
      <c r="CE79" s="48"/>
      <c r="CF79" s="48"/>
      <c r="CG79" s="48"/>
      <c r="CH79" s="48"/>
      <c r="CI79" s="48"/>
      <c r="CJ79" s="48"/>
      <c r="CK79" s="48"/>
      <c r="CL79" s="48"/>
      <c r="CM79" s="48"/>
      <c r="CN79" s="48"/>
      <c r="CO79" s="48"/>
      <c r="CP79" s="48"/>
      <c r="CQ79" s="67"/>
      <c r="CR79" s="67"/>
      <c r="CS79" s="67"/>
      <c r="CT79" s="67"/>
      <c r="CU79" s="67"/>
      <c r="CV79" s="48"/>
      <c r="CW79" s="48"/>
      <c r="CX79" s="48"/>
      <c r="CY79" s="48"/>
      <c r="CZ79" s="48"/>
      <c r="DA79" s="48"/>
      <c r="DB79" s="48"/>
      <c r="DC79" s="48"/>
      <c r="DD79" s="48"/>
      <c r="DE79" s="48"/>
      <c r="DF79" s="48"/>
      <c r="DG79" s="48"/>
      <c r="DH79" s="48"/>
      <c r="DI79" s="48"/>
      <c r="DJ79" s="48"/>
      <c r="DK79" s="48"/>
      <c r="DL79" s="48"/>
      <c r="DM79" s="48"/>
      <c r="DN79" s="48"/>
      <c r="DO79" s="48"/>
      <c r="DP79" s="48"/>
      <c r="DQ79" s="48"/>
      <c r="DR79" s="48"/>
      <c r="DS79" s="48"/>
      <c r="DT79" s="48"/>
      <c r="DU79" s="48"/>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row>
    <row r="80" spans="1:288" ht="15.75" customHeight="1" x14ac:dyDescent="0.3">
      <c r="A80" s="86" t="s">
        <v>282</v>
      </c>
      <c r="B80" s="86" t="s">
        <v>187</v>
      </c>
      <c r="C80" s="86" t="s">
        <v>189</v>
      </c>
      <c r="D80" s="86" t="s">
        <v>534</v>
      </c>
      <c r="E80" s="86" t="s">
        <v>537</v>
      </c>
      <c r="F80" s="94" t="s">
        <v>542</v>
      </c>
      <c r="G80" s="55" t="s">
        <v>451</v>
      </c>
      <c r="H80" s="156" t="s">
        <v>543</v>
      </c>
      <c r="I80" s="87" t="s">
        <v>208</v>
      </c>
      <c r="J80" s="87" t="s">
        <v>544</v>
      </c>
      <c r="K80" s="87"/>
      <c r="L80" s="266" t="s">
        <v>545</v>
      </c>
      <c r="M80" s="75">
        <f t="shared" si="10"/>
        <v>590000000</v>
      </c>
      <c r="N80" s="47">
        <f t="shared" si="11"/>
        <v>590000000</v>
      </c>
      <c r="O80" s="83">
        <v>8</v>
      </c>
      <c r="P80" s="47">
        <f t="shared" si="12"/>
        <v>590000000</v>
      </c>
      <c r="Q80" s="48">
        <v>590000000</v>
      </c>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6"/>
      <c r="CA80" s="66"/>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row>
    <row r="81" spans="1:288" ht="15.75" customHeight="1" x14ac:dyDescent="0.3">
      <c r="A81" s="86" t="s">
        <v>282</v>
      </c>
      <c r="B81" s="86" t="s">
        <v>187</v>
      </c>
      <c r="C81" s="86" t="s">
        <v>189</v>
      </c>
      <c r="D81" s="86" t="s">
        <v>534</v>
      </c>
      <c r="E81" s="86" t="s">
        <v>537</v>
      </c>
      <c r="F81" s="94" t="s">
        <v>550</v>
      </c>
      <c r="G81" s="55" t="s">
        <v>451</v>
      </c>
      <c r="H81" s="156" t="s">
        <v>551</v>
      </c>
      <c r="I81" s="87" t="s">
        <v>208</v>
      </c>
      <c r="J81" s="87" t="s">
        <v>544</v>
      </c>
      <c r="K81" s="87"/>
      <c r="L81" s="266" t="s">
        <v>552</v>
      </c>
      <c r="M81" s="75">
        <f t="shared" si="10"/>
        <v>300000000</v>
      </c>
      <c r="N81" s="47">
        <f t="shared" si="11"/>
        <v>300000000</v>
      </c>
      <c r="O81" s="83">
        <v>6</v>
      </c>
      <c r="P81" s="47">
        <f t="shared" si="12"/>
        <v>300000000</v>
      </c>
      <c r="Q81" s="48">
        <v>300000000</v>
      </c>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6"/>
      <c r="CA81" s="66"/>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row>
    <row r="82" spans="1:288" ht="15.75" hidden="1" customHeight="1" x14ac:dyDescent="0.3">
      <c r="A82" s="86" t="s">
        <v>282</v>
      </c>
      <c r="B82" s="86" t="s">
        <v>187</v>
      </c>
      <c r="C82" s="86" t="s">
        <v>189</v>
      </c>
      <c r="D82" s="86" t="s">
        <v>534</v>
      </c>
      <c r="E82" s="86" t="s">
        <v>537</v>
      </c>
      <c r="F82" s="245" t="s">
        <v>1052</v>
      </c>
      <c r="G82" s="90"/>
      <c r="H82" s="246" t="s">
        <v>1018</v>
      </c>
      <c r="I82" s="87"/>
      <c r="J82" s="87"/>
      <c r="K82" s="87" t="s">
        <v>746</v>
      </c>
      <c r="L82" s="274" t="s">
        <v>1124</v>
      </c>
      <c r="M82" s="75">
        <v>100000000</v>
      </c>
      <c r="N82" s="48"/>
      <c r="O82" s="63"/>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6"/>
      <c r="CA82" s="66"/>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row>
    <row r="83" spans="1:288" ht="15.75" customHeight="1" x14ac:dyDescent="0.3">
      <c r="A83" s="45" t="s">
        <v>488</v>
      </c>
      <c r="B83" s="44"/>
      <c r="C83" s="44"/>
      <c r="D83" s="44"/>
      <c r="E83" s="44"/>
      <c r="F83" s="44"/>
      <c r="G83" s="44"/>
      <c r="H83" s="44"/>
      <c r="I83" s="45"/>
      <c r="J83" s="45"/>
      <c r="K83" s="45"/>
      <c r="L83" s="46" t="s">
        <v>566</v>
      </c>
      <c r="M83" s="75">
        <f t="shared" ref="M83:M88" si="13">N83</f>
        <v>0</v>
      </c>
      <c r="N83" s="47">
        <f t="shared" ref="N83:N88" si="14">P83</f>
        <v>0</v>
      </c>
      <c r="O83" s="83"/>
      <c r="P83" s="47">
        <f t="shared" ref="P83:P88" si="15">SUM(Q83:EW83)</f>
        <v>0</v>
      </c>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48"/>
      <c r="CC83" s="48"/>
      <c r="CD83" s="48"/>
      <c r="CE83" s="48"/>
      <c r="CF83" s="48"/>
      <c r="CG83" s="48"/>
      <c r="CH83" s="48"/>
      <c r="CI83" s="48"/>
      <c r="CJ83" s="48"/>
      <c r="CK83" s="48"/>
      <c r="CL83" s="48"/>
      <c r="CM83" s="48"/>
      <c r="CN83" s="48"/>
      <c r="CO83" s="48"/>
      <c r="CP83" s="48"/>
      <c r="CQ83" s="67"/>
      <c r="CR83" s="67"/>
      <c r="CS83" s="67"/>
      <c r="CT83" s="67"/>
      <c r="CU83" s="67"/>
      <c r="CV83" s="48"/>
      <c r="CW83" s="48"/>
      <c r="CX83" s="48"/>
      <c r="CY83" s="48"/>
      <c r="CZ83" s="48"/>
      <c r="DA83" s="48"/>
      <c r="DB83" s="48"/>
      <c r="DC83" s="48"/>
      <c r="DD83" s="48"/>
      <c r="DE83" s="48"/>
      <c r="DF83" s="48"/>
      <c r="DG83" s="48"/>
      <c r="DH83" s="48"/>
      <c r="DI83" s="48"/>
      <c r="DJ83" s="48"/>
      <c r="DK83" s="48"/>
      <c r="DL83" s="48"/>
      <c r="DM83" s="48"/>
      <c r="DN83" s="48"/>
      <c r="DO83" s="48"/>
      <c r="DP83" s="48"/>
      <c r="DQ83" s="48"/>
      <c r="DR83" s="48"/>
      <c r="DS83" s="48"/>
      <c r="DT83" s="48"/>
      <c r="DU83" s="48"/>
      <c r="DV83" s="67"/>
      <c r="DW83" s="67"/>
      <c r="DX83" s="67"/>
      <c r="DY83" s="67"/>
      <c r="DZ83" s="67"/>
      <c r="EA83" s="67"/>
      <c r="EB83" s="67"/>
      <c r="EC83" s="67"/>
      <c r="ED83" s="67"/>
      <c r="EE83" s="67"/>
      <c r="EF83" s="67"/>
      <c r="EG83" s="67"/>
      <c r="EH83" s="67"/>
      <c r="EI83" s="67"/>
      <c r="EJ83" s="67"/>
      <c r="EK83" s="67"/>
      <c r="EL83" s="67"/>
      <c r="EM83" s="67"/>
      <c r="EN83" s="67"/>
      <c r="EO83" s="67"/>
      <c r="EP83" s="67"/>
      <c r="EQ83" s="67"/>
      <c r="ER83" s="67"/>
      <c r="ES83" s="67"/>
      <c r="ET83" s="67"/>
      <c r="EU83" s="67"/>
      <c r="EV83" s="67"/>
      <c r="EW83" s="67"/>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row>
    <row r="84" spans="1:288" ht="15.75" customHeight="1" x14ac:dyDescent="0.3">
      <c r="A84" s="102" t="s">
        <v>488</v>
      </c>
      <c r="B84" s="102" t="s">
        <v>266</v>
      </c>
      <c r="C84" s="102"/>
      <c r="D84" s="102"/>
      <c r="E84" s="102"/>
      <c r="F84" s="162"/>
      <c r="G84" s="162"/>
      <c r="H84" s="58"/>
      <c r="I84" s="102"/>
      <c r="J84" s="102"/>
      <c r="K84" s="102"/>
      <c r="L84" s="163" t="s">
        <v>267</v>
      </c>
      <c r="M84" s="75">
        <f t="shared" si="13"/>
        <v>0</v>
      </c>
      <c r="N84" s="47">
        <f t="shared" si="14"/>
        <v>0</v>
      </c>
      <c r="O84" s="83"/>
      <c r="P84" s="47">
        <f t="shared" si="15"/>
        <v>0</v>
      </c>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47"/>
      <c r="CC84" s="47"/>
      <c r="CD84" s="47"/>
      <c r="CE84" s="47"/>
      <c r="CF84" s="47"/>
      <c r="CG84" s="47"/>
      <c r="CH84" s="47"/>
      <c r="CI84" s="47"/>
      <c r="CJ84" s="47"/>
      <c r="CK84" s="47"/>
      <c r="CL84" s="47"/>
      <c r="CM84" s="47"/>
      <c r="CN84" s="47"/>
      <c r="CO84" s="47"/>
      <c r="CP84" s="47"/>
      <c r="CQ84" s="92"/>
      <c r="CR84" s="92"/>
      <c r="CS84" s="92"/>
      <c r="CT84" s="92"/>
      <c r="CU84" s="92"/>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92"/>
      <c r="DW84" s="92"/>
      <c r="DX84" s="92"/>
      <c r="DY84" s="92"/>
      <c r="DZ84" s="92"/>
      <c r="EA84" s="92"/>
      <c r="EB84" s="92"/>
      <c r="EC84" s="92"/>
      <c r="ED84" s="92"/>
      <c r="EE84" s="92"/>
      <c r="EF84" s="92"/>
      <c r="EG84" s="92"/>
      <c r="EH84" s="92"/>
      <c r="EI84" s="92"/>
      <c r="EJ84" s="92"/>
      <c r="EK84" s="92"/>
      <c r="EL84" s="92"/>
      <c r="EM84" s="92"/>
      <c r="EN84" s="92"/>
      <c r="EO84" s="92"/>
      <c r="EP84" s="92"/>
      <c r="EQ84" s="92"/>
      <c r="ER84" s="92"/>
      <c r="ES84" s="92"/>
      <c r="ET84" s="92"/>
      <c r="EU84" s="92"/>
      <c r="EV84" s="92"/>
      <c r="EW84" s="92"/>
      <c r="EX84" s="93"/>
      <c r="EY84" s="93"/>
      <c r="EZ84" s="93"/>
      <c r="FA84" s="93"/>
      <c r="FB84" s="93"/>
      <c r="FC84" s="93"/>
      <c r="FD84" s="93"/>
      <c r="FE84" s="93"/>
      <c r="FF84" s="93"/>
      <c r="FG84" s="93"/>
      <c r="FH84" s="93"/>
      <c r="FI84" s="93"/>
      <c r="FJ84" s="93"/>
      <c r="FK84" s="93"/>
      <c r="FL84" s="93"/>
      <c r="FM84" s="93"/>
      <c r="FN84" s="93"/>
      <c r="FO84" s="93"/>
      <c r="FP84" s="93"/>
      <c r="FQ84" s="93"/>
      <c r="FR84" s="93"/>
      <c r="FS84" s="93"/>
      <c r="FT84" s="93"/>
      <c r="FU84" s="93"/>
      <c r="FV84" s="93"/>
      <c r="FW84" s="93"/>
      <c r="FX84" s="93"/>
      <c r="FY84" s="93"/>
      <c r="FZ84" s="93"/>
      <c r="GA84" s="93"/>
      <c r="GB84" s="93"/>
      <c r="GC84" s="93"/>
      <c r="GD84" s="93"/>
      <c r="GE84" s="93"/>
      <c r="GF84" s="93"/>
      <c r="GG84" s="93"/>
      <c r="GH84" s="93"/>
      <c r="GI84" s="93"/>
      <c r="GJ84" s="93"/>
      <c r="GK84" s="93"/>
      <c r="GL84" s="93"/>
      <c r="GM84" s="93"/>
      <c r="GN84" s="93"/>
      <c r="GO84" s="93"/>
      <c r="GP84" s="93"/>
      <c r="GQ84" s="93"/>
      <c r="GR84" s="93"/>
      <c r="GS84" s="93"/>
      <c r="GT84" s="93"/>
      <c r="GU84" s="93"/>
      <c r="GV84" s="93"/>
      <c r="GW84" s="93"/>
      <c r="GX84" s="93"/>
      <c r="GY84" s="93"/>
      <c r="GZ84" s="93"/>
      <c r="HA84" s="93"/>
      <c r="HB84" s="93"/>
      <c r="HC84" s="93"/>
      <c r="HD84" s="93"/>
      <c r="HE84" s="93"/>
      <c r="HF84" s="93"/>
      <c r="HG84" s="93"/>
      <c r="HH84" s="93"/>
      <c r="HI84" s="93"/>
      <c r="HJ84" s="93"/>
      <c r="HK84" s="93"/>
      <c r="HL84" s="93"/>
      <c r="HM84" s="93"/>
      <c r="HN84" s="93"/>
      <c r="HO84" s="93"/>
      <c r="HP84" s="93"/>
      <c r="HQ84" s="93"/>
      <c r="HR84" s="93"/>
      <c r="HS84" s="93"/>
      <c r="HT84" s="93"/>
      <c r="HU84" s="93"/>
      <c r="HV84" s="93"/>
      <c r="HW84" s="93"/>
      <c r="HX84" s="93"/>
      <c r="HY84" s="93"/>
      <c r="HZ84" s="93"/>
      <c r="IA84" s="93"/>
      <c r="IB84" s="93"/>
      <c r="IC84" s="93"/>
      <c r="ID84" s="93"/>
      <c r="IE84" s="93"/>
      <c r="IF84" s="93"/>
      <c r="IG84" s="93"/>
      <c r="IH84" s="93"/>
      <c r="II84" s="93"/>
      <c r="IJ84" s="93"/>
      <c r="IK84" s="93"/>
      <c r="IL84" s="93"/>
      <c r="IM84" s="93"/>
      <c r="IN84" s="93"/>
      <c r="IO84" s="93"/>
      <c r="IP84" s="93"/>
      <c r="IQ84" s="93"/>
      <c r="IR84" s="93"/>
      <c r="IS84" s="93"/>
      <c r="IT84" s="93"/>
      <c r="IU84" s="93"/>
      <c r="IV84" s="93"/>
      <c r="IW84" s="93"/>
      <c r="IX84" s="93"/>
      <c r="IY84" s="93"/>
      <c r="IZ84" s="93"/>
      <c r="JA84" s="93"/>
      <c r="JB84" s="93"/>
      <c r="JC84" s="93"/>
      <c r="JD84" s="93"/>
      <c r="JE84" s="93"/>
      <c r="JF84" s="93"/>
      <c r="JG84" s="93"/>
      <c r="JH84" s="93"/>
      <c r="JI84" s="93"/>
      <c r="JJ84" s="93"/>
      <c r="JK84" s="93"/>
      <c r="JL84" s="93"/>
      <c r="JM84" s="93"/>
      <c r="JN84" s="93"/>
      <c r="JO84" s="93"/>
      <c r="JP84" s="93"/>
      <c r="JQ84" s="93"/>
      <c r="JR84" s="93"/>
      <c r="JS84" s="93"/>
      <c r="JT84" s="93"/>
      <c r="JU84" s="93"/>
      <c r="JV84" s="93"/>
      <c r="JW84" s="93"/>
      <c r="JX84" s="93"/>
      <c r="JY84" s="93"/>
      <c r="JZ84" s="93"/>
      <c r="KA84" s="93"/>
      <c r="KB84" s="93"/>
    </row>
    <row r="85" spans="1:288" ht="15.75" customHeight="1" x14ac:dyDescent="0.3">
      <c r="A85" s="102" t="s">
        <v>488</v>
      </c>
      <c r="B85" s="102" t="s">
        <v>266</v>
      </c>
      <c r="C85" s="102" t="s">
        <v>266</v>
      </c>
      <c r="D85" s="102"/>
      <c r="E85" s="102"/>
      <c r="F85" s="162"/>
      <c r="G85" s="162"/>
      <c r="H85" s="58"/>
      <c r="I85" s="102"/>
      <c r="J85" s="102"/>
      <c r="K85" s="102"/>
      <c r="L85" s="164" t="s">
        <v>318</v>
      </c>
      <c r="M85" s="75">
        <f t="shared" si="13"/>
        <v>0</v>
      </c>
      <c r="N85" s="47">
        <f t="shared" si="14"/>
        <v>0</v>
      </c>
      <c r="O85" s="83"/>
      <c r="P85" s="47">
        <f t="shared" si="15"/>
        <v>0</v>
      </c>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47"/>
      <c r="CC85" s="47"/>
      <c r="CD85" s="47"/>
      <c r="CE85" s="47"/>
      <c r="CF85" s="47"/>
      <c r="CG85" s="47"/>
      <c r="CH85" s="47"/>
      <c r="CI85" s="47"/>
      <c r="CJ85" s="47"/>
      <c r="CK85" s="47"/>
      <c r="CL85" s="47"/>
      <c r="CM85" s="47"/>
      <c r="CN85" s="47"/>
      <c r="CO85" s="47"/>
      <c r="CP85" s="47"/>
      <c r="CQ85" s="92"/>
      <c r="CR85" s="92"/>
      <c r="CS85" s="92"/>
      <c r="CT85" s="92"/>
      <c r="CU85" s="92"/>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92"/>
      <c r="DW85" s="92"/>
      <c r="DX85" s="92"/>
      <c r="DY85" s="92"/>
      <c r="DZ85" s="92"/>
      <c r="EA85" s="92"/>
      <c r="EB85" s="92"/>
      <c r="EC85" s="92"/>
      <c r="ED85" s="92"/>
      <c r="EE85" s="92"/>
      <c r="EF85" s="92"/>
      <c r="EG85" s="92"/>
      <c r="EH85" s="92"/>
      <c r="EI85" s="92"/>
      <c r="EJ85" s="92"/>
      <c r="EK85" s="92"/>
      <c r="EL85" s="92"/>
      <c r="EM85" s="92"/>
      <c r="EN85" s="92"/>
      <c r="EO85" s="92"/>
      <c r="EP85" s="92"/>
      <c r="EQ85" s="92"/>
      <c r="ER85" s="92"/>
      <c r="ES85" s="92"/>
      <c r="ET85" s="92"/>
      <c r="EU85" s="92"/>
      <c r="EV85" s="92"/>
      <c r="EW85" s="92"/>
      <c r="EX85" s="93"/>
      <c r="EY85" s="93"/>
      <c r="EZ85" s="93"/>
      <c r="FA85" s="93"/>
      <c r="FB85" s="93"/>
      <c r="FC85" s="93"/>
      <c r="FD85" s="93"/>
      <c r="FE85" s="93"/>
      <c r="FF85" s="93"/>
      <c r="FG85" s="93"/>
      <c r="FH85" s="93"/>
      <c r="FI85" s="93"/>
      <c r="FJ85" s="93"/>
      <c r="FK85" s="93"/>
      <c r="FL85" s="93"/>
      <c r="FM85" s="93"/>
      <c r="FN85" s="93"/>
      <c r="FO85" s="93"/>
      <c r="FP85" s="93"/>
      <c r="FQ85" s="93"/>
      <c r="FR85" s="93"/>
      <c r="FS85" s="93"/>
      <c r="FT85" s="93"/>
      <c r="FU85" s="93"/>
      <c r="FV85" s="93"/>
      <c r="FW85" s="93"/>
      <c r="FX85" s="93"/>
      <c r="FY85" s="93"/>
      <c r="FZ85" s="93"/>
      <c r="GA85" s="93"/>
      <c r="GB85" s="93"/>
      <c r="GC85" s="93"/>
      <c r="GD85" s="93"/>
      <c r="GE85" s="93"/>
      <c r="GF85" s="93"/>
      <c r="GG85" s="93"/>
      <c r="GH85" s="93"/>
      <c r="GI85" s="93"/>
      <c r="GJ85" s="93"/>
      <c r="GK85" s="93"/>
      <c r="GL85" s="93"/>
      <c r="GM85" s="93"/>
      <c r="GN85" s="93"/>
      <c r="GO85" s="93"/>
      <c r="GP85" s="93"/>
      <c r="GQ85" s="93"/>
      <c r="GR85" s="93"/>
      <c r="GS85" s="93"/>
      <c r="GT85" s="93"/>
      <c r="GU85" s="93"/>
      <c r="GV85" s="93"/>
      <c r="GW85" s="93"/>
      <c r="GX85" s="93"/>
      <c r="GY85" s="93"/>
      <c r="GZ85" s="93"/>
      <c r="HA85" s="93"/>
      <c r="HB85" s="93"/>
      <c r="HC85" s="93"/>
      <c r="HD85" s="93"/>
      <c r="HE85" s="93"/>
      <c r="HF85" s="93"/>
      <c r="HG85" s="93"/>
      <c r="HH85" s="93"/>
      <c r="HI85" s="93"/>
      <c r="HJ85" s="93"/>
      <c r="HK85" s="93"/>
      <c r="HL85" s="93"/>
      <c r="HM85" s="93"/>
      <c r="HN85" s="93"/>
      <c r="HO85" s="93"/>
      <c r="HP85" s="93"/>
      <c r="HQ85" s="93"/>
      <c r="HR85" s="93"/>
      <c r="HS85" s="93"/>
      <c r="HT85" s="93"/>
      <c r="HU85" s="93"/>
      <c r="HV85" s="93"/>
      <c r="HW85" s="93"/>
      <c r="HX85" s="93"/>
      <c r="HY85" s="93"/>
      <c r="HZ85" s="93"/>
      <c r="IA85" s="93"/>
      <c r="IB85" s="93"/>
      <c r="IC85" s="93"/>
      <c r="ID85" s="93"/>
      <c r="IE85" s="93"/>
      <c r="IF85" s="93"/>
      <c r="IG85" s="93"/>
      <c r="IH85" s="93"/>
      <c r="II85" s="93"/>
      <c r="IJ85" s="93"/>
      <c r="IK85" s="93"/>
      <c r="IL85" s="93"/>
      <c r="IM85" s="93"/>
      <c r="IN85" s="93"/>
      <c r="IO85" s="93"/>
      <c r="IP85" s="93"/>
      <c r="IQ85" s="93"/>
      <c r="IR85" s="93"/>
      <c r="IS85" s="93"/>
      <c r="IT85" s="93"/>
      <c r="IU85" s="93"/>
      <c r="IV85" s="93"/>
      <c r="IW85" s="93"/>
      <c r="IX85" s="93"/>
      <c r="IY85" s="93"/>
      <c r="IZ85" s="93"/>
      <c r="JA85" s="93"/>
      <c r="JB85" s="93"/>
      <c r="JC85" s="93"/>
      <c r="JD85" s="93"/>
      <c r="JE85" s="93"/>
      <c r="JF85" s="93"/>
      <c r="JG85" s="93"/>
      <c r="JH85" s="93"/>
      <c r="JI85" s="93"/>
      <c r="JJ85" s="93"/>
      <c r="JK85" s="93"/>
      <c r="JL85" s="93"/>
      <c r="JM85" s="93"/>
      <c r="JN85" s="93"/>
      <c r="JO85" s="93"/>
      <c r="JP85" s="93"/>
      <c r="JQ85" s="93"/>
      <c r="JR85" s="93"/>
      <c r="JS85" s="93"/>
      <c r="JT85" s="93"/>
      <c r="JU85" s="93"/>
      <c r="JV85" s="93"/>
      <c r="JW85" s="93"/>
      <c r="JX85" s="93"/>
      <c r="JY85" s="93"/>
      <c r="JZ85" s="93"/>
      <c r="KA85" s="93"/>
      <c r="KB85" s="93"/>
    </row>
    <row r="86" spans="1:288" ht="15.75" customHeight="1" x14ac:dyDescent="0.3">
      <c r="A86" s="97" t="s">
        <v>488</v>
      </c>
      <c r="B86" s="97" t="s">
        <v>266</v>
      </c>
      <c r="C86" s="97" t="s">
        <v>266</v>
      </c>
      <c r="D86" s="97" t="s">
        <v>189</v>
      </c>
      <c r="E86" s="97"/>
      <c r="F86" s="166"/>
      <c r="G86" s="166"/>
      <c r="H86" s="73"/>
      <c r="I86" s="97"/>
      <c r="J86" s="97"/>
      <c r="K86" s="97"/>
      <c r="L86" s="167" t="s">
        <v>590</v>
      </c>
      <c r="M86" s="75">
        <f t="shared" si="13"/>
        <v>0</v>
      </c>
      <c r="N86" s="47">
        <f t="shared" si="14"/>
        <v>0</v>
      </c>
      <c r="O86" s="83"/>
      <c r="P86" s="47">
        <f t="shared" si="15"/>
        <v>0</v>
      </c>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47"/>
      <c r="CC86" s="47"/>
      <c r="CD86" s="47"/>
      <c r="CE86" s="47"/>
      <c r="CF86" s="47"/>
      <c r="CG86" s="47"/>
      <c r="CH86" s="47"/>
      <c r="CI86" s="47"/>
      <c r="CJ86" s="47"/>
      <c r="CK86" s="47"/>
      <c r="CL86" s="47"/>
      <c r="CM86" s="47"/>
      <c r="CN86" s="47"/>
      <c r="CO86" s="47"/>
      <c r="CP86" s="47"/>
      <c r="CQ86" s="92"/>
      <c r="CR86" s="92"/>
      <c r="CS86" s="92"/>
      <c r="CT86" s="92"/>
      <c r="CU86" s="92"/>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92"/>
      <c r="DW86" s="92"/>
      <c r="DX86" s="92"/>
      <c r="DY86" s="92"/>
      <c r="DZ86" s="92"/>
      <c r="EA86" s="92"/>
      <c r="EB86" s="92"/>
      <c r="EC86" s="92"/>
      <c r="ED86" s="92"/>
      <c r="EE86" s="92"/>
      <c r="EF86" s="92"/>
      <c r="EG86" s="92"/>
      <c r="EH86" s="92"/>
      <c r="EI86" s="92"/>
      <c r="EJ86" s="92"/>
      <c r="EK86" s="92"/>
      <c r="EL86" s="92"/>
      <c r="EM86" s="92"/>
      <c r="EN86" s="92"/>
      <c r="EO86" s="92"/>
      <c r="EP86" s="92"/>
      <c r="EQ86" s="92"/>
      <c r="ER86" s="92"/>
      <c r="ES86" s="92"/>
      <c r="ET86" s="92"/>
      <c r="EU86" s="92"/>
      <c r="EV86" s="92"/>
      <c r="EW86" s="92"/>
      <c r="EX86" s="93"/>
      <c r="EY86" s="93"/>
      <c r="EZ86" s="93"/>
      <c r="FA86" s="93"/>
      <c r="FB86" s="93"/>
      <c r="FC86" s="93"/>
      <c r="FD86" s="93"/>
      <c r="FE86" s="93"/>
      <c r="FF86" s="93"/>
      <c r="FG86" s="93"/>
      <c r="FH86" s="93"/>
      <c r="FI86" s="93"/>
      <c r="FJ86" s="93"/>
      <c r="FK86" s="93"/>
      <c r="FL86" s="93"/>
      <c r="FM86" s="93"/>
      <c r="FN86" s="93"/>
      <c r="FO86" s="93"/>
      <c r="FP86" s="93"/>
      <c r="FQ86" s="93"/>
      <c r="FR86" s="93"/>
      <c r="FS86" s="93"/>
      <c r="FT86" s="93"/>
      <c r="FU86" s="93"/>
      <c r="FV86" s="93"/>
      <c r="FW86" s="93"/>
      <c r="FX86" s="93"/>
      <c r="FY86" s="93"/>
      <c r="FZ86" s="93"/>
      <c r="GA86" s="93"/>
      <c r="GB86" s="93"/>
      <c r="GC86" s="93"/>
      <c r="GD86" s="93"/>
      <c r="GE86" s="93"/>
      <c r="GF86" s="93"/>
      <c r="GG86" s="93"/>
      <c r="GH86" s="93"/>
      <c r="GI86" s="93"/>
      <c r="GJ86" s="93"/>
      <c r="GK86" s="93"/>
      <c r="GL86" s="93"/>
      <c r="GM86" s="93"/>
      <c r="GN86" s="93"/>
      <c r="GO86" s="93"/>
      <c r="GP86" s="93"/>
      <c r="GQ86" s="93"/>
      <c r="GR86" s="93"/>
      <c r="GS86" s="93"/>
      <c r="GT86" s="93"/>
      <c r="GU86" s="93"/>
      <c r="GV86" s="93"/>
      <c r="GW86" s="93"/>
      <c r="GX86" s="93"/>
      <c r="GY86" s="93"/>
      <c r="GZ86" s="93"/>
      <c r="HA86" s="93"/>
      <c r="HB86" s="93"/>
      <c r="HC86" s="93"/>
      <c r="HD86" s="93"/>
      <c r="HE86" s="93"/>
      <c r="HF86" s="93"/>
      <c r="HG86" s="93"/>
      <c r="HH86" s="93"/>
      <c r="HI86" s="93"/>
      <c r="HJ86" s="93"/>
      <c r="HK86" s="93"/>
      <c r="HL86" s="93"/>
      <c r="HM86" s="93"/>
      <c r="HN86" s="93"/>
      <c r="HO86" s="93"/>
      <c r="HP86" s="93"/>
      <c r="HQ86" s="93"/>
      <c r="HR86" s="93"/>
      <c r="HS86" s="93"/>
      <c r="HT86" s="93"/>
      <c r="HU86" s="93"/>
      <c r="HV86" s="93"/>
      <c r="HW86" s="93"/>
      <c r="HX86" s="93"/>
      <c r="HY86" s="93"/>
      <c r="HZ86" s="93"/>
      <c r="IA86" s="93"/>
      <c r="IB86" s="93"/>
      <c r="IC86" s="93"/>
      <c r="ID86" s="93"/>
      <c r="IE86" s="93"/>
      <c r="IF86" s="93"/>
      <c r="IG86" s="93"/>
      <c r="IH86" s="93"/>
      <c r="II86" s="93"/>
      <c r="IJ86" s="93"/>
      <c r="IK86" s="93"/>
      <c r="IL86" s="93"/>
      <c r="IM86" s="93"/>
      <c r="IN86" s="93"/>
      <c r="IO86" s="93"/>
      <c r="IP86" s="93"/>
      <c r="IQ86" s="93"/>
      <c r="IR86" s="93"/>
      <c r="IS86" s="93"/>
      <c r="IT86" s="93"/>
      <c r="IU86" s="93"/>
      <c r="IV86" s="93"/>
      <c r="IW86" s="93"/>
      <c r="IX86" s="93"/>
      <c r="IY86" s="93"/>
      <c r="IZ86" s="93"/>
      <c r="JA86" s="93"/>
      <c r="JB86" s="93"/>
      <c r="JC86" s="93"/>
      <c r="JD86" s="93"/>
      <c r="JE86" s="93"/>
      <c r="JF86" s="93"/>
      <c r="JG86" s="93"/>
      <c r="JH86" s="93"/>
      <c r="JI86" s="93"/>
      <c r="JJ86" s="93"/>
      <c r="JK86" s="93"/>
      <c r="JL86" s="93"/>
      <c r="JM86" s="93"/>
      <c r="JN86" s="93"/>
      <c r="JO86" s="93"/>
      <c r="JP86" s="93"/>
      <c r="JQ86" s="93"/>
      <c r="JR86" s="93"/>
      <c r="JS86" s="93"/>
      <c r="JT86" s="93"/>
      <c r="JU86" s="93"/>
      <c r="JV86" s="93"/>
      <c r="JW86" s="93"/>
      <c r="JX86" s="93"/>
      <c r="JY86" s="93"/>
      <c r="JZ86" s="93"/>
      <c r="KA86" s="93"/>
      <c r="KB86" s="93"/>
    </row>
    <row r="87" spans="1:288" ht="15.75" customHeight="1" x14ac:dyDescent="0.3">
      <c r="A87" s="97" t="s">
        <v>488</v>
      </c>
      <c r="B87" s="97" t="s">
        <v>266</v>
      </c>
      <c r="C87" s="97" t="s">
        <v>266</v>
      </c>
      <c r="D87" s="97" t="s">
        <v>189</v>
      </c>
      <c r="E87" s="97" t="s">
        <v>594</v>
      </c>
      <c r="F87" s="166"/>
      <c r="G87" s="166"/>
      <c r="H87" s="73"/>
      <c r="I87" s="97"/>
      <c r="J87" s="97"/>
      <c r="K87" s="97"/>
      <c r="L87" s="167" t="s">
        <v>595</v>
      </c>
      <c r="M87" s="75">
        <f t="shared" si="13"/>
        <v>0</v>
      </c>
      <c r="N87" s="47">
        <f t="shared" si="14"/>
        <v>0</v>
      </c>
      <c r="O87" s="83"/>
      <c r="P87" s="47">
        <f t="shared" si="15"/>
        <v>0</v>
      </c>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47"/>
      <c r="CC87" s="47"/>
      <c r="CD87" s="47"/>
      <c r="CE87" s="47"/>
      <c r="CF87" s="47"/>
      <c r="CG87" s="47"/>
      <c r="CH87" s="47"/>
      <c r="CI87" s="47"/>
      <c r="CJ87" s="47"/>
      <c r="CK87" s="47"/>
      <c r="CL87" s="47"/>
      <c r="CM87" s="47"/>
      <c r="CN87" s="47"/>
      <c r="CO87" s="47"/>
      <c r="CP87" s="47"/>
      <c r="CQ87" s="92"/>
      <c r="CR87" s="92"/>
      <c r="CS87" s="92"/>
      <c r="CT87" s="92"/>
      <c r="CU87" s="92"/>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92"/>
      <c r="DW87" s="92"/>
      <c r="DX87" s="92"/>
      <c r="DY87" s="92"/>
      <c r="DZ87" s="92"/>
      <c r="EA87" s="92"/>
      <c r="EB87" s="92"/>
      <c r="EC87" s="92"/>
      <c r="ED87" s="92"/>
      <c r="EE87" s="92"/>
      <c r="EF87" s="92"/>
      <c r="EG87" s="92"/>
      <c r="EH87" s="92"/>
      <c r="EI87" s="92"/>
      <c r="EJ87" s="92"/>
      <c r="EK87" s="92"/>
      <c r="EL87" s="92"/>
      <c r="EM87" s="92"/>
      <c r="EN87" s="92"/>
      <c r="EO87" s="92"/>
      <c r="EP87" s="92"/>
      <c r="EQ87" s="92"/>
      <c r="ER87" s="92"/>
      <c r="ES87" s="92"/>
      <c r="ET87" s="92"/>
      <c r="EU87" s="92"/>
      <c r="EV87" s="92"/>
      <c r="EW87" s="92"/>
      <c r="EX87" s="93"/>
      <c r="EY87" s="93"/>
      <c r="EZ87" s="93"/>
      <c r="FA87" s="93"/>
      <c r="FB87" s="93"/>
      <c r="FC87" s="93"/>
      <c r="FD87" s="93"/>
      <c r="FE87" s="93"/>
      <c r="FF87" s="93"/>
      <c r="FG87" s="93"/>
      <c r="FH87" s="93"/>
      <c r="FI87" s="93"/>
      <c r="FJ87" s="93"/>
      <c r="FK87" s="93"/>
      <c r="FL87" s="93"/>
      <c r="FM87" s="93"/>
      <c r="FN87" s="93"/>
      <c r="FO87" s="93"/>
      <c r="FP87" s="93"/>
      <c r="FQ87" s="93"/>
      <c r="FR87" s="93"/>
      <c r="FS87" s="93"/>
      <c r="FT87" s="93"/>
      <c r="FU87" s="93"/>
      <c r="FV87" s="93"/>
      <c r="FW87" s="93"/>
      <c r="FX87" s="93"/>
      <c r="FY87" s="93"/>
      <c r="FZ87" s="93"/>
      <c r="GA87" s="93"/>
      <c r="GB87" s="93"/>
      <c r="GC87" s="93"/>
      <c r="GD87" s="93"/>
      <c r="GE87" s="93"/>
      <c r="GF87" s="93"/>
      <c r="GG87" s="93"/>
      <c r="GH87" s="93"/>
      <c r="GI87" s="93"/>
      <c r="GJ87" s="93"/>
      <c r="GK87" s="93"/>
      <c r="GL87" s="93"/>
      <c r="GM87" s="93"/>
      <c r="GN87" s="93"/>
      <c r="GO87" s="93"/>
      <c r="GP87" s="93"/>
      <c r="GQ87" s="93"/>
      <c r="GR87" s="93"/>
      <c r="GS87" s="93"/>
      <c r="GT87" s="93"/>
      <c r="GU87" s="93"/>
      <c r="GV87" s="93"/>
      <c r="GW87" s="93"/>
      <c r="GX87" s="93"/>
      <c r="GY87" s="93"/>
      <c r="GZ87" s="93"/>
      <c r="HA87" s="93"/>
      <c r="HB87" s="93"/>
      <c r="HC87" s="93"/>
      <c r="HD87" s="93"/>
      <c r="HE87" s="93"/>
      <c r="HF87" s="93"/>
      <c r="HG87" s="93"/>
      <c r="HH87" s="93"/>
      <c r="HI87" s="93"/>
      <c r="HJ87" s="93"/>
      <c r="HK87" s="93"/>
      <c r="HL87" s="93"/>
      <c r="HM87" s="93"/>
      <c r="HN87" s="93"/>
      <c r="HO87" s="93"/>
      <c r="HP87" s="93"/>
      <c r="HQ87" s="93"/>
      <c r="HR87" s="93"/>
      <c r="HS87" s="93"/>
      <c r="HT87" s="93"/>
      <c r="HU87" s="93"/>
      <c r="HV87" s="93"/>
      <c r="HW87" s="93"/>
      <c r="HX87" s="93"/>
      <c r="HY87" s="93"/>
      <c r="HZ87" s="93"/>
      <c r="IA87" s="93"/>
      <c r="IB87" s="93"/>
      <c r="IC87" s="93"/>
      <c r="ID87" s="93"/>
      <c r="IE87" s="93"/>
      <c r="IF87" s="93"/>
      <c r="IG87" s="93"/>
      <c r="IH87" s="93"/>
      <c r="II87" s="93"/>
      <c r="IJ87" s="93"/>
      <c r="IK87" s="93"/>
      <c r="IL87" s="93"/>
      <c r="IM87" s="93"/>
      <c r="IN87" s="93"/>
      <c r="IO87" s="93"/>
      <c r="IP87" s="93"/>
      <c r="IQ87" s="93"/>
      <c r="IR87" s="93"/>
      <c r="IS87" s="93"/>
      <c r="IT87" s="93"/>
      <c r="IU87" s="93"/>
      <c r="IV87" s="93"/>
      <c r="IW87" s="93"/>
      <c r="IX87" s="93"/>
      <c r="IY87" s="93"/>
      <c r="IZ87" s="93"/>
      <c r="JA87" s="93"/>
      <c r="JB87" s="93"/>
      <c r="JC87" s="93"/>
      <c r="JD87" s="93"/>
      <c r="JE87" s="93"/>
      <c r="JF87" s="93"/>
      <c r="JG87" s="93"/>
      <c r="JH87" s="93"/>
      <c r="JI87" s="93"/>
      <c r="JJ87" s="93"/>
      <c r="JK87" s="93"/>
      <c r="JL87" s="93"/>
      <c r="JM87" s="93"/>
      <c r="JN87" s="93"/>
      <c r="JO87" s="93"/>
      <c r="JP87" s="93"/>
      <c r="JQ87" s="93"/>
      <c r="JR87" s="93"/>
      <c r="JS87" s="93"/>
      <c r="JT87" s="93"/>
      <c r="JU87" s="93"/>
      <c r="JV87" s="93"/>
      <c r="JW87" s="93"/>
      <c r="JX87" s="93"/>
      <c r="JY87" s="93"/>
      <c r="JZ87" s="93"/>
      <c r="KA87" s="93"/>
      <c r="KB87" s="93"/>
    </row>
    <row r="88" spans="1:288" ht="15.75" customHeight="1" x14ac:dyDescent="0.3">
      <c r="A88" s="118" t="s">
        <v>488</v>
      </c>
      <c r="B88" s="118" t="s">
        <v>266</v>
      </c>
      <c r="C88" s="118" t="s">
        <v>266</v>
      </c>
      <c r="D88" s="118" t="s">
        <v>189</v>
      </c>
      <c r="E88" s="118" t="s">
        <v>594</v>
      </c>
      <c r="F88" s="94" t="s">
        <v>601</v>
      </c>
      <c r="G88" s="55" t="s">
        <v>602</v>
      </c>
      <c r="H88" s="168" t="s">
        <v>603</v>
      </c>
      <c r="I88" s="181" t="s">
        <v>208</v>
      </c>
      <c r="J88" s="87" t="s">
        <v>605</v>
      </c>
      <c r="K88" s="87"/>
      <c r="L88" s="122" t="s">
        <v>606</v>
      </c>
      <c r="M88" s="75">
        <f t="shared" si="13"/>
        <v>329456449.79000002</v>
      </c>
      <c r="N88" s="47">
        <f t="shared" si="14"/>
        <v>329456449.79000002</v>
      </c>
      <c r="O88" s="83">
        <v>10</v>
      </c>
      <c r="P88" s="47">
        <f t="shared" si="15"/>
        <v>329456449.79000002</v>
      </c>
      <c r="Q88" s="47">
        <v>329456449.79000002</v>
      </c>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47"/>
      <c r="CC88" s="47"/>
      <c r="CD88" s="47"/>
      <c r="CE88" s="47"/>
      <c r="CF88" s="47"/>
      <c r="CG88" s="47"/>
      <c r="CH88" s="47"/>
      <c r="CI88" s="47"/>
      <c r="CJ88" s="47"/>
      <c r="CK88" s="47"/>
      <c r="CL88" s="47"/>
      <c r="CM88" s="47"/>
      <c r="CN88" s="47"/>
      <c r="CO88" s="47"/>
      <c r="CP88" s="47"/>
      <c r="CQ88" s="92"/>
      <c r="CR88" s="92"/>
      <c r="CS88" s="92"/>
      <c r="CT88" s="92"/>
      <c r="CU88" s="92"/>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92"/>
      <c r="DW88" s="92"/>
      <c r="DX88" s="92"/>
      <c r="DY88" s="92"/>
      <c r="DZ88" s="92"/>
      <c r="EA88" s="92"/>
      <c r="EB88" s="92"/>
      <c r="EC88" s="92"/>
      <c r="ED88" s="92"/>
      <c r="EE88" s="92"/>
      <c r="EF88" s="92"/>
      <c r="EG88" s="92"/>
      <c r="EH88" s="92"/>
      <c r="EI88" s="92"/>
      <c r="EJ88" s="92"/>
      <c r="EK88" s="92"/>
      <c r="EL88" s="92"/>
      <c r="EM88" s="92"/>
      <c r="EN88" s="92"/>
      <c r="EO88" s="92"/>
      <c r="EP88" s="92"/>
      <c r="EQ88" s="92"/>
      <c r="ER88" s="92"/>
      <c r="ES88" s="92"/>
      <c r="ET88" s="92"/>
      <c r="EU88" s="92"/>
      <c r="EV88" s="92"/>
      <c r="EW88" s="153"/>
      <c r="EX88" s="93"/>
      <c r="EY88" s="93"/>
      <c r="EZ88" s="93"/>
      <c r="FA88" s="93"/>
      <c r="FB88" s="93"/>
      <c r="FC88" s="93"/>
      <c r="FD88" s="93"/>
      <c r="FE88" s="93"/>
      <c r="FF88" s="93"/>
      <c r="FG88" s="93"/>
      <c r="FH88" s="93"/>
      <c r="FI88" s="93"/>
      <c r="FJ88" s="93"/>
      <c r="FK88" s="93"/>
      <c r="FL88" s="93"/>
      <c r="FM88" s="93"/>
      <c r="FN88" s="93"/>
      <c r="FO88" s="93"/>
      <c r="FP88" s="93"/>
      <c r="FQ88" s="93"/>
      <c r="FR88" s="93"/>
      <c r="FS88" s="93"/>
      <c r="FT88" s="93"/>
      <c r="FU88" s="93"/>
      <c r="FV88" s="93"/>
      <c r="FW88" s="93"/>
      <c r="FX88" s="93"/>
      <c r="FY88" s="93"/>
      <c r="FZ88" s="93"/>
      <c r="GA88" s="93"/>
      <c r="GB88" s="93"/>
      <c r="GC88" s="93"/>
      <c r="GD88" s="93"/>
      <c r="GE88" s="93"/>
      <c r="GF88" s="93"/>
      <c r="GG88" s="93"/>
      <c r="GH88" s="93"/>
      <c r="GI88" s="93"/>
      <c r="GJ88" s="93"/>
      <c r="GK88" s="93"/>
      <c r="GL88" s="93"/>
      <c r="GM88" s="93"/>
      <c r="GN88" s="93"/>
      <c r="GO88" s="93"/>
      <c r="GP88" s="93"/>
      <c r="GQ88" s="93"/>
      <c r="GR88" s="93"/>
      <c r="GS88" s="93"/>
      <c r="GT88" s="93"/>
      <c r="GU88" s="93"/>
      <c r="GV88" s="93"/>
      <c r="GW88" s="93"/>
      <c r="GX88" s="93"/>
      <c r="GY88" s="93"/>
      <c r="GZ88" s="93"/>
      <c r="HA88" s="93"/>
      <c r="HB88" s="93"/>
      <c r="HC88" s="93"/>
      <c r="HD88" s="93"/>
      <c r="HE88" s="93"/>
      <c r="HF88" s="93"/>
      <c r="HG88" s="93"/>
      <c r="HH88" s="93"/>
      <c r="HI88" s="93"/>
      <c r="HJ88" s="93"/>
      <c r="HK88" s="93"/>
      <c r="HL88" s="93"/>
      <c r="HM88" s="93"/>
      <c r="HN88" s="93"/>
      <c r="HO88" s="93"/>
      <c r="HP88" s="93"/>
      <c r="HQ88" s="93"/>
      <c r="HR88" s="93"/>
      <c r="HS88" s="93"/>
      <c r="HT88" s="93"/>
      <c r="HU88" s="93"/>
      <c r="HV88" s="93"/>
      <c r="HW88" s="93"/>
      <c r="HX88" s="93"/>
      <c r="HY88" s="93"/>
      <c r="HZ88" s="93"/>
      <c r="IA88" s="93"/>
      <c r="IB88" s="93"/>
      <c r="IC88" s="93"/>
      <c r="ID88" s="93"/>
      <c r="IE88" s="93"/>
      <c r="IF88" s="93"/>
      <c r="IG88" s="93"/>
      <c r="IH88" s="93"/>
      <c r="II88" s="93"/>
      <c r="IJ88" s="93"/>
      <c r="IK88" s="93"/>
      <c r="IL88" s="93"/>
      <c r="IM88" s="93"/>
      <c r="IN88" s="93"/>
      <c r="IO88" s="93"/>
      <c r="IP88" s="93"/>
      <c r="IQ88" s="93"/>
      <c r="IR88" s="93"/>
      <c r="IS88" s="93"/>
      <c r="IT88" s="93"/>
      <c r="IU88" s="93"/>
      <c r="IV88" s="93"/>
      <c r="IW88" s="93"/>
      <c r="IX88" s="93"/>
      <c r="IY88" s="93"/>
      <c r="IZ88" s="93"/>
      <c r="JA88" s="93"/>
      <c r="JB88" s="93"/>
      <c r="JC88" s="93"/>
      <c r="JD88" s="93"/>
      <c r="JE88" s="93"/>
      <c r="JF88" s="93"/>
      <c r="JG88" s="93"/>
      <c r="JH88" s="93"/>
      <c r="JI88" s="93"/>
      <c r="JJ88" s="93"/>
      <c r="JK88" s="93"/>
      <c r="JL88" s="93"/>
      <c r="JM88" s="93"/>
      <c r="JN88" s="93"/>
      <c r="JO88" s="93"/>
      <c r="JP88" s="93"/>
      <c r="JQ88" s="93"/>
      <c r="JR88" s="93"/>
      <c r="JS88" s="93"/>
      <c r="JT88" s="93"/>
      <c r="JU88" s="93"/>
      <c r="JV88" s="93"/>
      <c r="JW88" s="93"/>
      <c r="JX88" s="93"/>
      <c r="JY88" s="93"/>
      <c r="JZ88" s="93"/>
      <c r="KA88" s="93"/>
      <c r="KB88" s="93"/>
    </row>
    <row r="89" spans="1:288" ht="15.75" hidden="1" customHeight="1" x14ac:dyDescent="0.3">
      <c r="A89" s="118" t="s">
        <v>488</v>
      </c>
      <c r="B89" s="118" t="s">
        <v>266</v>
      </c>
      <c r="C89" s="118" t="s">
        <v>266</v>
      </c>
      <c r="D89" s="118" t="s">
        <v>189</v>
      </c>
      <c r="E89" s="118" t="s">
        <v>594</v>
      </c>
      <c r="F89" s="94"/>
      <c r="G89" s="55"/>
      <c r="H89" s="309" t="s">
        <v>1018</v>
      </c>
      <c r="I89" s="181" t="s">
        <v>208</v>
      </c>
      <c r="J89" s="87"/>
      <c r="K89" s="87"/>
      <c r="L89" s="91" t="s">
        <v>1127</v>
      </c>
      <c r="M89" s="75">
        <v>894463278</v>
      </c>
      <c r="N89" s="47"/>
      <c r="O89" s="83"/>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47"/>
      <c r="CC89" s="47"/>
      <c r="CD89" s="47"/>
      <c r="CE89" s="47"/>
      <c r="CF89" s="47"/>
      <c r="CG89" s="47"/>
      <c r="CH89" s="47"/>
      <c r="CI89" s="47"/>
      <c r="CJ89" s="47"/>
      <c r="CK89" s="47"/>
      <c r="CL89" s="47"/>
      <c r="CM89" s="47"/>
      <c r="CN89" s="47"/>
      <c r="CO89" s="47"/>
      <c r="CP89" s="47"/>
      <c r="CQ89" s="92"/>
      <c r="CR89" s="92"/>
      <c r="CS89" s="92"/>
      <c r="CT89" s="92"/>
      <c r="CU89" s="92"/>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92"/>
      <c r="DW89" s="92"/>
      <c r="DX89" s="92"/>
      <c r="DY89" s="92"/>
      <c r="DZ89" s="92"/>
      <c r="EA89" s="92"/>
      <c r="EB89" s="92"/>
      <c r="EC89" s="92"/>
      <c r="ED89" s="92"/>
      <c r="EE89" s="92"/>
      <c r="EF89" s="92"/>
      <c r="EG89" s="92"/>
      <c r="EH89" s="92"/>
      <c r="EI89" s="92"/>
      <c r="EJ89" s="92"/>
      <c r="EK89" s="92"/>
      <c r="EL89" s="92"/>
      <c r="EM89" s="92"/>
      <c r="EN89" s="92"/>
      <c r="EO89" s="92"/>
      <c r="EP89" s="92"/>
      <c r="EQ89" s="92"/>
      <c r="ER89" s="92"/>
      <c r="ES89" s="92"/>
      <c r="ET89" s="92"/>
      <c r="EU89" s="92"/>
      <c r="EV89" s="92"/>
      <c r="EW89" s="153"/>
      <c r="EX89" s="93"/>
      <c r="EY89" s="93"/>
      <c r="EZ89" s="93"/>
      <c r="FA89" s="93"/>
      <c r="FB89" s="93"/>
      <c r="FC89" s="93"/>
      <c r="FD89" s="93"/>
      <c r="FE89" s="93"/>
      <c r="FF89" s="93"/>
      <c r="FG89" s="93"/>
      <c r="FH89" s="93"/>
      <c r="FI89" s="93"/>
      <c r="FJ89" s="93"/>
      <c r="FK89" s="93"/>
      <c r="FL89" s="93"/>
      <c r="FM89" s="93"/>
      <c r="FN89" s="93"/>
      <c r="FO89" s="93"/>
      <c r="FP89" s="93"/>
      <c r="FQ89" s="93"/>
      <c r="FR89" s="93"/>
      <c r="FS89" s="93"/>
      <c r="FT89" s="93"/>
      <c r="FU89" s="93"/>
      <c r="FV89" s="93"/>
      <c r="FW89" s="93"/>
      <c r="FX89" s="93"/>
      <c r="FY89" s="93"/>
      <c r="FZ89" s="93"/>
      <c r="GA89" s="93"/>
      <c r="GB89" s="93"/>
      <c r="GC89" s="93"/>
      <c r="GD89" s="93"/>
      <c r="GE89" s="93"/>
      <c r="GF89" s="93"/>
      <c r="GG89" s="93"/>
      <c r="GH89" s="93"/>
      <c r="GI89" s="93"/>
      <c r="GJ89" s="93"/>
      <c r="GK89" s="93"/>
      <c r="GL89" s="93"/>
      <c r="GM89" s="93"/>
      <c r="GN89" s="93"/>
      <c r="GO89" s="93"/>
      <c r="GP89" s="93"/>
      <c r="GQ89" s="93"/>
      <c r="GR89" s="93"/>
      <c r="GS89" s="93"/>
      <c r="GT89" s="93"/>
      <c r="GU89" s="93"/>
      <c r="GV89" s="93"/>
      <c r="GW89" s="93"/>
      <c r="GX89" s="93"/>
      <c r="GY89" s="93"/>
      <c r="GZ89" s="93"/>
      <c r="HA89" s="93"/>
      <c r="HB89" s="93"/>
      <c r="HC89" s="93"/>
      <c r="HD89" s="93"/>
      <c r="HE89" s="93"/>
      <c r="HF89" s="93"/>
      <c r="HG89" s="93"/>
      <c r="HH89" s="93"/>
      <c r="HI89" s="93"/>
      <c r="HJ89" s="93"/>
      <c r="HK89" s="93"/>
      <c r="HL89" s="93"/>
      <c r="HM89" s="93"/>
      <c r="HN89" s="93"/>
      <c r="HO89" s="93"/>
      <c r="HP89" s="93"/>
      <c r="HQ89" s="93"/>
      <c r="HR89" s="93"/>
      <c r="HS89" s="93"/>
      <c r="HT89" s="93"/>
      <c r="HU89" s="93"/>
      <c r="HV89" s="93"/>
      <c r="HW89" s="93"/>
      <c r="HX89" s="93"/>
      <c r="HY89" s="93"/>
      <c r="HZ89" s="93"/>
      <c r="IA89" s="93"/>
      <c r="IB89" s="93"/>
      <c r="IC89" s="93"/>
      <c r="ID89" s="93"/>
      <c r="IE89" s="93"/>
      <c r="IF89" s="93"/>
      <c r="IG89" s="93"/>
      <c r="IH89" s="93"/>
      <c r="II89" s="93"/>
      <c r="IJ89" s="93"/>
      <c r="IK89" s="93"/>
      <c r="IL89" s="93"/>
      <c r="IM89" s="93"/>
      <c r="IN89" s="93"/>
      <c r="IO89" s="93"/>
      <c r="IP89" s="93"/>
      <c r="IQ89" s="93"/>
      <c r="IR89" s="93"/>
      <c r="IS89" s="93"/>
      <c r="IT89" s="93"/>
      <c r="IU89" s="93"/>
      <c r="IV89" s="93"/>
      <c r="IW89" s="93"/>
      <c r="IX89" s="93"/>
      <c r="IY89" s="93"/>
      <c r="IZ89" s="93"/>
      <c r="JA89" s="93"/>
      <c r="JB89" s="93"/>
      <c r="JC89" s="93"/>
      <c r="JD89" s="93"/>
      <c r="JE89" s="93"/>
      <c r="JF89" s="93"/>
      <c r="JG89" s="93"/>
      <c r="JH89" s="93"/>
      <c r="JI89" s="93"/>
      <c r="JJ89" s="93"/>
      <c r="JK89" s="93"/>
      <c r="JL89" s="93"/>
      <c r="JM89" s="93"/>
      <c r="JN89" s="93"/>
      <c r="JO89" s="93"/>
      <c r="JP89" s="93"/>
      <c r="JQ89" s="93"/>
      <c r="JR89" s="93"/>
      <c r="JS89" s="93"/>
      <c r="JT89" s="93"/>
      <c r="JU89" s="93"/>
      <c r="JV89" s="93"/>
      <c r="JW89" s="93"/>
      <c r="JX89" s="93"/>
      <c r="JY89" s="93"/>
      <c r="JZ89" s="93"/>
      <c r="KA89" s="93"/>
      <c r="KB89" s="93"/>
    </row>
    <row r="90" spans="1:288" ht="15.75" hidden="1" customHeight="1" x14ac:dyDescent="0.3">
      <c r="A90" s="118" t="s">
        <v>488</v>
      </c>
      <c r="B90" s="118" t="s">
        <v>266</v>
      </c>
      <c r="C90" s="118" t="s">
        <v>266</v>
      </c>
      <c r="D90" s="118" t="s">
        <v>189</v>
      </c>
      <c r="E90" s="118" t="s">
        <v>594</v>
      </c>
      <c r="F90" s="94"/>
      <c r="G90" s="55"/>
      <c r="H90" s="309" t="s">
        <v>1018</v>
      </c>
      <c r="I90" s="181" t="s">
        <v>208</v>
      </c>
      <c r="J90" s="87"/>
      <c r="K90" s="87"/>
      <c r="L90" s="91" t="s">
        <v>1128</v>
      </c>
      <c r="M90" s="75">
        <v>300000000</v>
      </c>
      <c r="N90" s="47"/>
      <c r="O90" s="83"/>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47"/>
      <c r="CC90" s="47"/>
      <c r="CD90" s="47"/>
      <c r="CE90" s="47"/>
      <c r="CF90" s="47"/>
      <c r="CG90" s="47"/>
      <c r="CH90" s="47"/>
      <c r="CI90" s="47"/>
      <c r="CJ90" s="47"/>
      <c r="CK90" s="47"/>
      <c r="CL90" s="47"/>
      <c r="CM90" s="47"/>
      <c r="CN90" s="47"/>
      <c r="CO90" s="47"/>
      <c r="CP90" s="47"/>
      <c r="CQ90" s="92"/>
      <c r="CR90" s="92"/>
      <c r="CS90" s="92"/>
      <c r="CT90" s="92"/>
      <c r="CU90" s="92"/>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92"/>
      <c r="DW90" s="92"/>
      <c r="DX90" s="92"/>
      <c r="DY90" s="92"/>
      <c r="DZ90" s="92"/>
      <c r="EA90" s="92"/>
      <c r="EB90" s="92"/>
      <c r="EC90" s="92"/>
      <c r="ED90" s="92"/>
      <c r="EE90" s="92"/>
      <c r="EF90" s="92"/>
      <c r="EG90" s="92"/>
      <c r="EH90" s="92"/>
      <c r="EI90" s="92"/>
      <c r="EJ90" s="92"/>
      <c r="EK90" s="92"/>
      <c r="EL90" s="92"/>
      <c r="EM90" s="92"/>
      <c r="EN90" s="92"/>
      <c r="EO90" s="92"/>
      <c r="EP90" s="92"/>
      <c r="EQ90" s="92"/>
      <c r="ER90" s="92"/>
      <c r="ES90" s="92"/>
      <c r="ET90" s="92"/>
      <c r="EU90" s="92"/>
      <c r="EV90" s="92"/>
      <c r="EW90" s="153"/>
      <c r="EX90" s="93"/>
      <c r="EY90" s="93"/>
      <c r="EZ90" s="93"/>
      <c r="FA90" s="93"/>
      <c r="FB90" s="93"/>
      <c r="FC90" s="93"/>
      <c r="FD90" s="93"/>
      <c r="FE90" s="93"/>
      <c r="FF90" s="93"/>
      <c r="FG90" s="93"/>
      <c r="FH90" s="93"/>
      <c r="FI90" s="93"/>
      <c r="FJ90" s="93"/>
      <c r="FK90" s="93"/>
      <c r="FL90" s="93"/>
      <c r="FM90" s="93"/>
      <c r="FN90" s="93"/>
      <c r="FO90" s="93"/>
      <c r="FP90" s="93"/>
      <c r="FQ90" s="93"/>
      <c r="FR90" s="93"/>
      <c r="FS90" s="93"/>
      <c r="FT90" s="93"/>
      <c r="FU90" s="93"/>
      <c r="FV90" s="93"/>
      <c r="FW90" s="93"/>
      <c r="FX90" s="93"/>
      <c r="FY90" s="93"/>
      <c r="FZ90" s="93"/>
      <c r="GA90" s="93"/>
      <c r="GB90" s="93"/>
      <c r="GC90" s="93"/>
      <c r="GD90" s="93"/>
      <c r="GE90" s="93"/>
      <c r="GF90" s="93"/>
      <c r="GG90" s="93"/>
      <c r="GH90" s="93"/>
      <c r="GI90" s="93"/>
      <c r="GJ90" s="93"/>
      <c r="GK90" s="93"/>
      <c r="GL90" s="93"/>
      <c r="GM90" s="93"/>
      <c r="GN90" s="93"/>
      <c r="GO90" s="93"/>
      <c r="GP90" s="93"/>
      <c r="GQ90" s="93"/>
      <c r="GR90" s="93"/>
      <c r="GS90" s="93"/>
      <c r="GT90" s="93"/>
      <c r="GU90" s="93"/>
      <c r="GV90" s="93"/>
      <c r="GW90" s="93"/>
      <c r="GX90" s="93"/>
      <c r="GY90" s="93"/>
      <c r="GZ90" s="93"/>
      <c r="HA90" s="93"/>
      <c r="HB90" s="93"/>
      <c r="HC90" s="93"/>
      <c r="HD90" s="93"/>
      <c r="HE90" s="93"/>
      <c r="HF90" s="93"/>
      <c r="HG90" s="93"/>
      <c r="HH90" s="93"/>
      <c r="HI90" s="93"/>
      <c r="HJ90" s="93"/>
      <c r="HK90" s="93"/>
      <c r="HL90" s="93"/>
      <c r="HM90" s="93"/>
      <c r="HN90" s="93"/>
      <c r="HO90" s="93"/>
      <c r="HP90" s="93"/>
      <c r="HQ90" s="93"/>
      <c r="HR90" s="93"/>
      <c r="HS90" s="93"/>
      <c r="HT90" s="93"/>
      <c r="HU90" s="93"/>
      <c r="HV90" s="93"/>
      <c r="HW90" s="93"/>
      <c r="HX90" s="93"/>
      <c r="HY90" s="93"/>
      <c r="HZ90" s="93"/>
      <c r="IA90" s="93"/>
      <c r="IB90" s="93"/>
      <c r="IC90" s="93"/>
      <c r="ID90" s="93"/>
      <c r="IE90" s="93"/>
      <c r="IF90" s="93"/>
      <c r="IG90" s="93"/>
      <c r="IH90" s="93"/>
      <c r="II90" s="93"/>
      <c r="IJ90" s="93"/>
      <c r="IK90" s="93"/>
      <c r="IL90" s="93"/>
      <c r="IM90" s="93"/>
      <c r="IN90" s="93"/>
      <c r="IO90" s="93"/>
      <c r="IP90" s="93"/>
      <c r="IQ90" s="93"/>
      <c r="IR90" s="93"/>
      <c r="IS90" s="93"/>
      <c r="IT90" s="93"/>
      <c r="IU90" s="93"/>
      <c r="IV90" s="93"/>
      <c r="IW90" s="93"/>
      <c r="IX90" s="93"/>
      <c r="IY90" s="93"/>
      <c r="IZ90" s="93"/>
      <c r="JA90" s="93"/>
      <c r="JB90" s="93"/>
      <c r="JC90" s="93"/>
      <c r="JD90" s="93"/>
      <c r="JE90" s="93"/>
      <c r="JF90" s="93"/>
      <c r="JG90" s="93"/>
      <c r="JH90" s="93"/>
      <c r="JI90" s="93"/>
      <c r="JJ90" s="93"/>
      <c r="JK90" s="93"/>
      <c r="JL90" s="93"/>
      <c r="JM90" s="93"/>
      <c r="JN90" s="93"/>
      <c r="JO90" s="93"/>
      <c r="JP90" s="93"/>
      <c r="JQ90" s="93"/>
      <c r="JR90" s="93"/>
      <c r="JS90" s="93"/>
      <c r="JT90" s="93"/>
      <c r="JU90" s="93"/>
      <c r="JV90" s="93"/>
      <c r="JW90" s="93"/>
      <c r="JX90" s="93"/>
      <c r="JY90" s="93"/>
      <c r="JZ90" s="93"/>
      <c r="KA90" s="93"/>
      <c r="KB90" s="93"/>
    </row>
    <row r="91" spans="1:288" ht="15.75" hidden="1" customHeight="1" x14ac:dyDescent="0.3">
      <c r="A91" s="118" t="s">
        <v>488</v>
      </c>
      <c r="B91" s="118" t="s">
        <v>266</v>
      </c>
      <c r="C91" s="118" t="s">
        <v>266</v>
      </c>
      <c r="D91" s="118" t="s">
        <v>189</v>
      </c>
      <c r="E91" s="118" t="s">
        <v>594</v>
      </c>
      <c r="F91" s="311" t="s">
        <v>1130</v>
      </c>
      <c r="G91" s="55"/>
      <c r="H91" s="309" t="s">
        <v>1018</v>
      </c>
      <c r="I91" s="181" t="s">
        <v>208</v>
      </c>
      <c r="J91" s="87"/>
      <c r="K91" s="87" t="s">
        <v>746</v>
      </c>
      <c r="L91" s="91" t="s">
        <v>1131</v>
      </c>
      <c r="M91" s="75">
        <v>2200000000</v>
      </c>
      <c r="N91" s="47"/>
      <c r="O91" s="83"/>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47"/>
      <c r="CC91" s="47"/>
      <c r="CD91" s="47"/>
      <c r="CE91" s="47"/>
      <c r="CF91" s="47"/>
      <c r="CG91" s="47"/>
      <c r="CH91" s="47"/>
      <c r="CI91" s="47"/>
      <c r="CJ91" s="47"/>
      <c r="CK91" s="47"/>
      <c r="CL91" s="47"/>
      <c r="CM91" s="47"/>
      <c r="CN91" s="47"/>
      <c r="CO91" s="47"/>
      <c r="CP91" s="47"/>
      <c r="CQ91" s="92"/>
      <c r="CR91" s="92"/>
      <c r="CS91" s="92"/>
      <c r="CT91" s="92"/>
      <c r="CU91" s="92"/>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92"/>
      <c r="DW91" s="92"/>
      <c r="DX91" s="92"/>
      <c r="DY91" s="92"/>
      <c r="DZ91" s="92"/>
      <c r="EA91" s="92"/>
      <c r="EB91" s="92"/>
      <c r="EC91" s="92"/>
      <c r="ED91" s="92"/>
      <c r="EE91" s="92"/>
      <c r="EF91" s="92"/>
      <c r="EG91" s="92"/>
      <c r="EH91" s="92"/>
      <c r="EI91" s="92"/>
      <c r="EJ91" s="92"/>
      <c r="EK91" s="92"/>
      <c r="EL91" s="92"/>
      <c r="EM91" s="92"/>
      <c r="EN91" s="92"/>
      <c r="EO91" s="92"/>
      <c r="EP91" s="92"/>
      <c r="EQ91" s="92"/>
      <c r="ER91" s="92"/>
      <c r="ES91" s="92"/>
      <c r="ET91" s="92"/>
      <c r="EU91" s="92"/>
      <c r="EV91" s="92"/>
      <c r="EW91" s="153"/>
      <c r="EX91" s="93"/>
      <c r="EY91" s="93"/>
      <c r="EZ91" s="93"/>
      <c r="FA91" s="93"/>
      <c r="FB91" s="93"/>
      <c r="FC91" s="93"/>
      <c r="FD91" s="93"/>
      <c r="FE91" s="93"/>
      <c r="FF91" s="93"/>
      <c r="FG91" s="93"/>
      <c r="FH91" s="93"/>
      <c r="FI91" s="93"/>
      <c r="FJ91" s="93"/>
      <c r="FK91" s="93"/>
      <c r="FL91" s="93"/>
      <c r="FM91" s="93"/>
      <c r="FN91" s="93"/>
      <c r="FO91" s="93"/>
      <c r="FP91" s="93"/>
      <c r="FQ91" s="93"/>
      <c r="FR91" s="93"/>
      <c r="FS91" s="93"/>
      <c r="FT91" s="93"/>
      <c r="FU91" s="93"/>
      <c r="FV91" s="93"/>
      <c r="FW91" s="93"/>
      <c r="FX91" s="93"/>
      <c r="FY91" s="93"/>
      <c r="FZ91" s="93"/>
      <c r="GA91" s="93"/>
      <c r="GB91" s="93"/>
      <c r="GC91" s="93"/>
      <c r="GD91" s="93"/>
      <c r="GE91" s="93"/>
      <c r="GF91" s="93"/>
      <c r="GG91" s="93"/>
      <c r="GH91" s="93"/>
      <c r="GI91" s="93"/>
      <c r="GJ91" s="93"/>
      <c r="GK91" s="93"/>
      <c r="GL91" s="93"/>
      <c r="GM91" s="93"/>
      <c r="GN91" s="93"/>
      <c r="GO91" s="93"/>
      <c r="GP91" s="93"/>
      <c r="GQ91" s="93"/>
      <c r="GR91" s="93"/>
      <c r="GS91" s="93"/>
      <c r="GT91" s="93"/>
      <c r="GU91" s="93"/>
      <c r="GV91" s="93"/>
      <c r="GW91" s="93"/>
      <c r="GX91" s="93"/>
      <c r="GY91" s="93"/>
      <c r="GZ91" s="93"/>
      <c r="HA91" s="93"/>
      <c r="HB91" s="93"/>
      <c r="HC91" s="93"/>
      <c r="HD91" s="93"/>
      <c r="HE91" s="93"/>
      <c r="HF91" s="93"/>
      <c r="HG91" s="93"/>
      <c r="HH91" s="93"/>
      <c r="HI91" s="93"/>
      <c r="HJ91" s="93"/>
      <c r="HK91" s="93"/>
      <c r="HL91" s="93"/>
      <c r="HM91" s="93"/>
      <c r="HN91" s="93"/>
      <c r="HO91" s="93"/>
      <c r="HP91" s="93"/>
      <c r="HQ91" s="93"/>
      <c r="HR91" s="93"/>
      <c r="HS91" s="93"/>
      <c r="HT91" s="93"/>
      <c r="HU91" s="93"/>
      <c r="HV91" s="93"/>
      <c r="HW91" s="93"/>
      <c r="HX91" s="93"/>
      <c r="HY91" s="93"/>
      <c r="HZ91" s="93"/>
      <c r="IA91" s="93"/>
      <c r="IB91" s="93"/>
      <c r="IC91" s="93"/>
      <c r="ID91" s="93"/>
      <c r="IE91" s="93"/>
      <c r="IF91" s="93"/>
      <c r="IG91" s="93"/>
      <c r="IH91" s="93"/>
      <c r="II91" s="93"/>
      <c r="IJ91" s="93"/>
      <c r="IK91" s="93"/>
      <c r="IL91" s="93"/>
      <c r="IM91" s="93"/>
      <c r="IN91" s="93"/>
      <c r="IO91" s="93"/>
      <c r="IP91" s="93"/>
      <c r="IQ91" s="93"/>
      <c r="IR91" s="93"/>
      <c r="IS91" s="93"/>
      <c r="IT91" s="93"/>
      <c r="IU91" s="93"/>
      <c r="IV91" s="93"/>
      <c r="IW91" s="93"/>
      <c r="IX91" s="93"/>
      <c r="IY91" s="93"/>
      <c r="IZ91" s="93"/>
      <c r="JA91" s="93"/>
      <c r="JB91" s="93"/>
      <c r="JC91" s="93"/>
      <c r="JD91" s="93"/>
      <c r="JE91" s="93"/>
      <c r="JF91" s="93"/>
      <c r="JG91" s="93"/>
      <c r="JH91" s="93"/>
      <c r="JI91" s="93"/>
      <c r="JJ91" s="93"/>
      <c r="JK91" s="93"/>
      <c r="JL91" s="93"/>
      <c r="JM91" s="93"/>
      <c r="JN91" s="93"/>
      <c r="JO91" s="93"/>
      <c r="JP91" s="93"/>
      <c r="JQ91" s="93"/>
      <c r="JR91" s="93"/>
      <c r="JS91" s="93"/>
      <c r="JT91" s="93"/>
      <c r="JU91" s="93"/>
      <c r="JV91" s="93"/>
      <c r="JW91" s="93"/>
      <c r="JX91" s="93"/>
      <c r="JY91" s="93"/>
      <c r="JZ91" s="93"/>
      <c r="KA91" s="93"/>
      <c r="KB91" s="93"/>
    </row>
    <row r="92" spans="1:288" ht="15.75" customHeight="1" x14ac:dyDescent="0.3">
      <c r="A92" s="97" t="s">
        <v>488</v>
      </c>
      <c r="B92" s="97" t="s">
        <v>266</v>
      </c>
      <c r="C92" s="97" t="s">
        <v>266</v>
      </c>
      <c r="D92" s="97" t="s">
        <v>189</v>
      </c>
      <c r="E92" s="97" t="s">
        <v>457</v>
      </c>
      <c r="F92" s="97"/>
      <c r="G92" s="97"/>
      <c r="H92" s="126"/>
      <c r="I92" s="125"/>
      <c r="J92" s="125"/>
      <c r="K92" s="125"/>
      <c r="L92" s="78" t="s">
        <v>610</v>
      </c>
      <c r="M92" s="75">
        <f>N92</f>
        <v>0</v>
      </c>
      <c r="N92" s="47">
        <f>P92</f>
        <v>0</v>
      </c>
      <c r="O92" s="83"/>
      <c r="P92" s="47">
        <f>SUM(Q92:EW92)</f>
        <v>0</v>
      </c>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6"/>
      <c r="CA92" s="66"/>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c r="EO92" s="67"/>
      <c r="EP92" s="67"/>
      <c r="EQ92" s="67"/>
      <c r="ER92" s="67"/>
      <c r="ES92" s="67"/>
      <c r="ET92" s="67"/>
      <c r="EU92" s="67"/>
      <c r="EV92" s="67"/>
      <c r="EW92" s="67"/>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row>
    <row r="93" spans="1:288" ht="15.75" customHeight="1" x14ac:dyDescent="0.3">
      <c r="A93" s="118" t="s">
        <v>488</v>
      </c>
      <c r="B93" s="118" t="s">
        <v>266</v>
      </c>
      <c r="C93" s="118" t="s">
        <v>266</v>
      </c>
      <c r="D93" s="118" t="s">
        <v>189</v>
      </c>
      <c r="E93" s="118" t="s">
        <v>457</v>
      </c>
      <c r="F93" s="169" t="s">
        <v>614</v>
      </c>
      <c r="G93" s="90" t="s">
        <v>616</v>
      </c>
      <c r="H93" s="170" t="s">
        <v>617</v>
      </c>
      <c r="I93" s="181" t="s">
        <v>208</v>
      </c>
      <c r="J93" s="181" t="s">
        <v>619</v>
      </c>
      <c r="K93" s="181"/>
      <c r="L93" s="122" t="s">
        <v>620</v>
      </c>
      <c r="M93" s="75">
        <f>N93</f>
        <v>200000000</v>
      </c>
      <c r="N93" s="47">
        <f>P93</f>
        <v>200000000</v>
      </c>
      <c r="O93" s="83">
        <v>4</v>
      </c>
      <c r="P93" s="47">
        <f>SUM(Q93:EW93)</f>
        <v>200000000</v>
      </c>
      <c r="Q93" s="47">
        <v>200000000</v>
      </c>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152"/>
      <c r="CA93" s="152"/>
      <c r="CB93" s="92"/>
      <c r="CC93" s="92"/>
      <c r="CD93" s="92"/>
      <c r="CE93" s="92"/>
      <c r="CF93" s="92"/>
      <c r="CG93" s="92"/>
      <c r="CH93" s="92"/>
      <c r="CI93" s="92"/>
      <c r="CJ93" s="92"/>
      <c r="CK93" s="92"/>
      <c r="CL93" s="92"/>
      <c r="CM93" s="92"/>
      <c r="CN93" s="92"/>
      <c r="CO93" s="92"/>
      <c r="CP93" s="92"/>
      <c r="CQ93" s="92"/>
      <c r="CR93" s="92"/>
      <c r="CS93" s="92"/>
      <c r="CT93" s="92"/>
      <c r="CU93" s="92"/>
      <c r="CV93" s="92"/>
      <c r="CW93" s="92"/>
      <c r="CX93" s="92"/>
      <c r="CY93" s="92"/>
      <c r="CZ93" s="92"/>
      <c r="DA93" s="92"/>
      <c r="DB93" s="92"/>
      <c r="DC93" s="92"/>
      <c r="DD93" s="92"/>
      <c r="DE93" s="92"/>
      <c r="DF93" s="92"/>
      <c r="DG93" s="92"/>
      <c r="DH93" s="92"/>
      <c r="DI93" s="92"/>
      <c r="DJ93" s="92"/>
      <c r="DK93" s="92"/>
      <c r="DL93" s="92"/>
      <c r="DM93" s="92"/>
      <c r="DN93" s="92"/>
      <c r="DO93" s="92"/>
      <c r="DP93" s="92"/>
      <c r="DQ93" s="92"/>
      <c r="DR93" s="92"/>
      <c r="DS93" s="92"/>
      <c r="DT93" s="92"/>
      <c r="DU93" s="92"/>
      <c r="DV93" s="92"/>
      <c r="DW93" s="92"/>
      <c r="DX93" s="92"/>
      <c r="DY93" s="92"/>
      <c r="DZ93" s="92"/>
      <c r="EA93" s="92"/>
      <c r="EB93" s="92"/>
      <c r="EC93" s="92"/>
      <c r="ED93" s="92"/>
      <c r="EE93" s="92"/>
      <c r="EF93" s="92"/>
      <c r="EG93" s="92"/>
      <c r="EH93" s="92"/>
      <c r="EI93" s="92"/>
      <c r="EJ93" s="92"/>
      <c r="EK93" s="92"/>
      <c r="EL93" s="92"/>
      <c r="EM93" s="92"/>
      <c r="EN93" s="92"/>
      <c r="EO93" s="92"/>
      <c r="EP93" s="92"/>
      <c r="EQ93" s="92"/>
      <c r="ER93" s="92"/>
      <c r="ES93" s="92"/>
      <c r="ET93" s="92"/>
      <c r="EU93" s="92"/>
      <c r="EV93" s="92"/>
      <c r="EW93" s="92"/>
      <c r="EX93" s="93"/>
      <c r="EY93" s="93"/>
      <c r="EZ93" s="93"/>
      <c r="FA93" s="93"/>
      <c r="FB93" s="93"/>
      <c r="FC93" s="93"/>
      <c r="FD93" s="93"/>
      <c r="FE93" s="93"/>
      <c r="FF93" s="93"/>
      <c r="FG93" s="93"/>
      <c r="FH93" s="93"/>
      <c r="FI93" s="93"/>
      <c r="FJ93" s="93"/>
      <c r="FK93" s="93"/>
      <c r="FL93" s="93"/>
      <c r="FM93" s="93"/>
      <c r="FN93" s="93"/>
      <c r="FO93" s="93"/>
      <c r="FP93" s="93"/>
      <c r="FQ93" s="93"/>
      <c r="FR93" s="93"/>
      <c r="FS93" s="93"/>
      <c r="FT93" s="93"/>
      <c r="FU93" s="93"/>
      <c r="FV93" s="93"/>
      <c r="FW93" s="93"/>
      <c r="FX93" s="93"/>
      <c r="FY93" s="93"/>
      <c r="FZ93" s="93"/>
      <c r="GA93" s="93"/>
      <c r="GB93" s="93"/>
      <c r="GC93" s="93"/>
      <c r="GD93" s="93"/>
      <c r="GE93" s="93"/>
      <c r="GF93" s="93"/>
      <c r="GG93" s="93"/>
      <c r="GH93" s="93"/>
      <c r="GI93" s="93"/>
      <c r="GJ93" s="93"/>
      <c r="GK93" s="93"/>
      <c r="GL93" s="93"/>
      <c r="GM93" s="93"/>
      <c r="GN93" s="93"/>
      <c r="GO93" s="93"/>
      <c r="GP93" s="93"/>
      <c r="GQ93" s="93"/>
      <c r="GR93" s="93"/>
      <c r="GS93" s="93"/>
      <c r="GT93" s="93"/>
      <c r="GU93" s="93"/>
      <c r="GV93" s="93"/>
      <c r="GW93" s="93"/>
      <c r="GX93" s="93"/>
      <c r="GY93" s="93"/>
      <c r="GZ93" s="93"/>
      <c r="HA93" s="93"/>
      <c r="HB93" s="93"/>
      <c r="HC93" s="93"/>
      <c r="HD93" s="93"/>
      <c r="HE93" s="93"/>
      <c r="HF93" s="93"/>
      <c r="HG93" s="93"/>
      <c r="HH93" s="93"/>
      <c r="HI93" s="93"/>
      <c r="HJ93" s="93"/>
      <c r="HK93" s="93"/>
      <c r="HL93" s="93"/>
      <c r="HM93" s="93"/>
      <c r="HN93" s="93"/>
      <c r="HO93" s="93"/>
      <c r="HP93" s="93"/>
      <c r="HQ93" s="93"/>
      <c r="HR93" s="93"/>
      <c r="HS93" s="93"/>
      <c r="HT93" s="93"/>
      <c r="HU93" s="93"/>
      <c r="HV93" s="93"/>
      <c r="HW93" s="93"/>
      <c r="HX93" s="93"/>
      <c r="HY93" s="93"/>
      <c r="HZ93" s="93"/>
      <c r="IA93" s="93"/>
      <c r="IB93" s="93"/>
      <c r="IC93" s="93"/>
      <c r="ID93" s="93"/>
      <c r="IE93" s="93"/>
      <c r="IF93" s="93"/>
      <c r="IG93" s="93"/>
      <c r="IH93" s="93"/>
      <c r="II93" s="93"/>
      <c r="IJ93" s="93"/>
      <c r="IK93" s="93"/>
      <c r="IL93" s="93"/>
      <c r="IM93" s="93"/>
      <c r="IN93" s="93"/>
      <c r="IO93" s="93"/>
      <c r="IP93" s="93"/>
      <c r="IQ93" s="93"/>
      <c r="IR93" s="93"/>
      <c r="IS93" s="93"/>
      <c r="IT93" s="93"/>
      <c r="IU93" s="93"/>
      <c r="IV93" s="93"/>
      <c r="IW93" s="93"/>
      <c r="IX93" s="93"/>
      <c r="IY93" s="93"/>
      <c r="IZ93" s="93"/>
      <c r="JA93" s="93"/>
      <c r="JB93" s="93"/>
      <c r="JC93" s="93"/>
      <c r="JD93" s="93"/>
      <c r="JE93" s="93"/>
      <c r="JF93" s="93"/>
      <c r="JG93" s="93"/>
      <c r="JH93" s="93"/>
      <c r="JI93" s="93"/>
      <c r="JJ93" s="93"/>
      <c r="JK93" s="93"/>
      <c r="JL93" s="93"/>
      <c r="JM93" s="93"/>
      <c r="JN93" s="93"/>
      <c r="JO93" s="93"/>
      <c r="JP93" s="93"/>
      <c r="JQ93" s="93"/>
      <c r="JR93" s="93"/>
      <c r="JS93" s="93"/>
      <c r="JT93" s="93"/>
      <c r="JU93" s="93"/>
      <c r="JV93" s="93"/>
      <c r="JW93" s="93"/>
      <c r="JX93" s="93"/>
      <c r="JY93" s="93"/>
      <c r="JZ93" s="93"/>
      <c r="KA93" s="93"/>
      <c r="KB93" s="93"/>
    </row>
    <row r="94" spans="1:288" ht="15.75" customHeight="1" x14ac:dyDescent="0.3">
      <c r="A94" s="118" t="s">
        <v>488</v>
      </c>
      <c r="B94" s="118" t="s">
        <v>266</v>
      </c>
      <c r="C94" s="118" t="s">
        <v>266</v>
      </c>
      <c r="D94" s="118" t="s">
        <v>189</v>
      </c>
      <c r="E94" s="118" t="s">
        <v>457</v>
      </c>
      <c r="F94" s="140" t="s">
        <v>622</v>
      </c>
      <c r="G94" s="90" t="s">
        <v>616</v>
      </c>
      <c r="H94" s="160" t="s">
        <v>623</v>
      </c>
      <c r="I94" s="181" t="s">
        <v>208</v>
      </c>
      <c r="J94" s="181" t="s">
        <v>619</v>
      </c>
      <c r="K94" s="181"/>
      <c r="L94" s="122" t="s">
        <v>624</v>
      </c>
      <c r="M94" s="75">
        <f>N94</f>
        <v>1000000000</v>
      </c>
      <c r="N94" s="47">
        <f>P94</f>
        <v>1000000000</v>
      </c>
      <c r="O94" s="83">
        <v>4</v>
      </c>
      <c r="P94" s="47">
        <f>SUM(Q94:EW94)</f>
        <v>1000000000</v>
      </c>
      <c r="Q94" s="48">
        <v>1000000000</v>
      </c>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6"/>
      <c r="CA94" s="66"/>
      <c r="CB94" s="48"/>
      <c r="CC94" s="48"/>
      <c r="CD94" s="48"/>
      <c r="CE94" s="48"/>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c r="EO94" s="67"/>
      <c r="EP94" s="67"/>
      <c r="EQ94" s="67"/>
      <c r="ER94" s="67"/>
      <c r="ES94" s="67"/>
      <c r="ET94" s="67"/>
      <c r="EU94" s="67"/>
      <c r="EV94" s="67"/>
      <c r="EW94" s="67"/>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row>
    <row r="95" spans="1:288" ht="15.75" customHeight="1" x14ac:dyDescent="0.3">
      <c r="A95" s="118" t="s">
        <v>488</v>
      </c>
      <c r="B95" s="118" t="s">
        <v>266</v>
      </c>
      <c r="C95" s="118" t="s">
        <v>266</v>
      </c>
      <c r="D95" s="118" t="s">
        <v>189</v>
      </c>
      <c r="E95" s="118" t="s">
        <v>457</v>
      </c>
      <c r="F95" s="94" t="s">
        <v>627</v>
      </c>
      <c r="G95" s="55" t="s">
        <v>628</v>
      </c>
      <c r="H95" s="168" t="s">
        <v>629</v>
      </c>
      <c r="I95" s="181" t="s">
        <v>208</v>
      </c>
      <c r="J95" s="87" t="s">
        <v>630</v>
      </c>
      <c r="K95" s="87"/>
      <c r="L95" s="122" t="s">
        <v>631</v>
      </c>
      <c r="M95" s="75">
        <f>N95</f>
        <v>789543462.32000005</v>
      </c>
      <c r="N95" s="47">
        <f>P95</f>
        <v>789543462.32000005</v>
      </c>
      <c r="O95" s="83">
        <v>10</v>
      </c>
      <c r="P95" s="47">
        <f>SUM(Q95:EW95)</f>
        <v>789543462.32000005</v>
      </c>
      <c r="Q95" s="47">
        <v>789543462.32000005</v>
      </c>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47"/>
      <c r="CC95" s="47"/>
      <c r="CD95" s="47"/>
      <c r="CE95" s="47"/>
      <c r="CF95" s="47"/>
      <c r="CG95" s="47"/>
      <c r="CH95" s="47"/>
      <c r="CI95" s="47"/>
      <c r="CJ95" s="47"/>
      <c r="CK95" s="47"/>
      <c r="CL95" s="47"/>
      <c r="CM95" s="47"/>
      <c r="CN95" s="47"/>
      <c r="CO95" s="47"/>
      <c r="CP95" s="47"/>
      <c r="CQ95" s="92"/>
      <c r="CR95" s="92"/>
      <c r="CS95" s="92"/>
      <c r="CT95" s="92"/>
      <c r="CU95" s="92"/>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92"/>
      <c r="DW95" s="92"/>
      <c r="DX95" s="92"/>
      <c r="DY95" s="92"/>
      <c r="DZ95" s="92"/>
      <c r="EA95" s="92"/>
      <c r="EB95" s="92"/>
      <c r="EC95" s="92"/>
      <c r="ED95" s="92"/>
      <c r="EE95" s="92"/>
      <c r="EF95" s="92"/>
      <c r="EG95" s="92"/>
      <c r="EH95" s="92"/>
      <c r="EI95" s="92"/>
      <c r="EJ95" s="92"/>
      <c r="EK95" s="92"/>
      <c r="EL95" s="92"/>
      <c r="EM95" s="92"/>
      <c r="EN95" s="92"/>
      <c r="EO95" s="92"/>
      <c r="EP95" s="92"/>
      <c r="EQ95" s="92"/>
      <c r="ER95" s="92"/>
      <c r="ES95" s="92"/>
      <c r="ET95" s="92"/>
      <c r="EU95" s="92"/>
      <c r="EV95" s="92"/>
      <c r="EW95" s="153"/>
      <c r="EX95" s="93"/>
      <c r="EY95" s="93"/>
      <c r="EZ95" s="93"/>
      <c r="FA95" s="93"/>
      <c r="FB95" s="93"/>
      <c r="FC95" s="93"/>
      <c r="FD95" s="93"/>
      <c r="FE95" s="93"/>
      <c r="FF95" s="93"/>
      <c r="FG95" s="93"/>
      <c r="FH95" s="93"/>
      <c r="FI95" s="93"/>
      <c r="FJ95" s="93"/>
      <c r="FK95" s="93"/>
      <c r="FL95" s="93"/>
      <c r="FM95" s="93"/>
      <c r="FN95" s="93"/>
      <c r="FO95" s="93"/>
      <c r="FP95" s="93"/>
      <c r="FQ95" s="93"/>
      <c r="FR95" s="93"/>
      <c r="FS95" s="93"/>
      <c r="FT95" s="93"/>
      <c r="FU95" s="93"/>
      <c r="FV95" s="93"/>
      <c r="FW95" s="93"/>
      <c r="FX95" s="93"/>
      <c r="FY95" s="93"/>
      <c r="FZ95" s="93"/>
      <c r="GA95" s="93"/>
      <c r="GB95" s="93"/>
      <c r="GC95" s="93"/>
      <c r="GD95" s="93"/>
      <c r="GE95" s="93"/>
      <c r="GF95" s="93"/>
      <c r="GG95" s="93"/>
      <c r="GH95" s="93"/>
      <c r="GI95" s="93"/>
      <c r="GJ95" s="93"/>
      <c r="GK95" s="93"/>
      <c r="GL95" s="93"/>
      <c r="GM95" s="93"/>
      <c r="GN95" s="93"/>
      <c r="GO95" s="93"/>
      <c r="GP95" s="93"/>
      <c r="GQ95" s="93"/>
      <c r="GR95" s="93"/>
      <c r="GS95" s="93"/>
      <c r="GT95" s="93"/>
      <c r="GU95" s="93"/>
      <c r="GV95" s="93"/>
      <c r="GW95" s="93"/>
      <c r="GX95" s="93"/>
      <c r="GY95" s="93"/>
      <c r="GZ95" s="93"/>
      <c r="HA95" s="93"/>
      <c r="HB95" s="93"/>
      <c r="HC95" s="93"/>
      <c r="HD95" s="93"/>
      <c r="HE95" s="93"/>
      <c r="HF95" s="93"/>
      <c r="HG95" s="93"/>
      <c r="HH95" s="93"/>
      <c r="HI95" s="93"/>
      <c r="HJ95" s="93"/>
      <c r="HK95" s="93"/>
      <c r="HL95" s="93"/>
      <c r="HM95" s="93"/>
      <c r="HN95" s="93"/>
      <c r="HO95" s="93"/>
      <c r="HP95" s="93"/>
      <c r="HQ95" s="93"/>
      <c r="HR95" s="93"/>
      <c r="HS95" s="93"/>
      <c r="HT95" s="93"/>
      <c r="HU95" s="93"/>
      <c r="HV95" s="93"/>
      <c r="HW95" s="93"/>
      <c r="HX95" s="93"/>
      <c r="HY95" s="93"/>
      <c r="HZ95" s="93"/>
      <c r="IA95" s="93"/>
      <c r="IB95" s="93"/>
      <c r="IC95" s="93"/>
      <c r="ID95" s="93"/>
      <c r="IE95" s="93"/>
      <c r="IF95" s="93"/>
      <c r="IG95" s="93"/>
      <c r="IH95" s="93"/>
      <c r="II95" s="93"/>
      <c r="IJ95" s="93"/>
      <c r="IK95" s="93"/>
      <c r="IL95" s="93"/>
      <c r="IM95" s="93"/>
      <c r="IN95" s="93"/>
      <c r="IO95" s="93"/>
      <c r="IP95" s="93"/>
      <c r="IQ95" s="93"/>
      <c r="IR95" s="93"/>
      <c r="IS95" s="93"/>
      <c r="IT95" s="93"/>
      <c r="IU95" s="93"/>
      <c r="IV95" s="93"/>
      <c r="IW95" s="93"/>
      <c r="IX95" s="93"/>
      <c r="IY95" s="93"/>
      <c r="IZ95" s="93"/>
      <c r="JA95" s="93"/>
      <c r="JB95" s="93"/>
      <c r="JC95" s="93"/>
      <c r="JD95" s="93"/>
      <c r="JE95" s="93"/>
      <c r="JF95" s="93"/>
      <c r="JG95" s="93"/>
      <c r="JH95" s="93"/>
      <c r="JI95" s="93"/>
      <c r="JJ95" s="93"/>
      <c r="JK95" s="93"/>
      <c r="JL95" s="93"/>
      <c r="JM95" s="93"/>
      <c r="JN95" s="93"/>
      <c r="JO95" s="93"/>
      <c r="JP95" s="93"/>
      <c r="JQ95" s="93"/>
      <c r="JR95" s="93"/>
      <c r="JS95" s="93"/>
      <c r="JT95" s="93"/>
      <c r="JU95" s="93"/>
      <c r="JV95" s="93"/>
      <c r="JW95" s="93"/>
      <c r="JX95" s="93"/>
      <c r="JY95" s="93"/>
      <c r="JZ95" s="93"/>
      <c r="KA95" s="93"/>
      <c r="KB95" s="93"/>
    </row>
    <row r="96" spans="1:288" ht="15.75" customHeight="1" x14ac:dyDescent="0.3">
      <c r="A96" s="118" t="s">
        <v>488</v>
      </c>
      <c r="B96" s="118" t="s">
        <v>266</v>
      </c>
      <c r="C96" s="118" t="s">
        <v>266</v>
      </c>
      <c r="D96" s="118" t="s">
        <v>189</v>
      </c>
      <c r="E96" s="118" t="s">
        <v>457</v>
      </c>
      <c r="F96" s="94" t="s">
        <v>633</v>
      </c>
      <c r="G96" s="55" t="s">
        <v>634</v>
      </c>
      <c r="H96" s="168" t="s">
        <v>635</v>
      </c>
      <c r="I96" s="181" t="s">
        <v>208</v>
      </c>
      <c r="J96" s="87" t="s">
        <v>630</v>
      </c>
      <c r="K96" s="87"/>
      <c r="L96" s="138" t="s">
        <v>636</v>
      </c>
      <c r="M96" s="75">
        <f>N96</f>
        <v>6000000000</v>
      </c>
      <c r="N96" s="47">
        <f>P96</f>
        <v>6000000000</v>
      </c>
      <c r="O96" s="83">
        <v>16</v>
      </c>
      <c r="P96" s="47">
        <f>SUM(Q96:EW96)</f>
        <v>6000000000</v>
      </c>
      <c r="Q96" s="47">
        <v>6000000000</v>
      </c>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47"/>
      <c r="CC96" s="47"/>
      <c r="CD96" s="47"/>
      <c r="CE96" s="47"/>
      <c r="CF96" s="47"/>
      <c r="CG96" s="47"/>
      <c r="CH96" s="47"/>
      <c r="CI96" s="47"/>
      <c r="CJ96" s="47"/>
      <c r="CK96" s="47"/>
      <c r="CL96" s="47"/>
      <c r="CM96" s="47"/>
      <c r="CN96" s="47"/>
      <c r="CO96" s="47"/>
      <c r="CP96" s="47"/>
      <c r="CQ96" s="92"/>
      <c r="CR96" s="92"/>
      <c r="CS96" s="92"/>
      <c r="CT96" s="92"/>
      <c r="CU96" s="92"/>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92"/>
      <c r="DW96" s="92"/>
      <c r="DX96" s="92"/>
      <c r="DY96" s="92"/>
      <c r="DZ96" s="92"/>
      <c r="EA96" s="92"/>
      <c r="EB96" s="92"/>
      <c r="EC96" s="92"/>
      <c r="ED96" s="92"/>
      <c r="EE96" s="92"/>
      <c r="EF96" s="92"/>
      <c r="EG96" s="92"/>
      <c r="EH96" s="92"/>
      <c r="EI96" s="92"/>
      <c r="EJ96" s="92"/>
      <c r="EK96" s="92"/>
      <c r="EL96" s="92"/>
      <c r="EM96" s="92"/>
      <c r="EN96" s="92"/>
      <c r="EO96" s="92"/>
      <c r="EP96" s="92"/>
      <c r="EQ96" s="92"/>
      <c r="ER96" s="92"/>
      <c r="ES96" s="92"/>
      <c r="ET96" s="92"/>
      <c r="EU96" s="92"/>
      <c r="EV96" s="92"/>
      <c r="EW96" s="153"/>
      <c r="EX96" s="93"/>
      <c r="EY96" s="93"/>
      <c r="EZ96" s="93"/>
      <c r="FA96" s="93"/>
      <c r="FB96" s="93"/>
      <c r="FC96" s="93"/>
      <c r="FD96" s="93"/>
      <c r="FE96" s="93"/>
      <c r="FF96" s="93"/>
      <c r="FG96" s="93"/>
      <c r="FH96" s="93"/>
      <c r="FI96" s="93"/>
      <c r="FJ96" s="93"/>
      <c r="FK96" s="93"/>
      <c r="FL96" s="93"/>
      <c r="FM96" s="93"/>
      <c r="FN96" s="93"/>
      <c r="FO96" s="93"/>
      <c r="FP96" s="93"/>
      <c r="FQ96" s="93"/>
      <c r="FR96" s="93"/>
      <c r="FS96" s="93"/>
      <c r="FT96" s="93"/>
      <c r="FU96" s="93"/>
      <c r="FV96" s="93"/>
      <c r="FW96" s="93"/>
      <c r="FX96" s="93"/>
      <c r="FY96" s="93"/>
      <c r="FZ96" s="93"/>
      <c r="GA96" s="93"/>
      <c r="GB96" s="93"/>
      <c r="GC96" s="93"/>
      <c r="GD96" s="93"/>
      <c r="GE96" s="93"/>
      <c r="GF96" s="93"/>
      <c r="GG96" s="93"/>
      <c r="GH96" s="93"/>
      <c r="GI96" s="93"/>
      <c r="GJ96" s="93"/>
      <c r="GK96" s="93"/>
      <c r="GL96" s="93"/>
      <c r="GM96" s="93"/>
      <c r="GN96" s="93"/>
      <c r="GO96" s="93"/>
      <c r="GP96" s="93"/>
      <c r="GQ96" s="93"/>
      <c r="GR96" s="93"/>
      <c r="GS96" s="93"/>
      <c r="GT96" s="93"/>
      <c r="GU96" s="93"/>
      <c r="GV96" s="93"/>
      <c r="GW96" s="93"/>
      <c r="GX96" s="93"/>
      <c r="GY96" s="93"/>
      <c r="GZ96" s="93"/>
      <c r="HA96" s="93"/>
      <c r="HB96" s="93"/>
      <c r="HC96" s="93"/>
      <c r="HD96" s="93"/>
      <c r="HE96" s="93"/>
      <c r="HF96" s="93"/>
      <c r="HG96" s="93"/>
      <c r="HH96" s="93"/>
      <c r="HI96" s="93"/>
      <c r="HJ96" s="93"/>
      <c r="HK96" s="93"/>
      <c r="HL96" s="93"/>
      <c r="HM96" s="93"/>
      <c r="HN96" s="93"/>
      <c r="HO96" s="93"/>
      <c r="HP96" s="93"/>
      <c r="HQ96" s="93"/>
      <c r="HR96" s="93"/>
      <c r="HS96" s="93"/>
      <c r="HT96" s="93"/>
      <c r="HU96" s="93"/>
      <c r="HV96" s="93"/>
      <c r="HW96" s="93"/>
      <c r="HX96" s="93"/>
      <c r="HY96" s="93"/>
      <c r="HZ96" s="93"/>
      <c r="IA96" s="93"/>
      <c r="IB96" s="93"/>
      <c r="IC96" s="93"/>
      <c r="ID96" s="93"/>
      <c r="IE96" s="93"/>
      <c r="IF96" s="93"/>
      <c r="IG96" s="93"/>
      <c r="IH96" s="93"/>
      <c r="II96" s="93"/>
      <c r="IJ96" s="93"/>
      <c r="IK96" s="93"/>
      <c r="IL96" s="93"/>
      <c r="IM96" s="93"/>
      <c r="IN96" s="93"/>
      <c r="IO96" s="93"/>
      <c r="IP96" s="93"/>
      <c r="IQ96" s="93"/>
      <c r="IR96" s="93"/>
      <c r="IS96" s="93"/>
      <c r="IT96" s="93"/>
      <c r="IU96" s="93"/>
      <c r="IV96" s="93"/>
      <c r="IW96" s="93"/>
      <c r="IX96" s="93"/>
      <c r="IY96" s="93"/>
      <c r="IZ96" s="93"/>
      <c r="JA96" s="93"/>
      <c r="JB96" s="93"/>
      <c r="JC96" s="93"/>
      <c r="JD96" s="93"/>
      <c r="JE96" s="93"/>
      <c r="JF96" s="93"/>
      <c r="JG96" s="93"/>
      <c r="JH96" s="93"/>
      <c r="JI96" s="93"/>
      <c r="JJ96" s="93"/>
      <c r="JK96" s="93"/>
      <c r="JL96" s="93"/>
      <c r="JM96" s="93"/>
      <c r="JN96" s="93"/>
      <c r="JO96" s="93"/>
      <c r="JP96" s="93"/>
      <c r="JQ96" s="93"/>
      <c r="JR96" s="93"/>
      <c r="JS96" s="93"/>
      <c r="JT96" s="93"/>
      <c r="JU96" s="93"/>
      <c r="JV96" s="93"/>
      <c r="JW96" s="93"/>
      <c r="JX96" s="93"/>
      <c r="JY96" s="93"/>
      <c r="JZ96" s="93"/>
      <c r="KA96" s="93"/>
      <c r="KB96" s="93"/>
    </row>
    <row r="97" spans="1:288" ht="15.75" hidden="1" customHeight="1" x14ac:dyDescent="0.3">
      <c r="A97" s="172" t="s">
        <v>488</v>
      </c>
      <c r="B97" s="172" t="s">
        <v>266</v>
      </c>
      <c r="C97" s="172" t="s">
        <v>266</v>
      </c>
      <c r="D97" s="172" t="s">
        <v>189</v>
      </c>
      <c r="E97" s="172" t="s">
        <v>457</v>
      </c>
      <c r="F97" s="245" t="s">
        <v>1132</v>
      </c>
      <c r="G97" s="90"/>
      <c r="H97" s="309" t="s">
        <v>1018</v>
      </c>
      <c r="I97" s="181"/>
      <c r="J97" s="87"/>
      <c r="K97" s="87" t="s">
        <v>823</v>
      </c>
      <c r="L97" s="91" t="s">
        <v>1133</v>
      </c>
      <c r="M97" s="75">
        <v>1500000000</v>
      </c>
      <c r="N97" s="48"/>
      <c r="O97" s="63"/>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48"/>
      <c r="CC97" s="48"/>
      <c r="CD97" s="48"/>
      <c r="CE97" s="48"/>
      <c r="CF97" s="48"/>
      <c r="CG97" s="48"/>
      <c r="CH97" s="48"/>
      <c r="CI97" s="48"/>
      <c r="CJ97" s="48"/>
      <c r="CK97" s="48"/>
      <c r="CL97" s="48"/>
      <c r="CM97" s="48"/>
      <c r="CN97" s="48"/>
      <c r="CO97" s="48"/>
      <c r="CP97" s="48"/>
      <c r="CQ97" s="67"/>
      <c r="CR97" s="67"/>
      <c r="CS97" s="67"/>
      <c r="CT97" s="67"/>
      <c r="CU97" s="67"/>
      <c r="CV97" s="48"/>
      <c r="CW97" s="48"/>
      <c r="CX97" s="48"/>
      <c r="CY97" s="48"/>
      <c r="CZ97" s="48"/>
      <c r="DA97" s="48"/>
      <c r="DB97" s="48"/>
      <c r="DC97" s="48"/>
      <c r="DD97" s="48"/>
      <c r="DE97" s="48"/>
      <c r="DF97" s="48"/>
      <c r="DG97" s="48"/>
      <c r="DH97" s="48"/>
      <c r="DI97" s="48"/>
      <c r="DJ97" s="48"/>
      <c r="DK97" s="48"/>
      <c r="DL97" s="48"/>
      <c r="DM97" s="48"/>
      <c r="DN97" s="48"/>
      <c r="DO97" s="48"/>
      <c r="DP97" s="48"/>
      <c r="DQ97" s="48"/>
      <c r="DR97" s="48"/>
      <c r="DS97" s="48"/>
      <c r="DT97" s="48"/>
      <c r="DU97" s="48"/>
      <c r="DV97" s="67"/>
      <c r="DW97" s="67"/>
      <c r="DX97" s="67"/>
      <c r="DY97" s="67"/>
      <c r="DZ97" s="67"/>
      <c r="EA97" s="67"/>
      <c r="EB97" s="67"/>
      <c r="EC97" s="67"/>
      <c r="ED97" s="67"/>
      <c r="EE97" s="67"/>
      <c r="EF97" s="67"/>
      <c r="EG97" s="67"/>
      <c r="EH97" s="67"/>
      <c r="EI97" s="67"/>
      <c r="EJ97" s="67"/>
      <c r="EK97" s="67"/>
      <c r="EL97" s="67"/>
      <c r="EM97" s="67"/>
      <c r="EN97" s="67"/>
      <c r="EO97" s="67"/>
      <c r="EP97" s="67"/>
      <c r="EQ97" s="67"/>
      <c r="ER97" s="67"/>
      <c r="ES97" s="67"/>
      <c r="ET97" s="67"/>
      <c r="EU97" s="67"/>
      <c r="EV97" s="67"/>
      <c r="EW97" s="314"/>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row>
    <row r="98" spans="1:288" ht="15.75" hidden="1" customHeight="1" x14ac:dyDescent="0.3">
      <c r="A98" s="172" t="s">
        <v>488</v>
      </c>
      <c r="B98" s="172" t="s">
        <v>266</v>
      </c>
      <c r="C98" s="172" t="s">
        <v>266</v>
      </c>
      <c r="D98" s="172" t="s">
        <v>189</v>
      </c>
      <c r="E98" s="172" t="s">
        <v>457</v>
      </c>
      <c r="F98" s="245" t="s">
        <v>1134</v>
      </c>
      <c r="G98" s="90"/>
      <c r="H98" s="309" t="s">
        <v>1018</v>
      </c>
      <c r="I98" s="181"/>
      <c r="J98" s="87"/>
      <c r="K98" s="87" t="s">
        <v>842</v>
      </c>
      <c r="L98" s="91" t="s">
        <v>1135</v>
      </c>
      <c r="M98" s="75">
        <v>885028523.72000003</v>
      </c>
      <c r="N98" s="48"/>
      <c r="O98" s="63"/>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48"/>
      <c r="CC98" s="48"/>
      <c r="CD98" s="48"/>
      <c r="CE98" s="48"/>
      <c r="CF98" s="48"/>
      <c r="CG98" s="48"/>
      <c r="CH98" s="48"/>
      <c r="CI98" s="48"/>
      <c r="CJ98" s="48"/>
      <c r="CK98" s="48"/>
      <c r="CL98" s="48"/>
      <c r="CM98" s="48"/>
      <c r="CN98" s="48"/>
      <c r="CO98" s="48"/>
      <c r="CP98" s="48"/>
      <c r="CQ98" s="67"/>
      <c r="CR98" s="67"/>
      <c r="CS98" s="67"/>
      <c r="CT98" s="67"/>
      <c r="CU98" s="67"/>
      <c r="CV98" s="48"/>
      <c r="CW98" s="48"/>
      <c r="CX98" s="48"/>
      <c r="CY98" s="48"/>
      <c r="CZ98" s="48"/>
      <c r="DA98" s="48"/>
      <c r="DB98" s="48"/>
      <c r="DC98" s="48"/>
      <c r="DD98" s="48"/>
      <c r="DE98" s="48"/>
      <c r="DF98" s="48"/>
      <c r="DG98" s="48"/>
      <c r="DH98" s="48"/>
      <c r="DI98" s="48"/>
      <c r="DJ98" s="48"/>
      <c r="DK98" s="48"/>
      <c r="DL98" s="48"/>
      <c r="DM98" s="48"/>
      <c r="DN98" s="48"/>
      <c r="DO98" s="48"/>
      <c r="DP98" s="48"/>
      <c r="DQ98" s="48"/>
      <c r="DR98" s="48"/>
      <c r="DS98" s="48"/>
      <c r="DT98" s="48"/>
      <c r="DU98" s="48"/>
      <c r="DV98" s="67"/>
      <c r="DW98" s="67"/>
      <c r="DX98" s="67"/>
      <c r="DY98" s="67"/>
      <c r="DZ98" s="67"/>
      <c r="EA98" s="67"/>
      <c r="EB98" s="67"/>
      <c r="EC98" s="67"/>
      <c r="ED98" s="67"/>
      <c r="EE98" s="67"/>
      <c r="EF98" s="67"/>
      <c r="EG98" s="67"/>
      <c r="EH98" s="67"/>
      <c r="EI98" s="67"/>
      <c r="EJ98" s="67"/>
      <c r="EK98" s="67"/>
      <c r="EL98" s="67"/>
      <c r="EM98" s="67"/>
      <c r="EN98" s="67"/>
      <c r="EO98" s="67"/>
      <c r="EP98" s="67"/>
      <c r="EQ98" s="67"/>
      <c r="ER98" s="67"/>
      <c r="ES98" s="67"/>
      <c r="ET98" s="67"/>
      <c r="EU98" s="67"/>
      <c r="EV98" s="67"/>
      <c r="EW98" s="314"/>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row>
    <row r="99" spans="1:288" ht="15.75" customHeight="1" x14ac:dyDescent="0.3">
      <c r="A99" s="58" t="s">
        <v>488</v>
      </c>
      <c r="B99" s="58" t="s">
        <v>187</v>
      </c>
      <c r="C99" s="58"/>
      <c r="D99" s="58"/>
      <c r="E99" s="58"/>
      <c r="F99" s="58"/>
      <c r="G99" s="58"/>
      <c r="H99" s="58"/>
      <c r="I99" s="102"/>
      <c r="J99" s="102"/>
      <c r="K99" s="102"/>
      <c r="L99" s="62" t="s">
        <v>339</v>
      </c>
      <c r="M99" s="75">
        <f t="shared" ref="M99:M113" si="16">N99</f>
        <v>0</v>
      </c>
      <c r="N99" s="47">
        <f t="shared" ref="N99:N113" si="17">P99</f>
        <v>0</v>
      </c>
      <c r="O99" s="83"/>
      <c r="P99" s="47">
        <f t="shared" ref="P99:P113" si="18">SUM(Q99:EW99)</f>
        <v>0</v>
      </c>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6"/>
      <c r="CA99" s="66"/>
      <c r="CB99" s="67"/>
      <c r="CC99" s="67"/>
      <c r="CD99" s="67"/>
      <c r="CE99" s="67"/>
      <c r="CF99" s="67"/>
      <c r="CG99" s="67"/>
      <c r="CH99" s="67"/>
      <c r="CI99" s="67"/>
      <c r="CJ99" s="67"/>
      <c r="CK99" s="67"/>
      <c r="CL99" s="67"/>
      <c r="CM99" s="67"/>
      <c r="CN99" s="67"/>
      <c r="CO99" s="67"/>
      <c r="CP99" s="67"/>
      <c r="CQ99" s="67"/>
      <c r="CR99" s="67"/>
      <c r="CS99" s="67"/>
      <c r="CT99" s="67"/>
      <c r="CU99" s="67"/>
      <c r="CV99" s="67"/>
      <c r="CW99" s="67"/>
      <c r="CX99" s="67"/>
      <c r="CY99" s="67"/>
      <c r="CZ99" s="67"/>
      <c r="DA99" s="67"/>
      <c r="DB99" s="67"/>
      <c r="DC99" s="67"/>
      <c r="DD99" s="67"/>
      <c r="DE99" s="67"/>
      <c r="DF99" s="67"/>
      <c r="DG99" s="67"/>
      <c r="DH99" s="67"/>
      <c r="DI99" s="67"/>
      <c r="DJ99" s="67"/>
      <c r="DK99" s="67"/>
      <c r="DL99" s="67"/>
      <c r="DM99" s="67"/>
      <c r="DN99" s="67"/>
      <c r="DO99" s="67"/>
      <c r="DP99" s="67"/>
      <c r="DQ99" s="67"/>
      <c r="DR99" s="67"/>
      <c r="DS99" s="67"/>
      <c r="DT99" s="67"/>
      <c r="DU99" s="67"/>
      <c r="DV99" s="67"/>
      <c r="DW99" s="67"/>
      <c r="DX99" s="67"/>
      <c r="DY99" s="67"/>
      <c r="DZ99" s="67"/>
      <c r="EA99" s="67"/>
      <c r="EB99" s="67"/>
      <c r="EC99" s="67"/>
      <c r="ED99" s="67"/>
      <c r="EE99" s="67"/>
      <c r="EF99" s="67"/>
      <c r="EG99" s="67"/>
      <c r="EH99" s="67"/>
      <c r="EI99" s="67"/>
      <c r="EJ99" s="67"/>
      <c r="EK99" s="67"/>
      <c r="EL99" s="67"/>
      <c r="EM99" s="67"/>
      <c r="EN99" s="67"/>
      <c r="EO99" s="67"/>
      <c r="EP99" s="67"/>
      <c r="EQ99" s="67"/>
      <c r="ER99" s="67"/>
      <c r="ES99" s="67"/>
      <c r="ET99" s="67"/>
      <c r="EU99" s="67"/>
      <c r="EV99" s="67"/>
      <c r="EW99" s="67"/>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row>
    <row r="100" spans="1:288" ht="15.75" customHeight="1" x14ac:dyDescent="0.3">
      <c r="A100" s="58" t="s">
        <v>488</v>
      </c>
      <c r="B100" s="58" t="s">
        <v>187</v>
      </c>
      <c r="C100" s="58" t="s">
        <v>189</v>
      </c>
      <c r="D100" s="58"/>
      <c r="E100" s="58"/>
      <c r="F100" s="58"/>
      <c r="G100" s="58"/>
      <c r="H100" s="58"/>
      <c r="I100" s="102"/>
      <c r="J100" s="102"/>
      <c r="K100" s="102"/>
      <c r="L100" s="62" t="s">
        <v>340</v>
      </c>
      <c r="M100" s="75">
        <f t="shared" si="16"/>
        <v>0</v>
      </c>
      <c r="N100" s="47">
        <f t="shared" si="17"/>
        <v>0</v>
      </c>
      <c r="O100" s="83"/>
      <c r="P100" s="47">
        <f t="shared" si="18"/>
        <v>0</v>
      </c>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6"/>
      <c r="CA100" s="66"/>
      <c r="CB100" s="67"/>
      <c r="CC100" s="67"/>
      <c r="CD100" s="67"/>
      <c r="CE100" s="67"/>
      <c r="CF100" s="67"/>
      <c r="CG100" s="67"/>
      <c r="CH100" s="67"/>
      <c r="CI100" s="67"/>
      <c r="CJ100" s="67"/>
      <c r="CK100" s="67"/>
      <c r="CL100" s="67"/>
      <c r="CM100" s="67"/>
      <c r="CN100" s="67"/>
      <c r="CO100" s="67"/>
      <c r="CP100" s="67"/>
      <c r="CQ100" s="67"/>
      <c r="CR100" s="67"/>
      <c r="CS100" s="67"/>
      <c r="CT100" s="67"/>
      <c r="CU100" s="67"/>
      <c r="CV100" s="67"/>
      <c r="CW100" s="67"/>
      <c r="CX100" s="67"/>
      <c r="CY100" s="67"/>
      <c r="CZ100" s="67"/>
      <c r="DA100" s="67"/>
      <c r="DB100" s="67"/>
      <c r="DC100" s="67"/>
      <c r="DD100" s="67"/>
      <c r="DE100" s="67"/>
      <c r="DF100" s="67"/>
      <c r="DG100" s="67"/>
      <c r="DH100" s="67"/>
      <c r="DI100" s="67"/>
      <c r="DJ100" s="67"/>
      <c r="DK100" s="67"/>
      <c r="DL100" s="67"/>
      <c r="DM100" s="67"/>
      <c r="DN100" s="67"/>
      <c r="DO100" s="67"/>
      <c r="DP100" s="67"/>
      <c r="DQ100" s="67"/>
      <c r="DR100" s="67"/>
      <c r="DS100" s="67"/>
      <c r="DT100" s="67"/>
      <c r="DU100" s="67"/>
      <c r="DV100" s="67"/>
      <c r="DW100" s="67"/>
      <c r="DX100" s="67"/>
      <c r="DY100" s="67"/>
      <c r="DZ100" s="67"/>
      <c r="EA100" s="67"/>
      <c r="EB100" s="67"/>
      <c r="EC100" s="67"/>
      <c r="ED100" s="67"/>
      <c r="EE100" s="67"/>
      <c r="EF100" s="67"/>
      <c r="EG100" s="67"/>
      <c r="EH100" s="67"/>
      <c r="EI100" s="67"/>
      <c r="EJ100" s="67"/>
      <c r="EK100" s="67"/>
      <c r="EL100" s="67"/>
      <c r="EM100" s="67"/>
      <c r="EN100" s="67"/>
      <c r="EO100" s="67"/>
      <c r="EP100" s="67"/>
      <c r="EQ100" s="67"/>
      <c r="ER100" s="67"/>
      <c r="ES100" s="67"/>
      <c r="ET100" s="67"/>
      <c r="EU100" s="67"/>
      <c r="EV100" s="67"/>
      <c r="EW100" s="67"/>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row>
    <row r="101" spans="1:288" ht="15.75" customHeight="1" x14ac:dyDescent="0.3">
      <c r="A101" s="73" t="s">
        <v>488</v>
      </c>
      <c r="B101" s="73" t="s">
        <v>187</v>
      </c>
      <c r="C101" s="73" t="s">
        <v>189</v>
      </c>
      <c r="D101" s="73" t="s">
        <v>509</v>
      </c>
      <c r="E101" s="73"/>
      <c r="F101" s="73"/>
      <c r="G101" s="73"/>
      <c r="H101" s="73"/>
      <c r="I101" s="97"/>
      <c r="J101" s="97"/>
      <c r="K101" s="97"/>
      <c r="L101" s="78" t="s">
        <v>510</v>
      </c>
      <c r="M101" s="75">
        <f t="shared" si="16"/>
        <v>0</v>
      </c>
      <c r="N101" s="47">
        <f t="shared" si="17"/>
        <v>0</v>
      </c>
      <c r="O101" s="83"/>
      <c r="P101" s="47">
        <f t="shared" si="18"/>
        <v>0</v>
      </c>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6"/>
      <c r="CA101" s="66"/>
      <c r="CB101" s="67"/>
      <c r="CC101" s="67"/>
      <c r="CD101" s="67"/>
      <c r="CE101" s="67"/>
      <c r="CF101" s="67"/>
      <c r="CG101" s="67"/>
      <c r="CH101" s="67"/>
      <c r="CI101" s="67"/>
      <c r="CJ101" s="67"/>
      <c r="CK101" s="67"/>
      <c r="CL101" s="67"/>
      <c r="CM101" s="67"/>
      <c r="CN101" s="67"/>
      <c r="CO101" s="67"/>
      <c r="CP101" s="67"/>
      <c r="CQ101" s="67"/>
      <c r="CR101" s="67"/>
      <c r="CS101" s="67"/>
      <c r="CT101" s="67"/>
      <c r="CU101" s="67"/>
      <c r="CV101" s="67"/>
      <c r="CW101" s="67"/>
      <c r="CX101" s="67"/>
      <c r="CY101" s="67"/>
      <c r="CZ101" s="67"/>
      <c r="DA101" s="67"/>
      <c r="DB101" s="67"/>
      <c r="DC101" s="67"/>
      <c r="DD101" s="67"/>
      <c r="DE101" s="67"/>
      <c r="DF101" s="67"/>
      <c r="DG101" s="67"/>
      <c r="DH101" s="67"/>
      <c r="DI101" s="67"/>
      <c r="DJ101" s="67"/>
      <c r="DK101" s="67"/>
      <c r="DL101" s="67"/>
      <c r="DM101" s="67"/>
      <c r="DN101" s="67"/>
      <c r="DO101" s="67"/>
      <c r="DP101" s="67"/>
      <c r="DQ101" s="67"/>
      <c r="DR101" s="67"/>
      <c r="DS101" s="67"/>
      <c r="DT101" s="67"/>
      <c r="DU101" s="67"/>
      <c r="DV101" s="67"/>
      <c r="DW101" s="67"/>
      <c r="DX101" s="67"/>
      <c r="DY101" s="67"/>
      <c r="DZ101" s="67"/>
      <c r="EA101" s="67"/>
      <c r="EB101" s="67"/>
      <c r="EC101" s="67"/>
      <c r="ED101" s="67"/>
      <c r="EE101" s="67"/>
      <c r="EF101" s="67"/>
      <c r="EG101" s="67"/>
      <c r="EH101" s="67"/>
      <c r="EI101" s="67"/>
      <c r="EJ101" s="67"/>
      <c r="EK101" s="67"/>
      <c r="EL101" s="67"/>
      <c r="EM101" s="67"/>
      <c r="EN101" s="67"/>
      <c r="EO101" s="67"/>
      <c r="EP101" s="67"/>
      <c r="EQ101" s="67"/>
      <c r="ER101" s="67"/>
      <c r="ES101" s="67"/>
      <c r="ET101" s="67"/>
      <c r="EU101" s="67"/>
      <c r="EV101" s="67"/>
      <c r="EW101" s="67"/>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row>
    <row r="102" spans="1:288" ht="15.75" customHeight="1" x14ac:dyDescent="0.3">
      <c r="A102" s="73" t="s">
        <v>488</v>
      </c>
      <c r="B102" s="73" t="s">
        <v>187</v>
      </c>
      <c r="C102" s="73" t="s">
        <v>189</v>
      </c>
      <c r="D102" s="73" t="s">
        <v>509</v>
      </c>
      <c r="E102" s="73" t="s">
        <v>654</v>
      </c>
      <c r="F102" s="73"/>
      <c r="G102" s="73"/>
      <c r="H102" s="73"/>
      <c r="I102" s="97"/>
      <c r="J102" s="97"/>
      <c r="K102" s="97"/>
      <c r="L102" s="78" t="s">
        <v>655</v>
      </c>
      <c r="M102" s="75">
        <f t="shared" si="16"/>
        <v>0</v>
      </c>
      <c r="N102" s="47">
        <f t="shared" si="17"/>
        <v>0</v>
      </c>
      <c r="O102" s="83"/>
      <c r="P102" s="47">
        <f t="shared" si="18"/>
        <v>0</v>
      </c>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6"/>
      <c r="CA102" s="66"/>
      <c r="CB102" s="67"/>
      <c r="CC102" s="67"/>
      <c r="CD102" s="67"/>
      <c r="CE102" s="67"/>
      <c r="CF102" s="67"/>
      <c r="CG102" s="67"/>
      <c r="CH102" s="67"/>
      <c r="CI102" s="67"/>
      <c r="CJ102" s="67"/>
      <c r="CK102" s="67"/>
      <c r="CL102" s="67"/>
      <c r="CM102" s="67"/>
      <c r="CN102" s="67"/>
      <c r="CO102" s="67"/>
      <c r="CP102" s="67"/>
      <c r="CQ102" s="67"/>
      <c r="CR102" s="67"/>
      <c r="CS102" s="67"/>
      <c r="CT102" s="67"/>
      <c r="CU102" s="67"/>
      <c r="CV102" s="67"/>
      <c r="CW102" s="67"/>
      <c r="CX102" s="67"/>
      <c r="CY102" s="67"/>
      <c r="CZ102" s="67"/>
      <c r="DA102" s="67"/>
      <c r="DB102" s="67"/>
      <c r="DC102" s="67"/>
      <c r="DD102" s="67"/>
      <c r="DE102" s="67"/>
      <c r="DF102" s="67"/>
      <c r="DG102" s="67"/>
      <c r="DH102" s="67"/>
      <c r="DI102" s="67"/>
      <c r="DJ102" s="67"/>
      <c r="DK102" s="67"/>
      <c r="DL102" s="67"/>
      <c r="DM102" s="67"/>
      <c r="DN102" s="67"/>
      <c r="DO102" s="67"/>
      <c r="DP102" s="67"/>
      <c r="DQ102" s="67"/>
      <c r="DR102" s="67"/>
      <c r="DS102" s="67"/>
      <c r="DT102" s="67"/>
      <c r="DU102" s="67"/>
      <c r="DV102" s="67"/>
      <c r="DW102" s="67"/>
      <c r="DX102" s="67"/>
      <c r="DY102" s="67"/>
      <c r="DZ102" s="67"/>
      <c r="EA102" s="67"/>
      <c r="EB102" s="67"/>
      <c r="EC102" s="67"/>
      <c r="ED102" s="67"/>
      <c r="EE102" s="67"/>
      <c r="EF102" s="67"/>
      <c r="EG102" s="67"/>
      <c r="EH102" s="67"/>
      <c r="EI102" s="67"/>
      <c r="EJ102" s="67"/>
      <c r="EK102" s="67"/>
      <c r="EL102" s="67"/>
      <c r="EM102" s="67"/>
      <c r="EN102" s="67"/>
      <c r="EO102" s="67"/>
      <c r="EP102" s="67"/>
      <c r="EQ102" s="67"/>
      <c r="ER102" s="67"/>
      <c r="ES102" s="67"/>
      <c r="ET102" s="67"/>
      <c r="EU102" s="67"/>
      <c r="EV102" s="67"/>
      <c r="EW102" s="67"/>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row>
    <row r="103" spans="1:288" ht="15.75" customHeight="1" x14ac:dyDescent="0.3">
      <c r="A103" s="172" t="s">
        <v>488</v>
      </c>
      <c r="B103" s="172" t="s">
        <v>187</v>
      </c>
      <c r="C103" s="172" t="s">
        <v>189</v>
      </c>
      <c r="D103" s="172" t="s">
        <v>509</v>
      </c>
      <c r="E103" s="172" t="s">
        <v>654</v>
      </c>
      <c r="F103" s="140" t="s">
        <v>663</v>
      </c>
      <c r="G103" s="55" t="s">
        <v>521</v>
      </c>
      <c r="H103" s="160" t="s">
        <v>664</v>
      </c>
      <c r="I103" s="173" t="s">
        <v>229</v>
      </c>
      <c r="J103" s="117" t="s">
        <v>666</v>
      </c>
      <c r="K103" s="117"/>
      <c r="L103" s="138" t="s">
        <v>667</v>
      </c>
      <c r="M103" s="75">
        <f t="shared" si="16"/>
        <v>1750000000</v>
      </c>
      <c r="N103" s="47">
        <f t="shared" si="17"/>
        <v>1750000000</v>
      </c>
      <c r="O103" s="83">
        <v>10</v>
      </c>
      <c r="P103" s="47">
        <f t="shared" si="18"/>
        <v>1750000000</v>
      </c>
      <c r="Q103" s="47">
        <v>1750000000</v>
      </c>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152"/>
      <c r="CA103" s="152"/>
      <c r="CB103" s="92"/>
      <c r="CC103" s="92"/>
      <c r="CD103" s="92"/>
      <c r="CE103" s="92"/>
      <c r="CF103" s="92"/>
      <c r="CG103" s="92"/>
      <c r="CH103" s="92"/>
      <c r="CI103" s="92"/>
      <c r="CJ103" s="92"/>
      <c r="CK103" s="92"/>
      <c r="CL103" s="92"/>
      <c r="CM103" s="92"/>
      <c r="CN103" s="92"/>
      <c r="CO103" s="92"/>
      <c r="CP103" s="92"/>
      <c r="CQ103" s="92"/>
      <c r="CR103" s="92"/>
      <c r="CS103" s="92"/>
      <c r="CT103" s="92"/>
      <c r="CU103" s="92"/>
      <c r="CV103" s="92"/>
      <c r="CW103" s="92"/>
      <c r="CX103" s="92"/>
      <c r="CY103" s="92"/>
      <c r="CZ103" s="92"/>
      <c r="DA103" s="92"/>
      <c r="DB103" s="92"/>
      <c r="DC103" s="92"/>
      <c r="DD103" s="92"/>
      <c r="DE103" s="92"/>
      <c r="DF103" s="92"/>
      <c r="DG103" s="92"/>
      <c r="DH103" s="92"/>
      <c r="DI103" s="92"/>
      <c r="DJ103" s="92"/>
      <c r="DK103" s="92"/>
      <c r="DL103" s="92"/>
      <c r="DM103" s="92"/>
      <c r="DN103" s="92"/>
      <c r="DO103" s="92"/>
      <c r="DP103" s="92"/>
      <c r="DQ103" s="92"/>
      <c r="DR103" s="92"/>
      <c r="DS103" s="92"/>
      <c r="DT103" s="92"/>
      <c r="DU103" s="92"/>
      <c r="DV103" s="92"/>
      <c r="DW103" s="92"/>
      <c r="DX103" s="92"/>
      <c r="DY103" s="92"/>
      <c r="DZ103" s="92"/>
      <c r="EA103" s="92"/>
      <c r="EB103" s="92"/>
      <c r="EC103" s="92"/>
      <c r="ED103" s="92"/>
      <c r="EE103" s="92"/>
      <c r="EF103" s="92"/>
      <c r="EG103" s="92"/>
      <c r="EH103" s="47"/>
      <c r="EI103" s="47"/>
      <c r="EJ103" s="47"/>
      <c r="EK103" s="47"/>
      <c r="EL103" s="47"/>
      <c r="EM103" s="47"/>
      <c r="EN103" s="92"/>
      <c r="EO103" s="92"/>
      <c r="EP103" s="92"/>
      <c r="EQ103" s="92"/>
      <c r="ER103" s="92"/>
      <c r="ES103" s="92"/>
      <c r="ET103" s="92"/>
      <c r="EU103" s="92"/>
      <c r="EV103" s="92"/>
      <c r="EW103" s="92"/>
      <c r="EX103" s="93"/>
      <c r="EY103" s="93"/>
      <c r="EZ103" s="93"/>
      <c r="FA103" s="93"/>
      <c r="FB103" s="93"/>
      <c r="FC103" s="93"/>
      <c r="FD103" s="93"/>
      <c r="FE103" s="93"/>
      <c r="FF103" s="93"/>
      <c r="FG103" s="93"/>
      <c r="FH103" s="93"/>
      <c r="FI103" s="93"/>
      <c r="FJ103" s="93"/>
      <c r="FK103" s="93"/>
      <c r="FL103" s="93"/>
      <c r="FM103" s="93"/>
      <c r="FN103" s="93"/>
      <c r="FO103" s="93"/>
      <c r="FP103" s="93"/>
      <c r="FQ103" s="93"/>
      <c r="FR103" s="93"/>
      <c r="FS103" s="93"/>
      <c r="FT103" s="93"/>
      <c r="FU103" s="93"/>
      <c r="FV103" s="93"/>
      <c r="FW103" s="93"/>
      <c r="FX103" s="93"/>
      <c r="FY103" s="93"/>
      <c r="FZ103" s="93"/>
      <c r="GA103" s="93"/>
      <c r="GB103" s="93"/>
      <c r="GC103" s="93"/>
      <c r="GD103" s="93"/>
      <c r="GE103" s="93"/>
      <c r="GF103" s="93"/>
      <c r="GG103" s="93"/>
      <c r="GH103" s="93"/>
      <c r="GI103" s="93"/>
      <c r="GJ103" s="93"/>
      <c r="GK103" s="93"/>
      <c r="GL103" s="93"/>
      <c r="GM103" s="93"/>
      <c r="GN103" s="93"/>
      <c r="GO103" s="93"/>
      <c r="GP103" s="93"/>
      <c r="GQ103" s="93"/>
      <c r="GR103" s="93"/>
      <c r="GS103" s="93"/>
      <c r="GT103" s="93"/>
      <c r="GU103" s="93"/>
      <c r="GV103" s="93"/>
      <c r="GW103" s="93"/>
      <c r="GX103" s="93"/>
      <c r="GY103" s="93"/>
      <c r="GZ103" s="93"/>
      <c r="HA103" s="93"/>
      <c r="HB103" s="93"/>
      <c r="HC103" s="93"/>
      <c r="HD103" s="93"/>
      <c r="HE103" s="93"/>
      <c r="HF103" s="93"/>
      <c r="HG103" s="93"/>
      <c r="HH103" s="93"/>
      <c r="HI103" s="93"/>
      <c r="HJ103" s="93"/>
      <c r="HK103" s="93"/>
      <c r="HL103" s="93"/>
      <c r="HM103" s="93"/>
      <c r="HN103" s="93"/>
      <c r="HO103" s="93"/>
      <c r="HP103" s="93"/>
      <c r="HQ103" s="93"/>
      <c r="HR103" s="93"/>
      <c r="HS103" s="93"/>
      <c r="HT103" s="93"/>
      <c r="HU103" s="93"/>
      <c r="HV103" s="93"/>
      <c r="HW103" s="93"/>
      <c r="HX103" s="93"/>
      <c r="HY103" s="93"/>
      <c r="HZ103" s="93"/>
      <c r="IA103" s="93"/>
      <c r="IB103" s="93"/>
      <c r="IC103" s="93"/>
      <c r="ID103" s="93"/>
      <c r="IE103" s="93"/>
      <c r="IF103" s="93"/>
      <c r="IG103" s="93"/>
      <c r="IH103" s="93"/>
      <c r="II103" s="93"/>
      <c r="IJ103" s="93"/>
      <c r="IK103" s="93"/>
      <c r="IL103" s="93"/>
      <c r="IM103" s="93"/>
      <c r="IN103" s="93"/>
      <c r="IO103" s="93"/>
      <c r="IP103" s="93"/>
      <c r="IQ103" s="93"/>
      <c r="IR103" s="93"/>
      <c r="IS103" s="93"/>
      <c r="IT103" s="93"/>
      <c r="IU103" s="93"/>
      <c r="IV103" s="93"/>
      <c r="IW103" s="93"/>
      <c r="IX103" s="93"/>
      <c r="IY103" s="93"/>
      <c r="IZ103" s="93"/>
      <c r="JA103" s="93"/>
      <c r="JB103" s="93"/>
      <c r="JC103" s="93"/>
      <c r="JD103" s="93"/>
      <c r="JE103" s="93"/>
      <c r="JF103" s="93"/>
      <c r="JG103" s="93"/>
      <c r="JH103" s="93"/>
      <c r="JI103" s="93"/>
      <c r="JJ103" s="93"/>
      <c r="JK103" s="93"/>
      <c r="JL103" s="93"/>
      <c r="JM103" s="93"/>
      <c r="JN103" s="93"/>
      <c r="JO103" s="93"/>
      <c r="JP103" s="93"/>
      <c r="JQ103" s="93"/>
      <c r="JR103" s="93"/>
      <c r="JS103" s="93"/>
      <c r="JT103" s="93"/>
      <c r="JU103" s="93"/>
      <c r="JV103" s="93"/>
      <c r="JW103" s="93"/>
      <c r="JX103" s="93"/>
      <c r="JY103" s="93"/>
      <c r="JZ103" s="93"/>
      <c r="KA103" s="93"/>
      <c r="KB103" s="93"/>
    </row>
    <row r="104" spans="1:288" ht="15.75" customHeight="1" x14ac:dyDescent="0.3">
      <c r="A104" s="172" t="s">
        <v>488</v>
      </c>
      <c r="B104" s="172" t="s">
        <v>187</v>
      </c>
      <c r="C104" s="172" t="s">
        <v>189</v>
      </c>
      <c r="D104" s="172" t="s">
        <v>509</v>
      </c>
      <c r="E104" s="172" t="s">
        <v>654</v>
      </c>
      <c r="F104" s="140" t="s">
        <v>670</v>
      </c>
      <c r="G104" s="90" t="s">
        <v>616</v>
      </c>
      <c r="H104" s="160" t="s">
        <v>671</v>
      </c>
      <c r="I104" s="173" t="s">
        <v>229</v>
      </c>
      <c r="J104" s="117" t="s">
        <v>672</v>
      </c>
      <c r="K104" s="117"/>
      <c r="L104" s="122" t="s">
        <v>673</v>
      </c>
      <c r="M104" s="75">
        <f t="shared" si="16"/>
        <v>1500000000</v>
      </c>
      <c r="N104" s="47">
        <f t="shared" si="17"/>
        <v>1500000000</v>
      </c>
      <c r="O104" s="83">
        <v>6</v>
      </c>
      <c r="P104" s="47">
        <f t="shared" si="18"/>
        <v>1500000000</v>
      </c>
      <c r="Q104" s="47">
        <v>1500000000</v>
      </c>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152"/>
      <c r="CA104" s="152"/>
      <c r="CB104" s="92"/>
      <c r="CC104" s="92"/>
      <c r="CD104" s="92"/>
      <c r="CE104" s="92"/>
      <c r="CF104" s="92"/>
      <c r="CG104" s="92"/>
      <c r="CH104" s="92"/>
      <c r="CI104" s="92"/>
      <c r="CJ104" s="92"/>
      <c r="CK104" s="92"/>
      <c r="CL104" s="92"/>
      <c r="CM104" s="92"/>
      <c r="CN104" s="92"/>
      <c r="CO104" s="92"/>
      <c r="CP104" s="92"/>
      <c r="CQ104" s="92"/>
      <c r="CR104" s="92"/>
      <c r="CS104" s="92"/>
      <c r="CT104" s="92"/>
      <c r="CU104" s="92"/>
      <c r="CV104" s="92"/>
      <c r="CW104" s="92"/>
      <c r="CX104" s="92"/>
      <c r="CY104" s="92"/>
      <c r="CZ104" s="92"/>
      <c r="DA104" s="92"/>
      <c r="DB104" s="92"/>
      <c r="DC104" s="92"/>
      <c r="DD104" s="92"/>
      <c r="DE104" s="92"/>
      <c r="DF104" s="92"/>
      <c r="DG104" s="92"/>
      <c r="DH104" s="92"/>
      <c r="DI104" s="92"/>
      <c r="DJ104" s="92"/>
      <c r="DK104" s="92"/>
      <c r="DL104" s="92"/>
      <c r="DM104" s="92"/>
      <c r="DN104" s="92"/>
      <c r="DO104" s="92"/>
      <c r="DP104" s="92"/>
      <c r="DQ104" s="92"/>
      <c r="DR104" s="92"/>
      <c r="DS104" s="92"/>
      <c r="DT104" s="92"/>
      <c r="DU104" s="92"/>
      <c r="DV104" s="92"/>
      <c r="DW104" s="92"/>
      <c r="DX104" s="92"/>
      <c r="DY104" s="92"/>
      <c r="DZ104" s="92"/>
      <c r="EA104" s="92"/>
      <c r="EB104" s="92"/>
      <c r="EC104" s="92"/>
      <c r="ED104" s="92"/>
      <c r="EE104" s="92"/>
      <c r="EF104" s="92"/>
      <c r="EG104" s="92"/>
      <c r="EH104" s="92"/>
      <c r="EI104" s="92"/>
      <c r="EJ104" s="92"/>
      <c r="EK104" s="92"/>
      <c r="EL104" s="92"/>
      <c r="EM104" s="92"/>
      <c r="EN104" s="92"/>
      <c r="EO104" s="92"/>
      <c r="EP104" s="92"/>
      <c r="EQ104" s="92"/>
      <c r="ER104" s="92"/>
      <c r="ES104" s="92"/>
      <c r="ET104" s="92"/>
      <c r="EU104" s="92"/>
      <c r="EV104" s="92"/>
      <c r="EW104" s="92"/>
      <c r="EX104" s="93"/>
      <c r="EY104" s="93"/>
      <c r="EZ104" s="93"/>
      <c r="FA104" s="93"/>
      <c r="FB104" s="93"/>
      <c r="FC104" s="93"/>
      <c r="FD104" s="93"/>
      <c r="FE104" s="93"/>
      <c r="FF104" s="93"/>
      <c r="FG104" s="93"/>
      <c r="FH104" s="93"/>
      <c r="FI104" s="93"/>
      <c r="FJ104" s="93"/>
      <c r="FK104" s="93"/>
      <c r="FL104" s="93"/>
      <c r="FM104" s="93"/>
      <c r="FN104" s="93"/>
      <c r="FO104" s="93"/>
      <c r="FP104" s="93"/>
      <c r="FQ104" s="93"/>
      <c r="FR104" s="93"/>
      <c r="FS104" s="93"/>
      <c r="FT104" s="93"/>
      <c r="FU104" s="93"/>
      <c r="FV104" s="93"/>
      <c r="FW104" s="93"/>
      <c r="FX104" s="93"/>
      <c r="FY104" s="93"/>
      <c r="FZ104" s="93"/>
      <c r="GA104" s="93"/>
      <c r="GB104" s="93"/>
      <c r="GC104" s="93"/>
      <c r="GD104" s="93"/>
      <c r="GE104" s="93"/>
      <c r="GF104" s="93"/>
      <c r="GG104" s="93"/>
      <c r="GH104" s="93"/>
      <c r="GI104" s="93"/>
      <c r="GJ104" s="93"/>
      <c r="GK104" s="93"/>
      <c r="GL104" s="93"/>
      <c r="GM104" s="93"/>
      <c r="GN104" s="93"/>
      <c r="GO104" s="93"/>
      <c r="GP104" s="93"/>
      <c r="GQ104" s="93"/>
      <c r="GR104" s="93"/>
      <c r="GS104" s="93"/>
      <c r="GT104" s="93"/>
      <c r="GU104" s="93"/>
      <c r="GV104" s="93"/>
      <c r="GW104" s="93"/>
      <c r="GX104" s="93"/>
      <c r="GY104" s="93"/>
      <c r="GZ104" s="93"/>
      <c r="HA104" s="93"/>
      <c r="HB104" s="93"/>
      <c r="HC104" s="93"/>
      <c r="HD104" s="93"/>
      <c r="HE104" s="93"/>
      <c r="HF104" s="93"/>
      <c r="HG104" s="93"/>
      <c r="HH104" s="93"/>
      <c r="HI104" s="93"/>
      <c r="HJ104" s="93"/>
      <c r="HK104" s="93"/>
      <c r="HL104" s="93"/>
      <c r="HM104" s="93"/>
      <c r="HN104" s="93"/>
      <c r="HO104" s="93"/>
      <c r="HP104" s="93"/>
      <c r="HQ104" s="93"/>
      <c r="HR104" s="93"/>
      <c r="HS104" s="93"/>
      <c r="HT104" s="93"/>
      <c r="HU104" s="93"/>
      <c r="HV104" s="93"/>
      <c r="HW104" s="93"/>
      <c r="HX104" s="93"/>
      <c r="HY104" s="93"/>
      <c r="HZ104" s="93"/>
      <c r="IA104" s="93"/>
      <c r="IB104" s="93"/>
      <c r="IC104" s="93"/>
      <c r="ID104" s="93"/>
      <c r="IE104" s="93"/>
      <c r="IF104" s="93"/>
      <c r="IG104" s="93"/>
      <c r="IH104" s="93"/>
      <c r="II104" s="93"/>
      <c r="IJ104" s="93"/>
      <c r="IK104" s="93"/>
      <c r="IL104" s="93"/>
      <c r="IM104" s="93"/>
      <c r="IN104" s="93"/>
      <c r="IO104" s="93"/>
      <c r="IP104" s="93"/>
      <c r="IQ104" s="93"/>
      <c r="IR104" s="93"/>
      <c r="IS104" s="93"/>
      <c r="IT104" s="93"/>
      <c r="IU104" s="93"/>
      <c r="IV104" s="93"/>
      <c r="IW104" s="93"/>
      <c r="IX104" s="93"/>
      <c r="IY104" s="93"/>
      <c r="IZ104" s="93"/>
      <c r="JA104" s="93"/>
      <c r="JB104" s="93"/>
      <c r="JC104" s="93"/>
      <c r="JD104" s="93"/>
      <c r="JE104" s="93"/>
      <c r="JF104" s="93"/>
      <c r="JG104" s="93"/>
      <c r="JH104" s="93"/>
      <c r="JI104" s="93"/>
      <c r="JJ104" s="93"/>
      <c r="JK104" s="93"/>
      <c r="JL104" s="93"/>
      <c r="JM104" s="93"/>
      <c r="JN104" s="93"/>
      <c r="JO104" s="93"/>
      <c r="JP104" s="93"/>
      <c r="JQ104" s="93"/>
      <c r="JR104" s="93"/>
      <c r="JS104" s="93"/>
      <c r="JT104" s="93"/>
      <c r="JU104" s="93"/>
      <c r="JV104" s="93"/>
      <c r="JW104" s="93"/>
      <c r="JX104" s="93"/>
      <c r="JY104" s="93"/>
      <c r="JZ104" s="93"/>
      <c r="KA104" s="93"/>
      <c r="KB104" s="93"/>
    </row>
    <row r="105" spans="1:288" ht="15.75" customHeight="1" x14ac:dyDescent="0.3">
      <c r="A105" s="172" t="s">
        <v>488</v>
      </c>
      <c r="B105" s="172" t="s">
        <v>187</v>
      </c>
      <c r="C105" s="172" t="s">
        <v>189</v>
      </c>
      <c r="D105" s="172" t="s">
        <v>509</v>
      </c>
      <c r="E105" s="172" t="s">
        <v>654</v>
      </c>
      <c r="F105" s="140" t="s">
        <v>677</v>
      </c>
      <c r="G105" s="90" t="s">
        <v>349</v>
      </c>
      <c r="H105" s="174" t="s">
        <v>678</v>
      </c>
      <c r="I105" s="181" t="s">
        <v>229</v>
      </c>
      <c r="J105" s="87" t="s">
        <v>679</v>
      </c>
      <c r="K105" s="87"/>
      <c r="L105" s="301" t="s">
        <v>680</v>
      </c>
      <c r="M105" s="75">
        <f t="shared" si="16"/>
        <v>7850000000</v>
      </c>
      <c r="N105" s="47">
        <f t="shared" si="17"/>
        <v>7850000000</v>
      </c>
      <c r="O105" s="83">
        <v>16</v>
      </c>
      <c r="P105" s="47">
        <f t="shared" si="18"/>
        <v>7850000000</v>
      </c>
      <c r="Q105" s="48">
        <v>7850000000</v>
      </c>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6"/>
      <c r="CA105" s="66"/>
      <c r="CB105" s="67"/>
      <c r="CC105" s="67"/>
      <c r="CD105" s="67"/>
      <c r="CE105" s="67"/>
      <c r="CF105" s="67"/>
      <c r="CG105" s="67"/>
      <c r="CH105" s="67"/>
      <c r="CI105" s="67"/>
      <c r="CJ105" s="67"/>
      <c r="CK105" s="67"/>
      <c r="CL105" s="67"/>
      <c r="CM105" s="67"/>
      <c r="CN105" s="67"/>
      <c r="CO105" s="67"/>
      <c r="CP105" s="67"/>
      <c r="CQ105" s="67"/>
      <c r="CR105" s="67"/>
      <c r="CS105" s="67"/>
      <c r="CT105" s="67"/>
      <c r="CU105" s="67"/>
      <c r="CV105" s="67"/>
      <c r="CW105" s="67"/>
      <c r="CX105" s="67"/>
      <c r="CY105" s="67"/>
      <c r="CZ105" s="67"/>
      <c r="DA105" s="67"/>
      <c r="DB105" s="67"/>
      <c r="DC105" s="67"/>
      <c r="DD105" s="67"/>
      <c r="DE105" s="67"/>
      <c r="DF105" s="67"/>
      <c r="DG105" s="67"/>
      <c r="DH105" s="67"/>
      <c r="DI105" s="67"/>
      <c r="DJ105" s="67"/>
      <c r="DK105" s="67"/>
      <c r="DL105" s="67"/>
      <c r="DM105" s="67"/>
      <c r="DN105" s="67"/>
      <c r="DO105" s="67"/>
      <c r="DP105" s="67"/>
      <c r="DQ105" s="67"/>
      <c r="DR105" s="67"/>
      <c r="DS105" s="67"/>
      <c r="DT105" s="67"/>
      <c r="DU105" s="67"/>
      <c r="DV105" s="67"/>
      <c r="DW105" s="67"/>
      <c r="DX105" s="67"/>
      <c r="DY105" s="67"/>
      <c r="DZ105" s="67"/>
      <c r="EA105" s="67"/>
      <c r="EB105" s="67"/>
      <c r="EC105" s="67"/>
      <c r="ED105" s="67"/>
      <c r="EE105" s="67"/>
      <c r="EF105" s="67"/>
      <c r="EG105" s="67"/>
      <c r="EH105" s="67"/>
      <c r="EI105" s="67"/>
      <c r="EJ105" s="67"/>
      <c r="EK105" s="67"/>
      <c r="EL105" s="67"/>
      <c r="EM105" s="67"/>
      <c r="EN105" s="67"/>
      <c r="EO105" s="67"/>
      <c r="EP105" s="67"/>
      <c r="EQ105" s="67"/>
      <c r="ER105" s="67"/>
      <c r="ES105" s="67"/>
      <c r="ET105" s="67"/>
      <c r="EU105" s="67"/>
      <c r="EV105" s="67"/>
      <c r="EW105" s="67"/>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row>
    <row r="106" spans="1:288" ht="15.75" customHeight="1" x14ac:dyDescent="0.3">
      <c r="A106" s="172" t="s">
        <v>488</v>
      </c>
      <c r="B106" s="172" t="s">
        <v>187</v>
      </c>
      <c r="C106" s="172" t="s">
        <v>189</v>
      </c>
      <c r="D106" s="172" t="s">
        <v>509</v>
      </c>
      <c r="E106" s="172" t="s">
        <v>654</v>
      </c>
      <c r="F106" s="94" t="s">
        <v>686</v>
      </c>
      <c r="G106" s="175" t="s">
        <v>687</v>
      </c>
      <c r="H106" s="168" t="s">
        <v>688</v>
      </c>
      <c r="I106" s="181" t="s">
        <v>229</v>
      </c>
      <c r="J106" s="181" t="s">
        <v>689</v>
      </c>
      <c r="K106" s="181"/>
      <c r="L106" s="303" t="s">
        <v>690</v>
      </c>
      <c r="M106" s="75">
        <f t="shared" si="16"/>
        <v>1275000000</v>
      </c>
      <c r="N106" s="47">
        <f t="shared" si="17"/>
        <v>1275000000</v>
      </c>
      <c r="O106" s="83">
        <v>6</v>
      </c>
      <c r="P106" s="47">
        <f t="shared" si="18"/>
        <v>1275000000</v>
      </c>
      <c r="Q106" s="48">
        <v>1275000000</v>
      </c>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6"/>
      <c r="CA106" s="66"/>
      <c r="CB106" s="67"/>
      <c r="CC106" s="67"/>
      <c r="CD106" s="67"/>
      <c r="CE106" s="67"/>
      <c r="CF106" s="67"/>
      <c r="CG106" s="67"/>
      <c r="CH106" s="67"/>
      <c r="CI106" s="67"/>
      <c r="CJ106" s="67"/>
      <c r="CK106" s="67"/>
      <c r="CL106" s="67"/>
      <c r="CM106" s="67"/>
      <c r="CN106" s="67"/>
      <c r="CO106" s="67"/>
      <c r="CP106" s="67"/>
      <c r="CQ106" s="67"/>
      <c r="CR106" s="67"/>
      <c r="CS106" s="67"/>
      <c r="CT106" s="67"/>
      <c r="CU106" s="67"/>
      <c r="CV106" s="67"/>
      <c r="CW106" s="67"/>
      <c r="CX106" s="67"/>
      <c r="CY106" s="67"/>
      <c r="CZ106" s="67"/>
      <c r="DA106" s="67"/>
      <c r="DB106" s="67"/>
      <c r="DC106" s="67"/>
      <c r="DD106" s="67"/>
      <c r="DE106" s="67"/>
      <c r="DF106" s="67"/>
      <c r="DG106" s="67"/>
      <c r="DH106" s="67"/>
      <c r="DI106" s="67"/>
      <c r="DJ106" s="67"/>
      <c r="DK106" s="67"/>
      <c r="DL106" s="67"/>
      <c r="DM106" s="67"/>
      <c r="DN106" s="67"/>
      <c r="DO106" s="67"/>
      <c r="DP106" s="67"/>
      <c r="DQ106" s="67"/>
      <c r="DR106" s="67"/>
      <c r="DS106" s="67"/>
      <c r="DT106" s="67"/>
      <c r="DU106" s="67"/>
      <c r="DV106" s="67"/>
      <c r="DW106" s="67"/>
      <c r="DX106" s="67"/>
      <c r="DY106" s="67"/>
      <c r="DZ106" s="67"/>
      <c r="EA106" s="67"/>
      <c r="EB106" s="67"/>
      <c r="EC106" s="67"/>
      <c r="ED106" s="67"/>
      <c r="EE106" s="67"/>
      <c r="EF106" s="67"/>
      <c r="EG106" s="67"/>
      <c r="EH106" s="67"/>
      <c r="EI106" s="67"/>
      <c r="EJ106" s="67"/>
      <c r="EK106" s="67"/>
      <c r="EL106" s="67"/>
      <c r="EM106" s="67"/>
      <c r="EN106" s="67"/>
      <c r="EO106" s="67"/>
      <c r="EP106" s="67"/>
      <c r="EQ106" s="67"/>
      <c r="ER106" s="67"/>
      <c r="ES106" s="67"/>
      <c r="ET106" s="67"/>
      <c r="EU106" s="67"/>
      <c r="EV106" s="67"/>
      <c r="EW106" s="67"/>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row>
    <row r="107" spans="1:288" ht="15.75" customHeight="1" x14ac:dyDescent="0.3">
      <c r="A107" s="172" t="s">
        <v>488</v>
      </c>
      <c r="B107" s="172" t="s">
        <v>187</v>
      </c>
      <c r="C107" s="172" t="s">
        <v>189</v>
      </c>
      <c r="D107" s="172" t="s">
        <v>509</v>
      </c>
      <c r="E107" s="172" t="s">
        <v>654</v>
      </c>
      <c r="F107" s="94" t="s">
        <v>695</v>
      </c>
      <c r="G107" s="175" t="s">
        <v>696</v>
      </c>
      <c r="H107" s="168" t="s">
        <v>697</v>
      </c>
      <c r="I107" s="181" t="s">
        <v>229</v>
      </c>
      <c r="J107" s="181" t="s">
        <v>698</v>
      </c>
      <c r="K107" s="181"/>
      <c r="L107" s="266" t="s">
        <v>699</v>
      </c>
      <c r="M107" s="75">
        <f t="shared" si="16"/>
        <v>1530000000</v>
      </c>
      <c r="N107" s="47">
        <f t="shared" si="17"/>
        <v>1530000000</v>
      </c>
      <c r="O107" s="83">
        <v>12</v>
      </c>
      <c r="P107" s="47">
        <f t="shared" si="18"/>
        <v>1530000000</v>
      </c>
      <c r="Q107" s="48">
        <v>1530000000</v>
      </c>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6"/>
      <c r="CA107" s="66"/>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c r="EA107" s="67"/>
      <c r="EB107" s="67"/>
      <c r="EC107" s="67"/>
      <c r="ED107" s="67"/>
      <c r="EE107" s="67"/>
      <c r="EF107" s="67"/>
      <c r="EG107" s="67"/>
      <c r="EH107" s="67"/>
      <c r="EI107" s="67"/>
      <c r="EJ107" s="67"/>
      <c r="EK107" s="67"/>
      <c r="EL107" s="67"/>
      <c r="EM107" s="67"/>
      <c r="EN107" s="67"/>
      <c r="EO107" s="67"/>
      <c r="EP107" s="67"/>
      <c r="EQ107" s="67"/>
      <c r="ER107" s="67"/>
      <c r="ES107" s="67"/>
      <c r="ET107" s="67"/>
      <c r="EU107" s="67"/>
      <c r="EV107" s="67"/>
      <c r="EW107" s="67"/>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row>
    <row r="108" spans="1:288" ht="15.75" customHeight="1" x14ac:dyDescent="0.3">
      <c r="A108" s="172" t="s">
        <v>488</v>
      </c>
      <c r="B108" s="172" t="s">
        <v>187</v>
      </c>
      <c r="C108" s="172" t="s">
        <v>189</v>
      </c>
      <c r="D108" s="172" t="s">
        <v>509</v>
      </c>
      <c r="E108" s="172" t="s">
        <v>654</v>
      </c>
      <c r="F108" s="94" t="s">
        <v>704</v>
      </c>
      <c r="G108" s="175" t="s">
        <v>696</v>
      </c>
      <c r="H108" s="168" t="s">
        <v>705</v>
      </c>
      <c r="I108" s="181" t="s">
        <v>229</v>
      </c>
      <c r="J108" s="181" t="s">
        <v>698</v>
      </c>
      <c r="K108" s="181"/>
      <c r="L108" s="266" t="s">
        <v>706</v>
      </c>
      <c r="M108" s="75">
        <f t="shared" si="16"/>
        <v>1190000000</v>
      </c>
      <c r="N108" s="47">
        <f t="shared" si="17"/>
        <v>1190000000</v>
      </c>
      <c r="O108" s="83">
        <v>12</v>
      </c>
      <c r="P108" s="47">
        <f t="shared" si="18"/>
        <v>1190000000</v>
      </c>
      <c r="Q108" s="48">
        <v>1190000000</v>
      </c>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6"/>
      <c r="CA108" s="66"/>
      <c r="CB108" s="67"/>
      <c r="CC108" s="67"/>
      <c r="CD108" s="67"/>
      <c r="CE108" s="67"/>
      <c r="CF108" s="67"/>
      <c r="CG108" s="67"/>
      <c r="CH108" s="67"/>
      <c r="CI108" s="67"/>
      <c r="CJ108" s="67"/>
      <c r="CK108" s="67"/>
      <c r="CL108" s="67"/>
      <c r="CM108" s="67"/>
      <c r="CN108" s="67"/>
      <c r="CO108" s="67"/>
      <c r="CP108" s="67"/>
      <c r="CQ108" s="67"/>
      <c r="CR108" s="67"/>
      <c r="CS108" s="67"/>
      <c r="CT108" s="67"/>
      <c r="CU108" s="67"/>
      <c r="CV108" s="67"/>
      <c r="CW108" s="67"/>
      <c r="CX108" s="67"/>
      <c r="CY108" s="67"/>
      <c r="CZ108" s="67"/>
      <c r="DA108" s="67"/>
      <c r="DB108" s="67"/>
      <c r="DC108" s="67"/>
      <c r="DD108" s="67"/>
      <c r="DE108" s="67"/>
      <c r="DF108" s="67"/>
      <c r="DG108" s="67"/>
      <c r="DH108" s="67"/>
      <c r="DI108" s="67"/>
      <c r="DJ108" s="67"/>
      <c r="DK108" s="67"/>
      <c r="DL108" s="67"/>
      <c r="DM108" s="67"/>
      <c r="DN108" s="67"/>
      <c r="DO108" s="67"/>
      <c r="DP108" s="67"/>
      <c r="DQ108" s="67"/>
      <c r="DR108" s="67"/>
      <c r="DS108" s="67"/>
      <c r="DT108" s="67"/>
      <c r="DU108" s="67"/>
      <c r="DV108" s="67"/>
      <c r="DW108" s="67"/>
      <c r="DX108" s="67"/>
      <c r="DY108" s="67"/>
      <c r="DZ108" s="67"/>
      <c r="EA108" s="67"/>
      <c r="EB108" s="67"/>
      <c r="EC108" s="67"/>
      <c r="ED108" s="67"/>
      <c r="EE108" s="67"/>
      <c r="EF108" s="67"/>
      <c r="EG108" s="67"/>
      <c r="EH108" s="67"/>
      <c r="EI108" s="67"/>
      <c r="EJ108" s="67"/>
      <c r="EK108" s="67"/>
      <c r="EL108" s="67"/>
      <c r="EM108" s="67"/>
      <c r="EN108" s="67"/>
      <c r="EO108" s="67"/>
      <c r="EP108" s="67"/>
      <c r="EQ108" s="67"/>
      <c r="ER108" s="67"/>
      <c r="ES108" s="67"/>
      <c r="ET108" s="67"/>
      <c r="EU108" s="67"/>
      <c r="EV108" s="67"/>
      <c r="EW108" s="67"/>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row>
    <row r="109" spans="1:288" ht="15.75" customHeight="1" x14ac:dyDescent="0.3">
      <c r="A109" s="172" t="s">
        <v>488</v>
      </c>
      <c r="B109" s="172" t="s">
        <v>187</v>
      </c>
      <c r="C109" s="172" t="s">
        <v>189</v>
      </c>
      <c r="D109" s="172" t="s">
        <v>509</v>
      </c>
      <c r="E109" s="172" t="s">
        <v>654</v>
      </c>
      <c r="F109" s="140" t="s">
        <v>712</v>
      </c>
      <c r="G109" s="90" t="s">
        <v>713</v>
      </c>
      <c r="H109" s="172" t="s">
        <v>714</v>
      </c>
      <c r="I109" s="181" t="s">
        <v>229</v>
      </c>
      <c r="J109" s="181" t="s">
        <v>666</v>
      </c>
      <c r="K109" s="181"/>
      <c r="L109" s="301" t="s">
        <v>715</v>
      </c>
      <c r="M109" s="75">
        <f t="shared" si="16"/>
        <v>6300000000</v>
      </c>
      <c r="N109" s="47">
        <f t="shared" si="17"/>
        <v>6300000000</v>
      </c>
      <c r="O109" s="83">
        <v>15</v>
      </c>
      <c r="P109" s="47">
        <f t="shared" si="18"/>
        <v>6300000000</v>
      </c>
      <c r="Q109" s="48">
        <v>6300000000</v>
      </c>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6"/>
      <c r="CA109" s="66"/>
      <c r="CB109" s="67"/>
      <c r="CC109" s="67"/>
      <c r="CD109" s="67"/>
      <c r="CE109" s="67"/>
      <c r="CF109" s="67"/>
      <c r="CG109" s="67"/>
      <c r="CH109" s="67"/>
      <c r="CI109" s="67"/>
      <c r="CJ109" s="67"/>
      <c r="CK109" s="67"/>
      <c r="CL109" s="67"/>
      <c r="CM109" s="67"/>
      <c r="CN109" s="67"/>
      <c r="CO109" s="67"/>
      <c r="CP109" s="67"/>
      <c r="CQ109" s="67"/>
      <c r="CR109" s="67"/>
      <c r="CS109" s="67"/>
      <c r="CT109" s="67"/>
      <c r="CU109" s="67"/>
      <c r="CV109" s="67"/>
      <c r="CW109" s="67"/>
      <c r="CX109" s="67"/>
      <c r="CY109" s="67"/>
      <c r="CZ109" s="67"/>
      <c r="DA109" s="67"/>
      <c r="DB109" s="67"/>
      <c r="DC109" s="67"/>
      <c r="DD109" s="67"/>
      <c r="DE109" s="67"/>
      <c r="DF109" s="67"/>
      <c r="DG109" s="67"/>
      <c r="DH109" s="67"/>
      <c r="DI109" s="67"/>
      <c r="DJ109" s="67"/>
      <c r="DK109" s="67"/>
      <c r="DL109" s="67"/>
      <c r="DM109" s="67"/>
      <c r="DN109" s="67"/>
      <c r="DO109" s="67"/>
      <c r="DP109" s="67"/>
      <c r="DQ109" s="67"/>
      <c r="DR109" s="67"/>
      <c r="DS109" s="67"/>
      <c r="DT109" s="67"/>
      <c r="DU109" s="67"/>
      <c r="DV109" s="67"/>
      <c r="DW109" s="67"/>
      <c r="DX109" s="67"/>
      <c r="DY109" s="67"/>
      <c r="DZ109" s="67"/>
      <c r="EA109" s="67"/>
      <c r="EB109" s="67"/>
      <c r="EC109" s="67"/>
      <c r="ED109" s="67"/>
      <c r="EE109" s="67"/>
      <c r="EF109" s="67"/>
      <c r="EG109" s="67"/>
      <c r="EH109" s="67"/>
      <c r="EI109" s="67"/>
      <c r="EJ109" s="67"/>
      <c r="EK109" s="67"/>
      <c r="EL109" s="67"/>
      <c r="EM109" s="67"/>
      <c r="EN109" s="67"/>
      <c r="EO109" s="67"/>
      <c r="EP109" s="67"/>
      <c r="EQ109" s="67"/>
      <c r="ER109" s="67"/>
      <c r="ES109" s="67"/>
      <c r="ET109" s="67"/>
      <c r="EU109" s="67"/>
      <c r="EV109" s="67"/>
      <c r="EW109" s="67"/>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row>
    <row r="110" spans="1:288" ht="15.75" customHeight="1" x14ac:dyDescent="0.3">
      <c r="A110" s="172" t="s">
        <v>488</v>
      </c>
      <c r="B110" s="172" t="s">
        <v>187</v>
      </c>
      <c r="C110" s="172" t="s">
        <v>189</v>
      </c>
      <c r="D110" s="172" t="s">
        <v>509</v>
      </c>
      <c r="E110" s="172" t="s">
        <v>654</v>
      </c>
      <c r="F110" s="94" t="s">
        <v>718</v>
      </c>
      <c r="G110" s="90" t="s">
        <v>719</v>
      </c>
      <c r="H110" s="168" t="s">
        <v>720</v>
      </c>
      <c r="I110" s="181" t="s">
        <v>229</v>
      </c>
      <c r="J110" s="181" t="s">
        <v>666</v>
      </c>
      <c r="K110" s="181"/>
      <c r="L110" s="266" t="s">
        <v>715</v>
      </c>
      <c r="M110" s="75">
        <f t="shared" si="16"/>
        <v>3000000000</v>
      </c>
      <c r="N110" s="47">
        <f t="shared" si="17"/>
        <v>3000000000</v>
      </c>
      <c r="O110" s="83">
        <v>16</v>
      </c>
      <c r="P110" s="47">
        <f t="shared" si="18"/>
        <v>3000000000</v>
      </c>
      <c r="Q110" s="48">
        <v>3000000000</v>
      </c>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6"/>
      <c r="CA110" s="66"/>
      <c r="CB110" s="67"/>
      <c r="CC110" s="67"/>
      <c r="CD110" s="67"/>
      <c r="CE110" s="67"/>
      <c r="CF110" s="67"/>
      <c r="CG110" s="67"/>
      <c r="CH110" s="67"/>
      <c r="CI110" s="67"/>
      <c r="CJ110" s="67"/>
      <c r="CK110" s="67"/>
      <c r="CL110" s="67"/>
      <c r="CM110" s="67"/>
      <c r="CN110" s="67"/>
      <c r="CO110" s="67"/>
      <c r="CP110" s="67"/>
      <c r="CQ110" s="67"/>
      <c r="CR110" s="67"/>
      <c r="CS110" s="67"/>
      <c r="CT110" s="67"/>
      <c r="CU110" s="67"/>
      <c r="CV110" s="67"/>
      <c r="CW110" s="67"/>
      <c r="CX110" s="67"/>
      <c r="CY110" s="67"/>
      <c r="CZ110" s="67"/>
      <c r="DA110" s="67"/>
      <c r="DB110" s="67"/>
      <c r="DC110" s="67"/>
      <c r="DD110" s="67"/>
      <c r="DE110" s="67"/>
      <c r="DF110" s="67"/>
      <c r="DG110" s="67"/>
      <c r="DH110" s="67"/>
      <c r="DI110" s="67"/>
      <c r="DJ110" s="67"/>
      <c r="DK110" s="67"/>
      <c r="DL110" s="67"/>
      <c r="DM110" s="67"/>
      <c r="DN110" s="67"/>
      <c r="DO110" s="67"/>
      <c r="DP110" s="67"/>
      <c r="DQ110" s="67"/>
      <c r="DR110" s="67"/>
      <c r="DS110" s="67"/>
      <c r="DT110" s="67"/>
      <c r="DU110" s="67"/>
      <c r="DV110" s="67"/>
      <c r="DW110" s="67"/>
      <c r="DX110" s="67"/>
      <c r="DY110" s="67"/>
      <c r="DZ110" s="67"/>
      <c r="EA110" s="67"/>
      <c r="EB110" s="67"/>
      <c r="EC110" s="67"/>
      <c r="ED110" s="67"/>
      <c r="EE110" s="67"/>
      <c r="EF110" s="67"/>
      <c r="EG110" s="67"/>
      <c r="EH110" s="67"/>
      <c r="EI110" s="67"/>
      <c r="EJ110" s="67"/>
      <c r="EK110" s="67"/>
      <c r="EL110" s="67"/>
      <c r="EM110" s="67"/>
      <c r="EN110" s="67"/>
      <c r="EO110" s="67"/>
      <c r="EP110" s="67"/>
      <c r="EQ110" s="67"/>
      <c r="ER110" s="67"/>
      <c r="ES110" s="67"/>
      <c r="ET110" s="67"/>
      <c r="EU110" s="67"/>
      <c r="EV110" s="67"/>
      <c r="EW110" s="67"/>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row>
    <row r="111" spans="1:288" ht="15.75" customHeight="1" x14ac:dyDescent="0.3">
      <c r="A111" s="172" t="s">
        <v>488</v>
      </c>
      <c r="B111" s="172" t="s">
        <v>187</v>
      </c>
      <c r="C111" s="172" t="s">
        <v>189</v>
      </c>
      <c r="D111" s="172" t="s">
        <v>509</v>
      </c>
      <c r="E111" s="172" t="s">
        <v>654</v>
      </c>
      <c r="F111" s="140" t="s">
        <v>723</v>
      </c>
      <c r="G111" s="90" t="s">
        <v>724</v>
      </c>
      <c r="H111" s="118" t="s">
        <v>725</v>
      </c>
      <c r="I111" s="181" t="s">
        <v>229</v>
      </c>
      <c r="J111" s="87" t="s">
        <v>726</v>
      </c>
      <c r="K111" s="87"/>
      <c r="L111" s="301" t="s">
        <v>865</v>
      </c>
      <c r="M111" s="75">
        <f t="shared" si="16"/>
        <v>6300000000</v>
      </c>
      <c r="N111" s="47">
        <f t="shared" si="17"/>
        <v>6300000000</v>
      </c>
      <c r="O111" s="83">
        <v>15</v>
      </c>
      <c r="P111" s="47">
        <f t="shared" si="18"/>
        <v>6300000000</v>
      </c>
      <c r="Q111" s="48">
        <v>6300000000</v>
      </c>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6"/>
      <c r="CA111" s="66"/>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7"/>
      <c r="CZ111" s="67"/>
      <c r="DA111" s="67"/>
      <c r="DB111" s="67"/>
      <c r="DC111" s="67"/>
      <c r="DD111" s="67"/>
      <c r="DE111" s="67"/>
      <c r="DF111" s="67"/>
      <c r="DG111" s="67"/>
      <c r="DH111" s="67"/>
      <c r="DI111" s="67"/>
      <c r="DJ111" s="67"/>
      <c r="DK111" s="67"/>
      <c r="DL111" s="67"/>
      <c r="DM111" s="67"/>
      <c r="DN111" s="67"/>
      <c r="DO111" s="67"/>
      <c r="DP111" s="67"/>
      <c r="DQ111" s="67"/>
      <c r="DR111" s="67"/>
      <c r="DS111" s="67"/>
      <c r="DT111" s="67"/>
      <c r="DU111" s="67"/>
      <c r="DV111" s="67"/>
      <c r="DW111" s="67"/>
      <c r="DX111" s="67"/>
      <c r="DY111" s="67"/>
      <c r="DZ111" s="67"/>
      <c r="EA111" s="67"/>
      <c r="EB111" s="67"/>
      <c r="EC111" s="67"/>
      <c r="ED111" s="67"/>
      <c r="EE111" s="67"/>
      <c r="EF111" s="67"/>
      <c r="EG111" s="67"/>
      <c r="EH111" s="67"/>
      <c r="EI111" s="67"/>
      <c r="EJ111" s="67"/>
      <c r="EK111" s="67"/>
      <c r="EL111" s="67"/>
      <c r="EM111" s="67"/>
      <c r="EN111" s="67"/>
      <c r="EO111" s="67"/>
      <c r="EP111" s="67"/>
      <c r="EQ111" s="67"/>
      <c r="ER111" s="67"/>
      <c r="ES111" s="67"/>
      <c r="ET111" s="67"/>
      <c r="EU111" s="67"/>
      <c r="EV111" s="67"/>
      <c r="EW111" s="67"/>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row>
    <row r="112" spans="1:288" ht="15.75" customHeight="1" x14ac:dyDescent="0.3">
      <c r="A112" s="172" t="s">
        <v>488</v>
      </c>
      <c r="B112" s="172" t="s">
        <v>187</v>
      </c>
      <c r="C112" s="172" t="s">
        <v>189</v>
      </c>
      <c r="D112" s="172" t="s">
        <v>509</v>
      </c>
      <c r="E112" s="172" t="s">
        <v>654</v>
      </c>
      <c r="F112" s="140" t="s">
        <v>733</v>
      </c>
      <c r="G112" s="90" t="s">
        <v>724</v>
      </c>
      <c r="H112" s="118" t="s">
        <v>734</v>
      </c>
      <c r="I112" s="181" t="s">
        <v>229</v>
      </c>
      <c r="J112" s="87" t="s">
        <v>735</v>
      </c>
      <c r="K112" s="87"/>
      <c r="L112" s="301" t="s">
        <v>736</v>
      </c>
      <c r="M112" s="75">
        <f t="shared" si="16"/>
        <v>1500000000</v>
      </c>
      <c r="N112" s="47">
        <f t="shared" si="17"/>
        <v>1500000000</v>
      </c>
      <c r="O112" s="83">
        <v>15</v>
      </c>
      <c r="P112" s="47">
        <f t="shared" si="18"/>
        <v>1500000000</v>
      </c>
      <c r="Q112" s="48">
        <v>1500000000</v>
      </c>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6"/>
      <c r="CA112" s="66"/>
      <c r="CB112" s="67"/>
      <c r="CC112" s="67"/>
      <c r="CD112" s="67"/>
      <c r="CE112" s="67"/>
      <c r="CF112" s="67"/>
      <c r="CG112" s="67"/>
      <c r="CH112" s="67"/>
      <c r="CI112" s="67"/>
      <c r="CJ112" s="67"/>
      <c r="CK112" s="67"/>
      <c r="CL112" s="67"/>
      <c r="CM112" s="67"/>
      <c r="CN112" s="67"/>
      <c r="CO112" s="67"/>
      <c r="CP112" s="67"/>
      <c r="CQ112" s="67"/>
      <c r="CR112" s="67"/>
      <c r="CS112" s="67"/>
      <c r="CT112" s="67"/>
      <c r="CU112" s="67"/>
      <c r="CV112" s="67"/>
      <c r="CW112" s="67"/>
      <c r="CX112" s="67"/>
      <c r="CY112" s="67"/>
      <c r="CZ112" s="67"/>
      <c r="DA112" s="67"/>
      <c r="DB112" s="67"/>
      <c r="DC112" s="67"/>
      <c r="DD112" s="67"/>
      <c r="DE112" s="67"/>
      <c r="DF112" s="67"/>
      <c r="DG112" s="67"/>
      <c r="DH112" s="67"/>
      <c r="DI112" s="67"/>
      <c r="DJ112" s="67"/>
      <c r="DK112" s="67"/>
      <c r="DL112" s="67"/>
      <c r="DM112" s="67"/>
      <c r="DN112" s="67"/>
      <c r="DO112" s="67"/>
      <c r="DP112" s="67"/>
      <c r="DQ112" s="67"/>
      <c r="DR112" s="67"/>
      <c r="DS112" s="67"/>
      <c r="DT112" s="67"/>
      <c r="DU112" s="67"/>
      <c r="DV112" s="67"/>
      <c r="DW112" s="67"/>
      <c r="DX112" s="67"/>
      <c r="DY112" s="67"/>
      <c r="DZ112" s="67"/>
      <c r="EA112" s="67"/>
      <c r="EB112" s="67"/>
      <c r="EC112" s="67"/>
      <c r="ED112" s="67"/>
      <c r="EE112" s="67"/>
      <c r="EF112" s="67"/>
      <c r="EG112" s="67"/>
      <c r="EH112" s="67"/>
      <c r="EI112" s="67"/>
      <c r="EJ112" s="67"/>
      <c r="EK112" s="67"/>
      <c r="EL112" s="67"/>
      <c r="EM112" s="67"/>
      <c r="EN112" s="67"/>
      <c r="EO112" s="67"/>
      <c r="EP112" s="67"/>
      <c r="EQ112" s="67"/>
      <c r="ER112" s="67"/>
      <c r="ES112" s="67"/>
      <c r="ET112" s="67"/>
      <c r="EU112" s="67"/>
      <c r="EV112" s="67"/>
      <c r="EW112" s="67"/>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row>
    <row r="113" spans="1:288" ht="15.75" customHeight="1" x14ac:dyDescent="0.3">
      <c r="A113" s="172" t="s">
        <v>488</v>
      </c>
      <c r="B113" s="172" t="s">
        <v>187</v>
      </c>
      <c r="C113" s="172" t="s">
        <v>189</v>
      </c>
      <c r="D113" s="172" t="s">
        <v>509</v>
      </c>
      <c r="E113" s="172" t="s">
        <v>654</v>
      </c>
      <c r="F113" s="94" t="s">
        <v>739</v>
      </c>
      <c r="G113" s="90" t="s">
        <v>740</v>
      </c>
      <c r="H113" s="168" t="s">
        <v>741</v>
      </c>
      <c r="I113" s="181" t="s">
        <v>229</v>
      </c>
      <c r="J113" s="87" t="s">
        <v>735</v>
      </c>
      <c r="K113" s="87"/>
      <c r="L113" s="303" t="s">
        <v>736</v>
      </c>
      <c r="M113" s="75">
        <f t="shared" si="16"/>
        <v>1476054450</v>
      </c>
      <c r="N113" s="47">
        <f t="shared" si="17"/>
        <v>1476054450</v>
      </c>
      <c r="O113" s="83">
        <v>15</v>
      </c>
      <c r="P113" s="47">
        <f t="shared" si="18"/>
        <v>1476054450</v>
      </c>
      <c r="Q113" s="48">
        <v>1476054450</v>
      </c>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6"/>
      <c r="CA113" s="66"/>
      <c r="CB113" s="67"/>
      <c r="CC113" s="67"/>
      <c r="CD113" s="67"/>
      <c r="CE113" s="67"/>
      <c r="CF113" s="67"/>
      <c r="CG113" s="67"/>
      <c r="CH113" s="67"/>
      <c r="CI113" s="67"/>
      <c r="CJ113" s="67"/>
      <c r="CK113" s="67"/>
      <c r="CL113" s="67"/>
      <c r="CM113" s="67"/>
      <c r="CN113" s="67"/>
      <c r="CO113" s="67"/>
      <c r="CP113" s="67"/>
      <c r="CQ113" s="67"/>
      <c r="CR113" s="67"/>
      <c r="CS113" s="67"/>
      <c r="CT113" s="67"/>
      <c r="CU113" s="67"/>
      <c r="CV113" s="67"/>
      <c r="CW113" s="67"/>
      <c r="CX113" s="67"/>
      <c r="CY113" s="67"/>
      <c r="CZ113" s="67"/>
      <c r="DA113" s="67"/>
      <c r="DB113" s="67"/>
      <c r="DC113" s="67"/>
      <c r="DD113" s="67"/>
      <c r="DE113" s="67"/>
      <c r="DF113" s="67"/>
      <c r="DG113" s="67"/>
      <c r="DH113" s="67"/>
      <c r="DI113" s="67"/>
      <c r="DJ113" s="67"/>
      <c r="DK113" s="67"/>
      <c r="DL113" s="67"/>
      <c r="DM113" s="67"/>
      <c r="DN113" s="67"/>
      <c r="DO113" s="67"/>
      <c r="DP113" s="67"/>
      <c r="DQ113" s="67"/>
      <c r="DR113" s="67"/>
      <c r="DS113" s="67"/>
      <c r="DT113" s="67"/>
      <c r="DU113" s="67"/>
      <c r="DV113" s="67"/>
      <c r="DW113" s="67"/>
      <c r="DX113" s="67"/>
      <c r="DY113" s="67"/>
      <c r="DZ113" s="67"/>
      <c r="EA113" s="67"/>
      <c r="EB113" s="67"/>
      <c r="EC113" s="67"/>
      <c r="ED113" s="67"/>
      <c r="EE113" s="67"/>
      <c r="EF113" s="67"/>
      <c r="EG113" s="67"/>
      <c r="EH113" s="67"/>
      <c r="EI113" s="67"/>
      <c r="EJ113" s="67"/>
      <c r="EK113" s="67"/>
      <c r="EL113" s="67"/>
      <c r="EM113" s="67"/>
      <c r="EN113" s="67"/>
      <c r="EO113" s="67"/>
      <c r="EP113" s="67"/>
      <c r="EQ113" s="67"/>
      <c r="ER113" s="67"/>
      <c r="ES113" s="67"/>
      <c r="ET113" s="67"/>
      <c r="EU113" s="67"/>
      <c r="EV113" s="67"/>
      <c r="EW113" s="67"/>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row>
    <row r="114" spans="1:288" ht="15.75" hidden="1" customHeight="1" x14ac:dyDescent="0.3">
      <c r="A114" s="172" t="s">
        <v>488</v>
      </c>
      <c r="B114" s="172" t="s">
        <v>187</v>
      </c>
      <c r="C114" s="172" t="s">
        <v>189</v>
      </c>
      <c r="D114" s="172" t="s">
        <v>509</v>
      </c>
      <c r="E114" s="172" t="s">
        <v>654</v>
      </c>
      <c r="F114" s="311" t="s">
        <v>868</v>
      </c>
      <c r="G114" s="90"/>
      <c r="H114" s="309" t="s">
        <v>1018</v>
      </c>
      <c r="I114" s="181" t="s">
        <v>229</v>
      </c>
      <c r="J114" s="87"/>
      <c r="K114" s="87" t="s">
        <v>1136</v>
      </c>
      <c r="L114" s="253" t="s">
        <v>1137</v>
      </c>
      <c r="M114" s="75">
        <v>400000000</v>
      </c>
      <c r="N114" s="47"/>
      <c r="O114" s="83"/>
      <c r="P114" s="47"/>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6"/>
      <c r="CA114" s="66"/>
      <c r="CB114" s="67"/>
      <c r="CC114" s="67"/>
      <c r="CD114" s="67"/>
      <c r="CE114" s="67"/>
      <c r="CF114" s="67"/>
      <c r="CG114" s="67"/>
      <c r="CH114" s="67"/>
      <c r="CI114" s="67"/>
      <c r="CJ114" s="67"/>
      <c r="CK114" s="67"/>
      <c r="CL114" s="67"/>
      <c r="CM114" s="67"/>
      <c r="CN114" s="67"/>
      <c r="CO114" s="67"/>
      <c r="CP114" s="67"/>
      <c r="CQ114" s="67"/>
      <c r="CR114" s="67"/>
      <c r="CS114" s="67"/>
      <c r="CT114" s="67"/>
      <c r="CU114" s="67"/>
      <c r="CV114" s="67"/>
      <c r="CW114" s="67"/>
      <c r="CX114" s="67"/>
      <c r="CY114" s="67"/>
      <c r="CZ114" s="67"/>
      <c r="DA114" s="67"/>
      <c r="DB114" s="67"/>
      <c r="DC114" s="67"/>
      <c r="DD114" s="67"/>
      <c r="DE114" s="67"/>
      <c r="DF114" s="67"/>
      <c r="DG114" s="67"/>
      <c r="DH114" s="67"/>
      <c r="DI114" s="67"/>
      <c r="DJ114" s="67"/>
      <c r="DK114" s="67"/>
      <c r="DL114" s="67"/>
      <c r="DM114" s="67"/>
      <c r="DN114" s="67"/>
      <c r="DO114" s="67"/>
      <c r="DP114" s="67"/>
      <c r="DQ114" s="67"/>
      <c r="DR114" s="67"/>
      <c r="DS114" s="67"/>
      <c r="DT114" s="67"/>
      <c r="DU114" s="67"/>
      <c r="DV114" s="67"/>
      <c r="DW114" s="67"/>
      <c r="DX114" s="67"/>
      <c r="DY114" s="67"/>
      <c r="DZ114" s="67"/>
      <c r="EA114" s="67"/>
      <c r="EB114" s="67"/>
      <c r="EC114" s="67"/>
      <c r="ED114" s="67"/>
      <c r="EE114" s="67"/>
      <c r="EF114" s="67"/>
      <c r="EG114" s="67"/>
      <c r="EH114" s="67"/>
      <c r="EI114" s="67"/>
      <c r="EJ114" s="67"/>
      <c r="EK114" s="67"/>
      <c r="EL114" s="67"/>
      <c r="EM114" s="67"/>
      <c r="EN114" s="67"/>
      <c r="EO114" s="67"/>
      <c r="EP114" s="67"/>
      <c r="EQ114" s="67"/>
      <c r="ER114" s="67"/>
      <c r="ES114" s="67"/>
      <c r="ET114" s="67"/>
      <c r="EU114" s="67"/>
      <c r="EV114" s="67"/>
      <c r="EW114" s="67"/>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row>
    <row r="115" spans="1:288" ht="15.75" hidden="1" customHeight="1" x14ac:dyDescent="0.3">
      <c r="A115" s="172" t="s">
        <v>488</v>
      </c>
      <c r="B115" s="172" t="s">
        <v>187</v>
      </c>
      <c r="C115" s="172" t="s">
        <v>189</v>
      </c>
      <c r="D115" s="172" t="s">
        <v>509</v>
      </c>
      <c r="E115" s="172" t="s">
        <v>654</v>
      </c>
      <c r="F115" s="311" t="s">
        <v>873</v>
      </c>
      <c r="G115" s="90"/>
      <c r="H115" s="309" t="s">
        <v>1018</v>
      </c>
      <c r="I115" s="181"/>
      <c r="J115" s="87"/>
      <c r="K115" s="87" t="s">
        <v>584</v>
      </c>
      <c r="L115" s="253" t="s">
        <v>875</v>
      </c>
      <c r="M115" s="75">
        <v>300000000</v>
      </c>
      <c r="N115" s="47"/>
      <c r="O115" s="83"/>
      <c r="P115" s="47"/>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6"/>
      <c r="CA115" s="66"/>
      <c r="CB115" s="67"/>
      <c r="CC115" s="67"/>
      <c r="CD115" s="67"/>
      <c r="CE115" s="67"/>
      <c r="CF115" s="67"/>
      <c r="CG115" s="67"/>
      <c r="CH115" s="67"/>
      <c r="CI115" s="67"/>
      <c r="CJ115" s="67"/>
      <c r="CK115" s="67"/>
      <c r="CL115" s="67"/>
      <c r="CM115" s="67"/>
      <c r="CN115" s="67"/>
      <c r="CO115" s="67"/>
      <c r="CP115" s="67"/>
      <c r="CQ115" s="67"/>
      <c r="CR115" s="67"/>
      <c r="CS115" s="67"/>
      <c r="CT115" s="67"/>
      <c r="CU115" s="67"/>
      <c r="CV115" s="67"/>
      <c r="CW115" s="67"/>
      <c r="CX115" s="67"/>
      <c r="CY115" s="67"/>
      <c r="CZ115" s="67"/>
      <c r="DA115" s="67"/>
      <c r="DB115" s="67"/>
      <c r="DC115" s="67"/>
      <c r="DD115" s="67"/>
      <c r="DE115" s="67"/>
      <c r="DF115" s="67"/>
      <c r="DG115" s="67"/>
      <c r="DH115" s="67"/>
      <c r="DI115" s="67"/>
      <c r="DJ115" s="67"/>
      <c r="DK115" s="67"/>
      <c r="DL115" s="67"/>
      <c r="DM115" s="67"/>
      <c r="DN115" s="67"/>
      <c r="DO115" s="67"/>
      <c r="DP115" s="67"/>
      <c r="DQ115" s="67"/>
      <c r="DR115" s="67"/>
      <c r="DS115" s="67"/>
      <c r="DT115" s="67"/>
      <c r="DU115" s="67"/>
      <c r="DV115" s="67"/>
      <c r="DW115" s="67"/>
      <c r="DX115" s="67"/>
      <c r="DY115" s="67"/>
      <c r="DZ115" s="67"/>
      <c r="EA115" s="67"/>
      <c r="EB115" s="67"/>
      <c r="EC115" s="67"/>
      <c r="ED115" s="67"/>
      <c r="EE115" s="67"/>
      <c r="EF115" s="67"/>
      <c r="EG115" s="67"/>
      <c r="EH115" s="67"/>
      <c r="EI115" s="67"/>
      <c r="EJ115" s="67"/>
      <c r="EK115" s="67"/>
      <c r="EL115" s="67"/>
      <c r="EM115" s="67"/>
      <c r="EN115" s="67"/>
      <c r="EO115" s="67"/>
      <c r="EP115" s="67"/>
      <c r="EQ115" s="67"/>
      <c r="ER115" s="67"/>
      <c r="ES115" s="67"/>
      <c r="ET115" s="67"/>
      <c r="EU115" s="67"/>
      <c r="EV115" s="67"/>
      <c r="EW115" s="67"/>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row>
    <row r="116" spans="1:288" ht="15.75" hidden="1" customHeight="1" x14ac:dyDescent="0.3">
      <c r="A116" s="172" t="s">
        <v>488</v>
      </c>
      <c r="B116" s="172" t="s">
        <v>187</v>
      </c>
      <c r="C116" s="172" t="s">
        <v>189</v>
      </c>
      <c r="D116" s="172" t="s">
        <v>509</v>
      </c>
      <c r="E116" s="172" t="s">
        <v>654</v>
      </c>
      <c r="F116" s="311" t="s">
        <v>1138</v>
      </c>
      <c r="G116" s="90"/>
      <c r="H116" s="309" t="s">
        <v>1018</v>
      </c>
      <c r="I116" s="181"/>
      <c r="J116" s="87"/>
      <c r="K116" s="87" t="s">
        <v>842</v>
      </c>
      <c r="L116" s="253" t="s">
        <v>1139</v>
      </c>
      <c r="M116" s="75">
        <v>632383931.12</v>
      </c>
      <c r="N116" s="47"/>
      <c r="O116" s="83"/>
      <c r="P116" s="47"/>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6"/>
      <c r="CA116" s="66"/>
      <c r="CB116" s="67"/>
      <c r="CC116" s="67"/>
      <c r="CD116" s="67"/>
      <c r="CE116" s="67"/>
      <c r="CF116" s="67"/>
      <c r="CG116" s="67"/>
      <c r="CH116" s="67"/>
      <c r="CI116" s="67"/>
      <c r="CJ116" s="67"/>
      <c r="CK116" s="67"/>
      <c r="CL116" s="67"/>
      <c r="CM116" s="67"/>
      <c r="CN116" s="67"/>
      <c r="CO116" s="67"/>
      <c r="CP116" s="67"/>
      <c r="CQ116" s="67"/>
      <c r="CR116" s="67"/>
      <c r="CS116" s="67"/>
      <c r="CT116" s="67"/>
      <c r="CU116" s="67"/>
      <c r="CV116" s="67"/>
      <c r="CW116" s="67"/>
      <c r="CX116" s="67"/>
      <c r="CY116" s="67"/>
      <c r="CZ116" s="67"/>
      <c r="DA116" s="67"/>
      <c r="DB116" s="67"/>
      <c r="DC116" s="67"/>
      <c r="DD116" s="67"/>
      <c r="DE116" s="67"/>
      <c r="DF116" s="67"/>
      <c r="DG116" s="67"/>
      <c r="DH116" s="67"/>
      <c r="DI116" s="67"/>
      <c r="DJ116" s="67"/>
      <c r="DK116" s="67"/>
      <c r="DL116" s="67"/>
      <c r="DM116" s="67"/>
      <c r="DN116" s="67"/>
      <c r="DO116" s="67"/>
      <c r="DP116" s="67"/>
      <c r="DQ116" s="67"/>
      <c r="DR116" s="67"/>
      <c r="DS116" s="67"/>
      <c r="DT116" s="67"/>
      <c r="DU116" s="67"/>
      <c r="DV116" s="67"/>
      <c r="DW116" s="67"/>
      <c r="DX116" s="67"/>
      <c r="DY116" s="67"/>
      <c r="DZ116" s="67"/>
      <c r="EA116" s="67"/>
      <c r="EB116" s="67"/>
      <c r="EC116" s="67"/>
      <c r="ED116" s="67"/>
      <c r="EE116" s="67"/>
      <c r="EF116" s="67"/>
      <c r="EG116" s="67"/>
      <c r="EH116" s="67"/>
      <c r="EI116" s="67"/>
      <c r="EJ116" s="67"/>
      <c r="EK116" s="67"/>
      <c r="EL116" s="67"/>
      <c r="EM116" s="67"/>
      <c r="EN116" s="67"/>
      <c r="EO116" s="67"/>
      <c r="EP116" s="67"/>
      <c r="EQ116" s="67"/>
      <c r="ER116" s="67"/>
      <c r="ES116" s="67"/>
      <c r="ET116" s="67"/>
      <c r="EU116" s="67"/>
      <c r="EV116" s="67"/>
      <c r="EW116" s="67"/>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row>
    <row r="117" spans="1:288" ht="15.75" hidden="1" customHeight="1" x14ac:dyDescent="0.3">
      <c r="A117" s="172" t="s">
        <v>488</v>
      </c>
      <c r="B117" s="172" t="s">
        <v>187</v>
      </c>
      <c r="C117" s="172" t="s">
        <v>189</v>
      </c>
      <c r="D117" s="172" t="s">
        <v>509</v>
      </c>
      <c r="E117" s="172" t="s">
        <v>654</v>
      </c>
      <c r="F117" s="311" t="s">
        <v>1140</v>
      </c>
      <c r="G117" s="90"/>
      <c r="H117" s="309" t="s">
        <v>1018</v>
      </c>
      <c r="I117" s="181"/>
      <c r="J117" s="87"/>
      <c r="K117" s="87" t="s">
        <v>842</v>
      </c>
      <c r="L117" s="253" t="s">
        <v>1141</v>
      </c>
      <c r="M117" s="75">
        <v>520046580.16000003</v>
      </c>
      <c r="N117" s="47"/>
      <c r="O117" s="83"/>
      <c r="P117" s="47"/>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6"/>
      <c r="CA117" s="66"/>
      <c r="CB117" s="67"/>
      <c r="CC117" s="67"/>
      <c r="CD117" s="67"/>
      <c r="CE117" s="67"/>
      <c r="CF117" s="67"/>
      <c r="CG117" s="67"/>
      <c r="CH117" s="67"/>
      <c r="CI117" s="67"/>
      <c r="CJ117" s="67"/>
      <c r="CK117" s="67"/>
      <c r="CL117" s="67"/>
      <c r="CM117" s="67"/>
      <c r="CN117" s="67"/>
      <c r="CO117" s="67"/>
      <c r="CP117" s="67"/>
      <c r="CQ117" s="67"/>
      <c r="CR117" s="67"/>
      <c r="CS117" s="67"/>
      <c r="CT117" s="67"/>
      <c r="CU117" s="67"/>
      <c r="CV117" s="67"/>
      <c r="CW117" s="67"/>
      <c r="CX117" s="67"/>
      <c r="CY117" s="67"/>
      <c r="CZ117" s="67"/>
      <c r="DA117" s="67"/>
      <c r="DB117" s="67"/>
      <c r="DC117" s="67"/>
      <c r="DD117" s="67"/>
      <c r="DE117" s="67"/>
      <c r="DF117" s="67"/>
      <c r="DG117" s="67"/>
      <c r="DH117" s="67"/>
      <c r="DI117" s="67"/>
      <c r="DJ117" s="67"/>
      <c r="DK117" s="67"/>
      <c r="DL117" s="67"/>
      <c r="DM117" s="67"/>
      <c r="DN117" s="67"/>
      <c r="DO117" s="67"/>
      <c r="DP117" s="67"/>
      <c r="DQ117" s="67"/>
      <c r="DR117" s="67"/>
      <c r="DS117" s="67"/>
      <c r="DT117" s="67"/>
      <c r="DU117" s="67"/>
      <c r="DV117" s="67"/>
      <c r="DW117" s="67"/>
      <c r="DX117" s="67"/>
      <c r="DY117" s="67"/>
      <c r="DZ117" s="67"/>
      <c r="EA117" s="67"/>
      <c r="EB117" s="67"/>
      <c r="EC117" s="67"/>
      <c r="ED117" s="67"/>
      <c r="EE117" s="67"/>
      <c r="EF117" s="67"/>
      <c r="EG117" s="67"/>
      <c r="EH117" s="67"/>
      <c r="EI117" s="67"/>
      <c r="EJ117" s="67"/>
      <c r="EK117" s="67"/>
      <c r="EL117" s="67"/>
      <c r="EM117" s="67"/>
      <c r="EN117" s="67"/>
      <c r="EO117" s="67"/>
      <c r="EP117" s="67"/>
      <c r="EQ117" s="67"/>
      <c r="ER117" s="67"/>
      <c r="ES117" s="67"/>
      <c r="ET117" s="67"/>
      <c r="EU117" s="67"/>
      <c r="EV117" s="67"/>
      <c r="EW117" s="67"/>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row>
    <row r="118" spans="1:288" ht="15.75" customHeight="1" x14ac:dyDescent="0.3">
      <c r="A118" s="97" t="s">
        <v>488</v>
      </c>
      <c r="B118" s="97" t="s">
        <v>187</v>
      </c>
      <c r="C118" s="97" t="s">
        <v>189</v>
      </c>
      <c r="D118" s="97" t="s">
        <v>509</v>
      </c>
      <c r="E118" s="97" t="s">
        <v>748</v>
      </c>
      <c r="F118" s="166"/>
      <c r="G118" s="166"/>
      <c r="H118" s="73"/>
      <c r="I118" s="97"/>
      <c r="J118" s="97"/>
      <c r="K118" s="97"/>
      <c r="L118" s="177" t="s">
        <v>749</v>
      </c>
      <c r="M118" s="75">
        <f>N118</f>
        <v>0</v>
      </c>
      <c r="N118" s="47">
        <f>P118</f>
        <v>0</v>
      </c>
      <c r="O118" s="83"/>
      <c r="P118" s="47">
        <f>SUM(Q118:EW118)</f>
        <v>0</v>
      </c>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152"/>
      <c r="CA118" s="152"/>
      <c r="CB118" s="92"/>
      <c r="CC118" s="92"/>
      <c r="CD118" s="92"/>
      <c r="CE118" s="92"/>
      <c r="CF118" s="92"/>
      <c r="CG118" s="92"/>
      <c r="CH118" s="92"/>
      <c r="CI118" s="92"/>
      <c r="CJ118" s="92"/>
      <c r="CK118" s="92"/>
      <c r="CL118" s="92"/>
      <c r="CM118" s="92"/>
      <c r="CN118" s="92"/>
      <c r="CO118" s="92"/>
      <c r="CP118" s="92"/>
      <c r="CQ118" s="92"/>
      <c r="CR118" s="92"/>
      <c r="CS118" s="92"/>
      <c r="CT118" s="92"/>
      <c r="CU118" s="92"/>
      <c r="CV118" s="92"/>
      <c r="CW118" s="92"/>
      <c r="CX118" s="92"/>
      <c r="CY118" s="92"/>
      <c r="CZ118" s="92"/>
      <c r="DA118" s="92"/>
      <c r="DB118" s="92"/>
      <c r="DC118" s="92"/>
      <c r="DD118" s="92"/>
      <c r="DE118" s="92"/>
      <c r="DF118" s="92"/>
      <c r="DG118" s="92"/>
      <c r="DH118" s="92"/>
      <c r="DI118" s="92"/>
      <c r="DJ118" s="92"/>
      <c r="DK118" s="92"/>
      <c r="DL118" s="92"/>
      <c r="DM118" s="92"/>
      <c r="DN118" s="92"/>
      <c r="DO118" s="92"/>
      <c r="DP118" s="92"/>
      <c r="DQ118" s="92"/>
      <c r="DR118" s="92"/>
      <c r="DS118" s="92"/>
      <c r="DT118" s="92"/>
      <c r="DU118" s="92"/>
      <c r="DV118" s="92"/>
      <c r="DW118" s="92"/>
      <c r="DX118" s="92"/>
      <c r="DY118" s="92"/>
      <c r="DZ118" s="92"/>
      <c r="EA118" s="92"/>
      <c r="EB118" s="92"/>
      <c r="EC118" s="92"/>
      <c r="ED118" s="92"/>
      <c r="EE118" s="92"/>
      <c r="EF118" s="92"/>
      <c r="EG118" s="92"/>
      <c r="EH118" s="92"/>
      <c r="EI118" s="92"/>
      <c r="EJ118" s="92"/>
      <c r="EK118" s="92"/>
      <c r="EL118" s="92"/>
      <c r="EM118" s="92"/>
      <c r="EN118" s="92"/>
      <c r="EO118" s="92"/>
      <c r="EP118" s="92"/>
      <c r="EQ118" s="92"/>
      <c r="ER118" s="92"/>
      <c r="ES118" s="92"/>
      <c r="ET118" s="92"/>
      <c r="EU118" s="92"/>
      <c r="EV118" s="92"/>
      <c r="EW118" s="92"/>
      <c r="EX118" s="93"/>
      <c r="EY118" s="93"/>
      <c r="EZ118" s="93"/>
      <c r="FA118" s="93"/>
      <c r="FB118" s="93"/>
      <c r="FC118" s="93"/>
      <c r="FD118" s="93"/>
      <c r="FE118" s="93"/>
      <c r="FF118" s="93"/>
      <c r="FG118" s="93"/>
      <c r="FH118" s="93"/>
      <c r="FI118" s="93"/>
      <c r="FJ118" s="93"/>
      <c r="FK118" s="93"/>
      <c r="FL118" s="93"/>
      <c r="FM118" s="93"/>
      <c r="FN118" s="93"/>
      <c r="FO118" s="93"/>
      <c r="FP118" s="93"/>
      <c r="FQ118" s="93"/>
      <c r="FR118" s="93"/>
      <c r="FS118" s="93"/>
      <c r="FT118" s="93"/>
      <c r="FU118" s="93"/>
      <c r="FV118" s="93"/>
      <c r="FW118" s="93"/>
      <c r="FX118" s="93"/>
      <c r="FY118" s="93"/>
      <c r="FZ118" s="93"/>
      <c r="GA118" s="93"/>
      <c r="GB118" s="93"/>
      <c r="GC118" s="93"/>
      <c r="GD118" s="93"/>
      <c r="GE118" s="93"/>
      <c r="GF118" s="93"/>
      <c r="GG118" s="93"/>
      <c r="GH118" s="93"/>
      <c r="GI118" s="93"/>
      <c r="GJ118" s="93"/>
      <c r="GK118" s="93"/>
      <c r="GL118" s="93"/>
      <c r="GM118" s="93"/>
      <c r="GN118" s="93"/>
      <c r="GO118" s="93"/>
      <c r="GP118" s="93"/>
      <c r="GQ118" s="93"/>
      <c r="GR118" s="93"/>
      <c r="GS118" s="93"/>
      <c r="GT118" s="93"/>
      <c r="GU118" s="93"/>
      <c r="GV118" s="93"/>
      <c r="GW118" s="93"/>
      <c r="GX118" s="93"/>
      <c r="GY118" s="93"/>
      <c r="GZ118" s="93"/>
      <c r="HA118" s="93"/>
      <c r="HB118" s="93"/>
      <c r="HC118" s="93"/>
      <c r="HD118" s="93"/>
      <c r="HE118" s="93"/>
      <c r="HF118" s="93"/>
      <c r="HG118" s="93"/>
      <c r="HH118" s="93"/>
      <c r="HI118" s="93"/>
      <c r="HJ118" s="93"/>
      <c r="HK118" s="93"/>
      <c r="HL118" s="93"/>
      <c r="HM118" s="93"/>
      <c r="HN118" s="93"/>
      <c r="HO118" s="93"/>
      <c r="HP118" s="93"/>
      <c r="HQ118" s="93"/>
      <c r="HR118" s="93"/>
      <c r="HS118" s="93"/>
      <c r="HT118" s="93"/>
      <c r="HU118" s="93"/>
      <c r="HV118" s="93"/>
      <c r="HW118" s="93"/>
      <c r="HX118" s="93"/>
      <c r="HY118" s="93"/>
      <c r="HZ118" s="93"/>
      <c r="IA118" s="93"/>
      <c r="IB118" s="93"/>
      <c r="IC118" s="93"/>
      <c r="ID118" s="93"/>
      <c r="IE118" s="93"/>
      <c r="IF118" s="93"/>
      <c r="IG118" s="93"/>
      <c r="IH118" s="93"/>
      <c r="II118" s="93"/>
      <c r="IJ118" s="93"/>
      <c r="IK118" s="93"/>
      <c r="IL118" s="93"/>
      <c r="IM118" s="93"/>
      <c r="IN118" s="93"/>
      <c r="IO118" s="93"/>
      <c r="IP118" s="93"/>
      <c r="IQ118" s="93"/>
      <c r="IR118" s="93"/>
      <c r="IS118" s="93"/>
      <c r="IT118" s="93"/>
      <c r="IU118" s="93"/>
      <c r="IV118" s="93"/>
      <c r="IW118" s="93"/>
      <c r="IX118" s="93"/>
      <c r="IY118" s="93"/>
      <c r="IZ118" s="93"/>
      <c r="JA118" s="93"/>
      <c r="JB118" s="93"/>
      <c r="JC118" s="93"/>
      <c r="JD118" s="93"/>
      <c r="JE118" s="93"/>
      <c r="JF118" s="93"/>
      <c r="JG118" s="93"/>
      <c r="JH118" s="93"/>
      <c r="JI118" s="93"/>
      <c r="JJ118" s="93"/>
      <c r="JK118" s="93"/>
      <c r="JL118" s="93"/>
      <c r="JM118" s="93"/>
      <c r="JN118" s="93"/>
      <c r="JO118" s="93"/>
      <c r="JP118" s="93"/>
      <c r="JQ118" s="93"/>
      <c r="JR118" s="93"/>
      <c r="JS118" s="93"/>
      <c r="JT118" s="93"/>
      <c r="JU118" s="93"/>
      <c r="JV118" s="93"/>
      <c r="JW118" s="93"/>
      <c r="JX118" s="93"/>
      <c r="JY118" s="93"/>
      <c r="JZ118" s="93"/>
      <c r="KA118" s="93"/>
      <c r="KB118" s="93"/>
    </row>
    <row r="119" spans="1:288" ht="15.75" customHeight="1" x14ac:dyDescent="0.3">
      <c r="A119" s="172" t="s">
        <v>488</v>
      </c>
      <c r="B119" s="172" t="s">
        <v>187</v>
      </c>
      <c r="C119" s="172" t="s">
        <v>189</v>
      </c>
      <c r="D119" s="172" t="s">
        <v>509</v>
      </c>
      <c r="E119" s="172" t="s">
        <v>748</v>
      </c>
      <c r="F119" s="178" t="s">
        <v>349</v>
      </c>
      <c r="G119" s="90" t="s">
        <v>349</v>
      </c>
      <c r="H119" s="179" t="s">
        <v>756</v>
      </c>
      <c r="I119" s="181" t="s">
        <v>208</v>
      </c>
      <c r="J119" s="181" t="s">
        <v>757</v>
      </c>
      <c r="K119" s="181"/>
      <c r="L119" s="139" t="s">
        <v>758</v>
      </c>
      <c r="M119" s="75">
        <f>N119</f>
        <v>5000000000</v>
      </c>
      <c r="N119" s="47">
        <f>P119</f>
        <v>5000000000</v>
      </c>
      <c r="O119" s="83">
        <v>15</v>
      </c>
      <c r="P119" s="47">
        <f>SUM(Q119:EW119)</f>
        <v>5000000000</v>
      </c>
      <c r="Q119" s="47">
        <v>5000000000</v>
      </c>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152"/>
      <c r="CA119" s="152"/>
      <c r="CB119" s="92"/>
      <c r="CC119" s="92"/>
      <c r="CD119" s="92"/>
      <c r="CE119" s="92"/>
      <c r="CF119" s="92"/>
      <c r="CG119" s="92"/>
      <c r="CH119" s="92"/>
      <c r="CI119" s="92"/>
      <c r="CJ119" s="92"/>
      <c r="CK119" s="92"/>
      <c r="CL119" s="92"/>
      <c r="CM119" s="92"/>
      <c r="CN119" s="92"/>
      <c r="CO119" s="92"/>
      <c r="CP119" s="92"/>
      <c r="CQ119" s="92"/>
      <c r="CR119" s="92"/>
      <c r="CS119" s="92"/>
      <c r="CT119" s="92"/>
      <c r="CU119" s="92"/>
      <c r="CV119" s="92"/>
      <c r="CW119" s="92"/>
      <c r="CX119" s="92"/>
      <c r="CY119" s="92"/>
      <c r="CZ119" s="92"/>
      <c r="DA119" s="92"/>
      <c r="DB119" s="92"/>
      <c r="DC119" s="92"/>
      <c r="DD119" s="92"/>
      <c r="DE119" s="92"/>
      <c r="DF119" s="92"/>
      <c r="DG119" s="92"/>
      <c r="DH119" s="92"/>
      <c r="DI119" s="92"/>
      <c r="DJ119" s="92"/>
      <c r="DK119" s="92"/>
      <c r="DL119" s="92"/>
      <c r="DM119" s="92"/>
      <c r="DN119" s="92"/>
      <c r="DO119" s="92"/>
      <c r="DP119" s="92"/>
      <c r="DQ119" s="92"/>
      <c r="DR119" s="92"/>
      <c r="DS119" s="92"/>
      <c r="DT119" s="92"/>
      <c r="DU119" s="92"/>
      <c r="DV119" s="92"/>
      <c r="DW119" s="92"/>
      <c r="DX119" s="92"/>
      <c r="DY119" s="92"/>
      <c r="DZ119" s="92"/>
      <c r="EA119" s="92"/>
      <c r="EB119" s="92"/>
      <c r="EC119" s="92"/>
      <c r="ED119" s="92"/>
      <c r="EE119" s="92"/>
      <c r="EF119" s="92"/>
      <c r="EG119" s="92"/>
      <c r="EH119" s="92"/>
      <c r="EI119" s="92"/>
      <c r="EJ119" s="92"/>
      <c r="EK119" s="92"/>
      <c r="EL119" s="92"/>
      <c r="EM119" s="92"/>
      <c r="EN119" s="92"/>
      <c r="EO119" s="92"/>
      <c r="EP119" s="92"/>
      <c r="EQ119" s="92"/>
      <c r="ER119" s="92"/>
      <c r="ES119" s="92"/>
      <c r="ET119" s="92"/>
      <c r="EU119" s="92"/>
      <c r="EV119" s="92"/>
      <c r="EW119" s="92"/>
      <c r="EX119" s="93"/>
      <c r="EY119" s="93"/>
      <c r="EZ119" s="93"/>
      <c r="FA119" s="93"/>
      <c r="FB119" s="93"/>
      <c r="FC119" s="93"/>
      <c r="FD119" s="93"/>
      <c r="FE119" s="93"/>
      <c r="FF119" s="93"/>
      <c r="FG119" s="93"/>
      <c r="FH119" s="93"/>
      <c r="FI119" s="93"/>
      <c r="FJ119" s="93"/>
      <c r="FK119" s="93"/>
      <c r="FL119" s="93"/>
      <c r="FM119" s="93"/>
      <c r="FN119" s="93"/>
      <c r="FO119" s="93"/>
      <c r="FP119" s="93"/>
      <c r="FQ119" s="93"/>
      <c r="FR119" s="93"/>
      <c r="FS119" s="93"/>
      <c r="FT119" s="93"/>
      <c r="FU119" s="93"/>
      <c r="FV119" s="93"/>
      <c r="FW119" s="93"/>
      <c r="FX119" s="93"/>
      <c r="FY119" s="93"/>
      <c r="FZ119" s="93"/>
      <c r="GA119" s="93"/>
      <c r="GB119" s="93"/>
      <c r="GC119" s="93"/>
      <c r="GD119" s="93"/>
      <c r="GE119" s="93"/>
      <c r="GF119" s="93"/>
      <c r="GG119" s="93"/>
      <c r="GH119" s="93"/>
      <c r="GI119" s="93"/>
      <c r="GJ119" s="93"/>
      <c r="GK119" s="93"/>
      <c r="GL119" s="93"/>
      <c r="GM119" s="93"/>
      <c r="GN119" s="93"/>
      <c r="GO119" s="93"/>
      <c r="GP119" s="93"/>
      <c r="GQ119" s="93"/>
      <c r="GR119" s="93"/>
      <c r="GS119" s="93"/>
      <c r="GT119" s="93"/>
      <c r="GU119" s="93"/>
      <c r="GV119" s="93"/>
      <c r="GW119" s="93"/>
      <c r="GX119" s="93"/>
      <c r="GY119" s="93"/>
      <c r="GZ119" s="93"/>
      <c r="HA119" s="93"/>
      <c r="HB119" s="93"/>
      <c r="HC119" s="93"/>
      <c r="HD119" s="93"/>
      <c r="HE119" s="93"/>
      <c r="HF119" s="93"/>
      <c r="HG119" s="93"/>
      <c r="HH119" s="93"/>
      <c r="HI119" s="93"/>
      <c r="HJ119" s="93"/>
      <c r="HK119" s="93"/>
      <c r="HL119" s="93"/>
      <c r="HM119" s="93"/>
      <c r="HN119" s="93"/>
      <c r="HO119" s="93"/>
      <c r="HP119" s="93"/>
      <c r="HQ119" s="93"/>
      <c r="HR119" s="93"/>
      <c r="HS119" s="93"/>
      <c r="HT119" s="93"/>
      <c r="HU119" s="93"/>
      <c r="HV119" s="93"/>
      <c r="HW119" s="93"/>
      <c r="HX119" s="93"/>
      <c r="HY119" s="93"/>
      <c r="HZ119" s="93"/>
      <c r="IA119" s="93"/>
      <c r="IB119" s="93"/>
      <c r="IC119" s="93"/>
      <c r="ID119" s="93"/>
      <c r="IE119" s="93"/>
      <c r="IF119" s="93"/>
      <c r="IG119" s="93"/>
      <c r="IH119" s="93"/>
      <c r="II119" s="93"/>
      <c r="IJ119" s="93"/>
      <c r="IK119" s="93"/>
      <c r="IL119" s="93"/>
      <c r="IM119" s="93"/>
      <c r="IN119" s="93"/>
      <c r="IO119" s="93"/>
      <c r="IP119" s="93"/>
      <c r="IQ119" s="93"/>
      <c r="IR119" s="93"/>
      <c r="IS119" s="93"/>
      <c r="IT119" s="93"/>
      <c r="IU119" s="93"/>
      <c r="IV119" s="93"/>
      <c r="IW119" s="93"/>
      <c r="IX119" s="93"/>
      <c r="IY119" s="93"/>
      <c r="IZ119" s="93"/>
      <c r="JA119" s="93"/>
      <c r="JB119" s="93"/>
      <c r="JC119" s="93"/>
      <c r="JD119" s="93"/>
      <c r="JE119" s="93"/>
      <c r="JF119" s="93"/>
      <c r="JG119" s="93"/>
      <c r="JH119" s="93"/>
      <c r="JI119" s="93"/>
      <c r="JJ119" s="93"/>
      <c r="JK119" s="93"/>
      <c r="JL119" s="93"/>
      <c r="JM119" s="93"/>
      <c r="JN119" s="93"/>
      <c r="JO119" s="93"/>
      <c r="JP119" s="93"/>
      <c r="JQ119" s="93"/>
      <c r="JR119" s="93"/>
      <c r="JS119" s="93"/>
      <c r="JT119" s="93"/>
      <c r="JU119" s="93"/>
      <c r="JV119" s="93"/>
      <c r="JW119" s="93"/>
      <c r="JX119" s="93"/>
      <c r="JY119" s="93"/>
      <c r="JZ119" s="93"/>
      <c r="KA119" s="93"/>
      <c r="KB119" s="93"/>
    </row>
    <row r="120" spans="1:288" ht="15.75" hidden="1" customHeight="1" x14ac:dyDescent="0.3">
      <c r="A120" s="172" t="s">
        <v>488</v>
      </c>
      <c r="B120" s="172" t="s">
        <v>187</v>
      </c>
      <c r="C120" s="172" t="s">
        <v>189</v>
      </c>
      <c r="D120" s="172" t="s">
        <v>509</v>
      </c>
      <c r="E120" s="172" t="s">
        <v>748</v>
      </c>
      <c r="F120" s="311" t="s">
        <v>1067</v>
      </c>
      <c r="G120" s="90"/>
      <c r="H120" s="309" t="s">
        <v>1018</v>
      </c>
      <c r="I120" s="181" t="s">
        <v>208</v>
      </c>
      <c r="J120" s="181"/>
      <c r="K120" s="181" t="s">
        <v>746</v>
      </c>
      <c r="L120" s="91" t="s">
        <v>1142</v>
      </c>
      <c r="M120" s="75">
        <v>322846717.5</v>
      </c>
      <c r="N120" s="47"/>
      <c r="O120" s="83"/>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152"/>
      <c r="CA120" s="152"/>
      <c r="CB120" s="92"/>
      <c r="CC120" s="92"/>
      <c r="CD120" s="92"/>
      <c r="CE120" s="92"/>
      <c r="CF120" s="92"/>
      <c r="CG120" s="92"/>
      <c r="CH120" s="92"/>
      <c r="CI120" s="92"/>
      <c r="CJ120" s="92"/>
      <c r="CK120" s="92"/>
      <c r="CL120" s="92"/>
      <c r="CM120" s="92"/>
      <c r="CN120" s="92"/>
      <c r="CO120" s="92"/>
      <c r="CP120" s="92"/>
      <c r="CQ120" s="92"/>
      <c r="CR120" s="92"/>
      <c r="CS120" s="92"/>
      <c r="CT120" s="92"/>
      <c r="CU120" s="92"/>
      <c r="CV120" s="92"/>
      <c r="CW120" s="92"/>
      <c r="CX120" s="92"/>
      <c r="CY120" s="92"/>
      <c r="CZ120" s="92"/>
      <c r="DA120" s="92"/>
      <c r="DB120" s="92"/>
      <c r="DC120" s="92"/>
      <c r="DD120" s="92"/>
      <c r="DE120" s="92"/>
      <c r="DF120" s="92"/>
      <c r="DG120" s="92"/>
      <c r="DH120" s="92"/>
      <c r="DI120" s="92"/>
      <c r="DJ120" s="92"/>
      <c r="DK120" s="92"/>
      <c r="DL120" s="92"/>
      <c r="DM120" s="92"/>
      <c r="DN120" s="92"/>
      <c r="DO120" s="92"/>
      <c r="DP120" s="92"/>
      <c r="DQ120" s="92"/>
      <c r="DR120" s="92"/>
      <c r="DS120" s="92"/>
      <c r="DT120" s="92"/>
      <c r="DU120" s="92"/>
      <c r="DV120" s="92"/>
      <c r="DW120" s="92"/>
      <c r="DX120" s="92"/>
      <c r="DY120" s="92"/>
      <c r="DZ120" s="92"/>
      <c r="EA120" s="92"/>
      <c r="EB120" s="92"/>
      <c r="EC120" s="92"/>
      <c r="ED120" s="92"/>
      <c r="EE120" s="92"/>
      <c r="EF120" s="92"/>
      <c r="EG120" s="92"/>
      <c r="EH120" s="92"/>
      <c r="EI120" s="92"/>
      <c r="EJ120" s="92"/>
      <c r="EK120" s="92"/>
      <c r="EL120" s="92"/>
      <c r="EM120" s="92"/>
      <c r="EN120" s="92"/>
      <c r="EO120" s="92"/>
      <c r="EP120" s="92"/>
      <c r="EQ120" s="92"/>
      <c r="ER120" s="92"/>
      <c r="ES120" s="92"/>
      <c r="ET120" s="92"/>
      <c r="EU120" s="92"/>
      <c r="EV120" s="92"/>
      <c r="EW120" s="92"/>
      <c r="EX120" s="93"/>
      <c r="EY120" s="93"/>
      <c r="EZ120" s="93"/>
      <c r="FA120" s="93"/>
      <c r="FB120" s="93"/>
      <c r="FC120" s="93"/>
      <c r="FD120" s="93"/>
      <c r="FE120" s="93"/>
      <c r="FF120" s="93"/>
      <c r="FG120" s="93"/>
      <c r="FH120" s="93"/>
      <c r="FI120" s="93"/>
      <c r="FJ120" s="93"/>
      <c r="FK120" s="93"/>
      <c r="FL120" s="93"/>
      <c r="FM120" s="93"/>
      <c r="FN120" s="93"/>
      <c r="FO120" s="93"/>
      <c r="FP120" s="93"/>
      <c r="FQ120" s="93"/>
      <c r="FR120" s="93"/>
      <c r="FS120" s="93"/>
      <c r="FT120" s="93"/>
      <c r="FU120" s="93"/>
      <c r="FV120" s="93"/>
      <c r="FW120" s="93"/>
      <c r="FX120" s="93"/>
      <c r="FY120" s="93"/>
      <c r="FZ120" s="93"/>
      <c r="GA120" s="93"/>
      <c r="GB120" s="93"/>
      <c r="GC120" s="93"/>
      <c r="GD120" s="93"/>
      <c r="GE120" s="93"/>
      <c r="GF120" s="93"/>
      <c r="GG120" s="93"/>
      <c r="GH120" s="93"/>
      <c r="GI120" s="93"/>
      <c r="GJ120" s="93"/>
      <c r="GK120" s="93"/>
      <c r="GL120" s="93"/>
      <c r="GM120" s="93"/>
      <c r="GN120" s="93"/>
      <c r="GO120" s="93"/>
      <c r="GP120" s="93"/>
      <c r="GQ120" s="93"/>
      <c r="GR120" s="93"/>
      <c r="GS120" s="93"/>
      <c r="GT120" s="93"/>
      <c r="GU120" s="93"/>
      <c r="GV120" s="93"/>
      <c r="GW120" s="93"/>
      <c r="GX120" s="93"/>
      <c r="GY120" s="93"/>
      <c r="GZ120" s="93"/>
      <c r="HA120" s="93"/>
      <c r="HB120" s="93"/>
      <c r="HC120" s="93"/>
      <c r="HD120" s="93"/>
      <c r="HE120" s="93"/>
      <c r="HF120" s="93"/>
      <c r="HG120" s="93"/>
      <c r="HH120" s="93"/>
      <c r="HI120" s="93"/>
      <c r="HJ120" s="93"/>
      <c r="HK120" s="93"/>
      <c r="HL120" s="93"/>
      <c r="HM120" s="93"/>
      <c r="HN120" s="93"/>
      <c r="HO120" s="93"/>
      <c r="HP120" s="93"/>
      <c r="HQ120" s="93"/>
      <c r="HR120" s="93"/>
      <c r="HS120" s="93"/>
      <c r="HT120" s="93"/>
      <c r="HU120" s="93"/>
      <c r="HV120" s="93"/>
      <c r="HW120" s="93"/>
      <c r="HX120" s="93"/>
      <c r="HY120" s="93"/>
      <c r="HZ120" s="93"/>
      <c r="IA120" s="93"/>
      <c r="IB120" s="93"/>
      <c r="IC120" s="93"/>
      <c r="ID120" s="93"/>
      <c r="IE120" s="93"/>
      <c r="IF120" s="93"/>
      <c r="IG120" s="93"/>
      <c r="IH120" s="93"/>
      <c r="II120" s="93"/>
      <c r="IJ120" s="93"/>
      <c r="IK120" s="93"/>
      <c r="IL120" s="93"/>
      <c r="IM120" s="93"/>
      <c r="IN120" s="93"/>
      <c r="IO120" s="93"/>
      <c r="IP120" s="93"/>
      <c r="IQ120" s="93"/>
      <c r="IR120" s="93"/>
      <c r="IS120" s="93"/>
      <c r="IT120" s="93"/>
      <c r="IU120" s="93"/>
      <c r="IV120" s="93"/>
      <c r="IW120" s="93"/>
      <c r="IX120" s="93"/>
      <c r="IY120" s="93"/>
      <c r="IZ120" s="93"/>
      <c r="JA120" s="93"/>
      <c r="JB120" s="93"/>
      <c r="JC120" s="93"/>
      <c r="JD120" s="93"/>
      <c r="JE120" s="93"/>
      <c r="JF120" s="93"/>
      <c r="JG120" s="93"/>
      <c r="JH120" s="93"/>
      <c r="JI120" s="93"/>
      <c r="JJ120" s="93"/>
      <c r="JK120" s="93"/>
      <c r="JL120" s="93"/>
      <c r="JM120" s="93"/>
      <c r="JN120" s="93"/>
      <c r="JO120" s="93"/>
      <c r="JP120" s="93"/>
      <c r="JQ120" s="93"/>
      <c r="JR120" s="93"/>
      <c r="JS120" s="93"/>
      <c r="JT120" s="93"/>
      <c r="JU120" s="93"/>
      <c r="JV120" s="93"/>
      <c r="JW120" s="93"/>
      <c r="JX120" s="93"/>
      <c r="JY120" s="93"/>
      <c r="JZ120" s="93"/>
      <c r="KA120" s="93"/>
      <c r="KB120" s="93"/>
    </row>
    <row r="121" spans="1:288" ht="15.75" hidden="1" customHeight="1" x14ac:dyDescent="0.3">
      <c r="A121" s="172" t="s">
        <v>488</v>
      </c>
      <c r="B121" s="172" t="s">
        <v>187</v>
      </c>
      <c r="C121" s="172" t="s">
        <v>189</v>
      </c>
      <c r="D121" s="172" t="s">
        <v>509</v>
      </c>
      <c r="E121" s="172" t="s">
        <v>748</v>
      </c>
      <c r="F121" s="311" t="s">
        <v>910</v>
      </c>
      <c r="G121" s="90"/>
      <c r="H121" s="309" t="s">
        <v>1018</v>
      </c>
      <c r="I121" s="181"/>
      <c r="J121" s="181"/>
      <c r="K121" s="181" t="s">
        <v>823</v>
      </c>
      <c r="L121" s="91" t="s">
        <v>1171</v>
      </c>
      <c r="M121" s="75">
        <v>300000000</v>
      </c>
      <c r="N121" s="47"/>
      <c r="O121" s="83"/>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152"/>
      <c r="CA121" s="152"/>
      <c r="CB121" s="92"/>
      <c r="CC121" s="92"/>
      <c r="CD121" s="92"/>
      <c r="CE121" s="92"/>
      <c r="CF121" s="92"/>
      <c r="CG121" s="92"/>
      <c r="CH121" s="92"/>
      <c r="CI121" s="92"/>
      <c r="CJ121" s="92"/>
      <c r="CK121" s="92"/>
      <c r="CL121" s="92"/>
      <c r="CM121" s="92"/>
      <c r="CN121" s="92"/>
      <c r="CO121" s="92"/>
      <c r="CP121" s="92"/>
      <c r="CQ121" s="92"/>
      <c r="CR121" s="92"/>
      <c r="CS121" s="92"/>
      <c r="CT121" s="92"/>
      <c r="CU121" s="92"/>
      <c r="CV121" s="92"/>
      <c r="CW121" s="92"/>
      <c r="CX121" s="92"/>
      <c r="CY121" s="92"/>
      <c r="CZ121" s="92"/>
      <c r="DA121" s="92"/>
      <c r="DB121" s="92"/>
      <c r="DC121" s="92"/>
      <c r="DD121" s="92"/>
      <c r="DE121" s="92"/>
      <c r="DF121" s="92"/>
      <c r="DG121" s="92"/>
      <c r="DH121" s="92"/>
      <c r="DI121" s="92"/>
      <c r="DJ121" s="92"/>
      <c r="DK121" s="92"/>
      <c r="DL121" s="92"/>
      <c r="DM121" s="92"/>
      <c r="DN121" s="92"/>
      <c r="DO121" s="92"/>
      <c r="DP121" s="92"/>
      <c r="DQ121" s="92"/>
      <c r="DR121" s="92"/>
      <c r="DS121" s="92"/>
      <c r="DT121" s="92"/>
      <c r="DU121" s="92"/>
      <c r="DV121" s="92"/>
      <c r="DW121" s="92"/>
      <c r="DX121" s="92"/>
      <c r="DY121" s="92"/>
      <c r="DZ121" s="92"/>
      <c r="EA121" s="92"/>
      <c r="EB121" s="92"/>
      <c r="EC121" s="92"/>
      <c r="ED121" s="92"/>
      <c r="EE121" s="92"/>
      <c r="EF121" s="92"/>
      <c r="EG121" s="92"/>
      <c r="EH121" s="92"/>
      <c r="EI121" s="92"/>
      <c r="EJ121" s="92"/>
      <c r="EK121" s="92"/>
      <c r="EL121" s="92"/>
      <c r="EM121" s="92"/>
      <c r="EN121" s="92"/>
      <c r="EO121" s="92"/>
      <c r="EP121" s="92"/>
      <c r="EQ121" s="92"/>
      <c r="ER121" s="92"/>
      <c r="ES121" s="92"/>
      <c r="ET121" s="92"/>
      <c r="EU121" s="92"/>
      <c r="EV121" s="92"/>
      <c r="EW121" s="92"/>
      <c r="EX121" s="93"/>
      <c r="EY121" s="93"/>
      <c r="EZ121" s="93"/>
      <c r="FA121" s="93"/>
      <c r="FB121" s="93"/>
      <c r="FC121" s="93"/>
      <c r="FD121" s="93"/>
      <c r="FE121" s="93"/>
      <c r="FF121" s="93"/>
      <c r="FG121" s="93"/>
      <c r="FH121" s="93"/>
      <c r="FI121" s="93"/>
      <c r="FJ121" s="93"/>
      <c r="FK121" s="93"/>
      <c r="FL121" s="93"/>
      <c r="FM121" s="93"/>
      <c r="FN121" s="93"/>
      <c r="FO121" s="93"/>
      <c r="FP121" s="93"/>
      <c r="FQ121" s="93"/>
      <c r="FR121" s="93"/>
      <c r="FS121" s="93"/>
      <c r="FT121" s="93"/>
      <c r="FU121" s="93"/>
      <c r="FV121" s="93"/>
      <c r="FW121" s="93"/>
      <c r="FX121" s="93"/>
      <c r="FY121" s="93"/>
      <c r="FZ121" s="93"/>
      <c r="GA121" s="93"/>
      <c r="GB121" s="93"/>
      <c r="GC121" s="93"/>
      <c r="GD121" s="93"/>
      <c r="GE121" s="93"/>
      <c r="GF121" s="93"/>
      <c r="GG121" s="93"/>
      <c r="GH121" s="93"/>
      <c r="GI121" s="93"/>
      <c r="GJ121" s="93"/>
      <c r="GK121" s="93"/>
      <c r="GL121" s="93"/>
      <c r="GM121" s="93"/>
      <c r="GN121" s="93"/>
      <c r="GO121" s="93"/>
      <c r="GP121" s="93"/>
      <c r="GQ121" s="93"/>
      <c r="GR121" s="93"/>
      <c r="GS121" s="93"/>
      <c r="GT121" s="93"/>
      <c r="GU121" s="93"/>
      <c r="GV121" s="93"/>
      <c r="GW121" s="93"/>
      <c r="GX121" s="93"/>
      <c r="GY121" s="93"/>
      <c r="GZ121" s="93"/>
      <c r="HA121" s="93"/>
      <c r="HB121" s="93"/>
      <c r="HC121" s="93"/>
      <c r="HD121" s="93"/>
      <c r="HE121" s="93"/>
      <c r="HF121" s="93"/>
      <c r="HG121" s="93"/>
      <c r="HH121" s="93"/>
      <c r="HI121" s="93"/>
      <c r="HJ121" s="93"/>
      <c r="HK121" s="93"/>
      <c r="HL121" s="93"/>
      <c r="HM121" s="93"/>
      <c r="HN121" s="93"/>
      <c r="HO121" s="93"/>
      <c r="HP121" s="93"/>
      <c r="HQ121" s="93"/>
      <c r="HR121" s="93"/>
      <c r="HS121" s="93"/>
      <c r="HT121" s="93"/>
      <c r="HU121" s="93"/>
      <c r="HV121" s="93"/>
      <c r="HW121" s="93"/>
      <c r="HX121" s="93"/>
      <c r="HY121" s="93"/>
      <c r="HZ121" s="93"/>
      <c r="IA121" s="93"/>
      <c r="IB121" s="93"/>
      <c r="IC121" s="93"/>
      <c r="ID121" s="93"/>
      <c r="IE121" s="93"/>
      <c r="IF121" s="93"/>
      <c r="IG121" s="93"/>
      <c r="IH121" s="93"/>
      <c r="II121" s="93"/>
      <c r="IJ121" s="93"/>
      <c r="IK121" s="93"/>
      <c r="IL121" s="93"/>
      <c r="IM121" s="93"/>
      <c r="IN121" s="93"/>
      <c r="IO121" s="93"/>
      <c r="IP121" s="93"/>
      <c r="IQ121" s="93"/>
      <c r="IR121" s="93"/>
      <c r="IS121" s="93"/>
      <c r="IT121" s="93"/>
      <c r="IU121" s="93"/>
      <c r="IV121" s="93"/>
      <c r="IW121" s="93"/>
      <c r="IX121" s="93"/>
      <c r="IY121" s="93"/>
      <c r="IZ121" s="93"/>
      <c r="JA121" s="93"/>
      <c r="JB121" s="93"/>
      <c r="JC121" s="93"/>
      <c r="JD121" s="93"/>
      <c r="JE121" s="93"/>
      <c r="JF121" s="93"/>
      <c r="JG121" s="93"/>
      <c r="JH121" s="93"/>
      <c r="JI121" s="93"/>
      <c r="JJ121" s="93"/>
      <c r="JK121" s="93"/>
      <c r="JL121" s="93"/>
      <c r="JM121" s="93"/>
      <c r="JN121" s="93"/>
      <c r="JO121" s="93"/>
      <c r="JP121" s="93"/>
      <c r="JQ121" s="93"/>
      <c r="JR121" s="93"/>
      <c r="JS121" s="93"/>
      <c r="JT121" s="93"/>
      <c r="JU121" s="93"/>
      <c r="JV121" s="93"/>
      <c r="JW121" s="93"/>
      <c r="JX121" s="93"/>
      <c r="JY121" s="93"/>
      <c r="JZ121" s="93"/>
      <c r="KA121" s="93"/>
      <c r="KB121" s="93"/>
    </row>
    <row r="122" spans="1:288" ht="15.75" customHeight="1" x14ac:dyDescent="0.3">
      <c r="A122" s="97" t="s">
        <v>488</v>
      </c>
      <c r="B122" s="97" t="s">
        <v>187</v>
      </c>
      <c r="C122" s="97" t="s">
        <v>189</v>
      </c>
      <c r="D122" s="97" t="s">
        <v>509</v>
      </c>
      <c r="E122" s="97" t="s">
        <v>761</v>
      </c>
      <c r="F122" s="166"/>
      <c r="G122" s="166"/>
      <c r="H122" s="73"/>
      <c r="I122" s="97"/>
      <c r="J122" s="97"/>
      <c r="K122" s="97"/>
      <c r="L122" s="167" t="s">
        <v>762</v>
      </c>
      <c r="M122" s="75">
        <f t="shared" ref="M122:M133" si="19">N122</f>
        <v>0</v>
      </c>
      <c r="N122" s="47">
        <f t="shared" ref="N122:N133" si="20">P122</f>
        <v>0</v>
      </c>
      <c r="O122" s="83"/>
      <c r="P122" s="47">
        <f t="shared" ref="P122:P133" si="21">SUM(Q122:EW122)</f>
        <v>0</v>
      </c>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180"/>
      <c r="CA122" s="180"/>
      <c r="CB122" s="127"/>
      <c r="CC122" s="127"/>
      <c r="CD122" s="127"/>
      <c r="CE122" s="127"/>
      <c r="CF122" s="127"/>
      <c r="CG122" s="127"/>
      <c r="CH122" s="127"/>
      <c r="CI122" s="127"/>
      <c r="CJ122" s="127"/>
      <c r="CK122" s="127"/>
      <c r="CL122" s="127"/>
      <c r="CM122" s="127"/>
      <c r="CN122" s="127"/>
      <c r="CO122" s="127"/>
      <c r="CP122" s="127"/>
      <c r="CQ122" s="127"/>
      <c r="CR122" s="127"/>
      <c r="CS122" s="127"/>
      <c r="CT122" s="127"/>
      <c r="CU122" s="127"/>
      <c r="CV122" s="127"/>
      <c r="CW122" s="127"/>
      <c r="CX122" s="127"/>
      <c r="CY122" s="127"/>
      <c r="CZ122" s="127"/>
      <c r="DA122" s="127"/>
      <c r="DB122" s="127"/>
      <c r="DC122" s="127"/>
      <c r="DD122" s="127"/>
      <c r="DE122" s="127"/>
      <c r="DF122" s="127"/>
      <c r="DG122" s="127"/>
      <c r="DH122" s="127"/>
      <c r="DI122" s="127"/>
      <c r="DJ122" s="127"/>
      <c r="DK122" s="127"/>
      <c r="DL122" s="127"/>
      <c r="DM122" s="127"/>
      <c r="DN122" s="127"/>
      <c r="DO122" s="127"/>
      <c r="DP122" s="127"/>
      <c r="DQ122" s="127"/>
      <c r="DR122" s="127"/>
      <c r="DS122" s="127"/>
      <c r="DT122" s="127"/>
      <c r="DU122" s="127"/>
      <c r="DV122" s="127"/>
      <c r="DW122" s="127"/>
      <c r="DX122" s="127"/>
      <c r="DY122" s="127"/>
      <c r="DZ122" s="127"/>
      <c r="EA122" s="127"/>
      <c r="EB122" s="127"/>
      <c r="EC122" s="127"/>
      <c r="ED122" s="127"/>
      <c r="EE122" s="127"/>
      <c r="EF122" s="127"/>
      <c r="EG122" s="127"/>
      <c r="EH122" s="127"/>
      <c r="EI122" s="127"/>
      <c r="EJ122" s="127"/>
      <c r="EK122" s="127"/>
      <c r="EL122" s="127"/>
      <c r="EM122" s="127"/>
      <c r="EN122" s="127"/>
      <c r="EO122" s="127"/>
      <c r="EP122" s="127"/>
      <c r="EQ122" s="127"/>
      <c r="ER122" s="127"/>
      <c r="ES122" s="127"/>
      <c r="ET122" s="127"/>
      <c r="EU122" s="127"/>
      <c r="EV122" s="127"/>
      <c r="EW122" s="127"/>
      <c r="EX122" s="128"/>
      <c r="EY122" s="128"/>
      <c r="EZ122" s="128"/>
      <c r="FA122" s="128"/>
      <c r="FB122" s="128"/>
      <c r="FC122" s="128"/>
      <c r="FD122" s="128"/>
      <c r="FE122" s="128"/>
      <c r="FF122" s="128"/>
      <c r="FG122" s="128"/>
      <c r="FH122" s="128"/>
      <c r="FI122" s="128"/>
      <c r="FJ122" s="128"/>
      <c r="FK122" s="128"/>
      <c r="FL122" s="128"/>
      <c r="FM122" s="128"/>
      <c r="FN122" s="128"/>
      <c r="FO122" s="128"/>
      <c r="FP122" s="128"/>
      <c r="FQ122" s="128"/>
      <c r="FR122" s="128"/>
      <c r="FS122" s="128"/>
      <c r="FT122" s="128"/>
      <c r="FU122" s="128"/>
      <c r="FV122" s="128"/>
      <c r="FW122" s="128"/>
      <c r="FX122" s="128"/>
      <c r="FY122" s="128"/>
      <c r="FZ122" s="128"/>
      <c r="GA122" s="128"/>
      <c r="GB122" s="128"/>
      <c r="GC122" s="128"/>
      <c r="GD122" s="128"/>
      <c r="GE122" s="128"/>
      <c r="GF122" s="128"/>
      <c r="GG122" s="128"/>
      <c r="GH122" s="128"/>
      <c r="GI122" s="128"/>
      <c r="GJ122" s="128"/>
      <c r="GK122" s="128"/>
      <c r="GL122" s="128"/>
      <c r="GM122" s="128"/>
      <c r="GN122" s="128"/>
      <c r="GO122" s="128"/>
      <c r="GP122" s="128"/>
      <c r="GQ122" s="128"/>
      <c r="GR122" s="128"/>
      <c r="GS122" s="128"/>
      <c r="GT122" s="128"/>
      <c r="GU122" s="128"/>
      <c r="GV122" s="128"/>
      <c r="GW122" s="128"/>
      <c r="GX122" s="128"/>
      <c r="GY122" s="128"/>
      <c r="GZ122" s="128"/>
      <c r="HA122" s="128"/>
      <c r="HB122" s="128"/>
      <c r="HC122" s="128"/>
      <c r="HD122" s="128"/>
      <c r="HE122" s="128"/>
      <c r="HF122" s="128"/>
      <c r="HG122" s="128"/>
      <c r="HH122" s="128"/>
      <c r="HI122" s="128"/>
      <c r="HJ122" s="128"/>
      <c r="HK122" s="128"/>
      <c r="HL122" s="128"/>
      <c r="HM122" s="128"/>
      <c r="HN122" s="128"/>
      <c r="HO122" s="128"/>
      <c r="HP122" s="128"/>
      <c r="HQ122" s="128"/>
      <c r="HR122" s="128"/>
      <c r="HS122" s="128"/>
      <c r="HT122" s="128"/>
      <c r="HU122" s="128"/>
      <c r="HV122" s="128"/>
      <c r="HW122" s="128"/>
      <c r="HX122" s="128"/>
      <c r="HY122" s="128"/>
      <c r="HZ122" s="128"/>
      <c r="IA122" s="128"/>
      <c r="IB122" s="128"/>
      <c r="IC122" s="128"/>
      <c r="ID122" s="128"/>
      <c r="IE122" s="128"/>
      <c r="IF122" s="128"/>
      <c r="IG122" s="128"/>
      <c r="IH122" s="128"/>
      <c r="II122" s="128"/>
      <c r="IJ122" s="128"/>
      <c r="IK122" s="128"/>
      <c r="IL122" s="128"/>
      <c r="IM122" s="128"/>
      <c r="IN122" s="128"/>
      <c r="IO122" s="128"/>
      <c r="IP122" s="128"/>
      <c r="IQ122" s="128"/>
      <c r="IR122" s="128"/>
      <c r="IS122" s="128"/>
      <c r="IT122" s="128"/>
      <c r="IU122" s="128"/>
      <c r="IV122" s="128"/>
      <c r="IW122" s="128"/>
      <c r="IX122" s="128"/>
      <c r="IY122" s="128"/>
      <c r="IZ122" s="128"/>
      <c r="JA122" s="128"/>
      <c r="JB122" s="128"/>
      <c r="JC122" s="128"/>
      <c r="JD122" s="128"/>
      <c r="JE122" s="128"/>
      <c r="JF122" s="128"/>
      <c r="JG122" s="128"/>
      <c r="JH122" s="128"/>
      <c r="JI122" s="128"/>
      <c r="JJ122" s="128"/>
      <c r="JK122" s="128"/>
      <c r="JL122" s="128"/>
      <c r="JM122" s="128"/>
      <c r="JN122" s="128"/>
      <c r="JO122" s="128"/>
      <c r="JP122" s="128"/>
      <c r="JQ122" s="128"/>
      <c r="JR122" s="128"/>
      <c r="JS122" s="128"/>
      <c r="JT122" s="128"/>
      <c r="JU122" s="128"/>
      <c r="JV122" s="128"/>
      <c r="JW122" s="128"/>
      <c r="JX122" s="128"/>
      <c r="JY122" s="128"/>
      <c r="JZ122" s="128"/>
      <c r="KA122" s="128"/>
      <c r="KB122" s="128"/>
    </row>
    <row r="123" spans="1:288" ht="15.75" customHeight="1" x14ac:dyDescent="0.3">
      <c r="A123" s="181" t="s">
        <v>488</v>
      </c>
      <c r="B123" s="181" t="s">
        <v>187</v>
      </c>
      <c r="C123" s="181" t="s">
        <v>189</v>
      </c>
      <c r="D123" s="181" t="s">
        <v>509</v>
      </c>
      <c r="E123" s="181" t="s">
        <v>761</v>
      </c>
      <c r="F123" s="182" t="s">
        <v>765</v>
      </c>
      <c r="G123" s="90" t="s">
        <v>766</v>
      </c>
      <c r="H123" s="143" t="s">
        <v>767</v>
      </c>
      <c r="I123" s="87" t="s">
        <v>229</v>
      </c>
      <c r="J123" s="87" t="s">
        <v>768</v>
      </c>
      <c r="K123" s="87"/>
      <c r="L123" s="301" t="s">
        <v>769</v>
      </c>
      <c r="M123" s="75">
        <f t="shared" si="19"/>
        <v>250000000</v>
      </c>
      <c r="N123" s="47">
        <f t="shared" si="20"/>
        <v>250000000</v>
      </c>
      <c r="O123" s="83">
        <v>17</v>
      </c>
      <c r="P123" s="47">
        <f t="shared" si="21"/>
        <v>250000000</v>
      </c>
      <c r="Q123" s="48">
        <v>250000000</v>
      </c>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6"/>
      <c r="CA123" s="66"/>
      <c r="CB123" s="67"/>
      <c r="CC123" s="67"/>
      <c r="CD123" s="67"/>
      <c r="CE123" s="67"/>
      <c r="CF123" s="67"/>
      <c r="CG123" s="67"/>
      <c r="CH123" s="67"/>
      <c r="CI123" s="67"/>
      <c r="CJ123" s="67"/>
      <c r="CK123" s="67"/>
      <c r="CL123" s="67"/>
      <c r="CM123" s="67"/>
      <c r="CN123" s="67"/>
      <c r="CO123" s="67"/>
      <c r="CP123" s="67"/>
      <c r="CQ123" s="67"/>
      <c r="CR123" s="67"/>
      <c r="CS123" s="67"/>
      <c r="CT123" s="67"/>
      <c r="CU123" s="67"/>
      <c r="CV123" s="67"/>
      <c r="CW123" s="67"/>
      <c r="CX123" s="67"/>
      <c r="CY123" s="67"/>
      <c r="CZ123" s="67"/>
      <c r="DA123" s="67"/>
      <c r="DB123" s="67"/>
      <c r="DC123" s="67"/>
      <c r="DD123" s="67"/>
      <c r="DE123" s="67"/>
      <c r="DF123" s="67"/>
      <c r="DG123" s="67"/>
      <c r="DH123" s="67"/>
      <c r="DI123" s="67"/>
      <c r="DJ123" s="67"/>
      <c r="DK123" s="67"/>
      <c r="DL123" s="67"/>
      <c r="DM123" s="67"/>
      <c r="DN123" s="67"/>
      <c r="DO123" s="67"/>
      <c r="DP123" s="67"/>
      <c r="DQ123" s="67"/>
      <c r="DR123" s="67"/>
      <c r="DS123" s="67"/>
      <c r="DT123" s="67"/>
      <c r="DU123" s="67"/>
      <c r="DV123" s="67"/>
      <c r="DW123" s="67"/>
      <c r="DX123" s="67"/>
      <c r="DY123" s="67"/>
      <c r="DZ123" s="67"/>
      <c r="EA123" s="67"/>
      <c r="EB123" s="67"/>
      <c r="EC123" s="67"/>
      <c r="ED123" s="67"/>
      <c r="EE123" s="67"/>
      <c r="EF123" s="67"/>
      <c r="EG123" s="67"/>
      <c r="EH123" s="67"/>
      <c r="EI123" s="67"/>
      <c r="EJ123" s="67"/>
      <c r="EK123" s="67"/>
      <c r="EL123" s="67"/>
      <c r="EM123" s="67"/>
      <c r="EN123" s="67"/>
      <c r="EO123" s="67"/>
      <c r="EP123" s="67"/>
      <c r="EQ123" s="67"/>
      <c r="ER123" s="67"/>
      <c r="ES123" s="67"/>
      <c r="ET123" s="67"/>
      <c r="EU123" s="67"/>
      <c r="EV123" s="67"/>
      <c r="EW123" s="67"/>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row>
    <row r="124" spans="1:288" ht="15.75" customHeight="1" x14ac:dyDescent="0.3">
      <c r="A124" s="97" t="s">
        <v>488</v>
      </c>
      <c r="B124" s="97" t="s">
        <v>187</v>
      </c>
      <c r="C124" s="97" t="s">
        <v>189</v>
      </c>
      <c r="D124" s="97" t="s">
        <v>341</v>
      </c>
      <c r="E124" s="97"/>
      <c r="F124" s="166"/>
      <c r="G124" s="166"/>
      <c r="H124" s="73"/>
      <c r="I124" s="97"/>
      <c r="J124" s="97"/>
      <c r="K124" s="97"/>
      <c r="L124" s="167" t="s">
        <v>342</v>
      </c>
      <c r="M124" s="75">
        <f t="shared" si="19"/>
        <v>0</v>
      </c>
      <c r="N124" s="47">
        <f t="shared" si="20"/>
        <v>0</v>
      </c>
      <c r="O124" s="83"/>
      <c r="P124" s="47">
        <f t="shared" si="21"/>
        <v>0</v>
      </c>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180"/>
      <c r="CA124" s="180"/>
      <c r="CB124" s="127"/>
      <c r="CC124" s="127"/>
      <c r="CD124" s="127"/>
      <c r="CE124" s="127"/>
      <c r="CF124" s="127"/>
      <c r="CG124" s="127"/>
      <c r="CH124" s="127"/>
      <c r="CI124" s="127"/>
      <c r="CJ124" s="127"/>
      <c r="CK124" s="127"/>
      <c r="CL124" s="127"/>
      <c r="CM124" s="127"/>
      <c r="CN124" s="127"/>
      <c r="CO124" s="127"/>
      <c r="CP124" s="127"/>
      <c r="CQ124" s="127"/>
      <c r="CR124" s="127"/>
      <c r="CS124" s="127"/>
      <c r="CT124" s="127"/>
      <c r="CU124" s="127"/>
      <c r="CV124" s="127"/>
      <c r="CW124" s="127"/>
      <c r="CX124" s="127"/>
      <c r="CY124" s="127"/>
      <c r="CZ124" s="127"/>
      <c r="DA124" s="127"/>
      <c r="DB124" s="127"/>
      <c r="DC124" s="127"/>
      <c r="DD124" s="127"/>
      <c r="DE124" s="127"/>
      <c r="DF124" s="127"/>
      <c r="DG124" s="127"/>
      <c r="DH124" s="127"/>
      <c r="DI124" s="127"/>
      <c r="DJ124" s="127"/>
      <c r="DK124" s="127"/>
      <c r="DL124" s="127"/>
      <c r="DM124" s="127"/>
      <c r="DN124" s="127"/>
      <c r="DO124" s="127"/>
      <c r="DP124" s="127"/>
      <c r="DQ124" s="127"/>
      <c r="DR124" s="127"/>
      <c r="DS124" s="127"/>
      <c r="DT124" s="127"/>
      <c r="DU124" s="127"/>
      <c r="DV124" s="127"/>
      <c r="DW124" s="127"/>
      <c r="DX124" s="127"/>
      <c r="DY124" s="127"/>
      <c r="DZ124" s="127"/>
      <c r="EA124" s="127"/>
      <c r="EB124" s="127"/>
      <c r="EC124" s="127"/>
      <c r="ED124" s="127"/>
      <c r="EE124" s="127"/>
      <c r="EF124" s="127"/>
      <c r="EG124" s="127"/>
      <c r="EH124" s="127"/>
      <c r="EI124" s="127"/>
      <c r="EJ124" s="127"/>
      <c r="EK124" s="127"/>
      <c r="EL124" s="127"/>
      <c r="EM124" s="127"/>
      <c r="EN124" s="127"/>
      <c r="EO124" s="127"/>
      <c r="EP124" s="127"/>
      <c r="EQ124" s="127"/>
      <c r="ER124" s="127"/>
      <c r="ES124" s="127"/>
      <c r="ET124" s="127"/>
      <c r="EU124" s="127"/>
      <c r="EV124" s="127"/>
      <c r="EW124" s="127"/>
      <c r="EX124" s="128"/>
      <c r="EY124" s="128"/>
      <c r="EZ124" s="128"/>
      <c r="FA124" s="128"/>
      <c r="FB124" s="128"/>
      <c r="FC124" s="128"/>
      <c r="FD124" s="128"/>
      <c r="FE124" s="128"/>
      <c r="FF124" s="128"/>
      <c r="FG124" s="128"/>
      <c r="FH124" s="128"/>
      <c r="FI124" s="128"/>
      <c r="FJ124" s="128"/>
      <c r="FK124" s="128"/>
      <c r="FL124" s="128"/>
      <c r="FM124" s="128"/>
      <c r="FN124" s="128"/>
      <c r="FO124" s="128"/>
      <c r="FP124" s="128"/>
      <c r="FQ124" s="128"/>
      <c r="FR124" s="128"/>
      <c r="FS124" s="128"/>
      <c r="FT124" s="128"/>
      <c r="FU124" s="128"/>
      <c r="FV124" s="128"/>
      <c r="FW124" s="128"/>
      <c r="FX124" s="128"/>
      <c r="FY124" s="128"/>
      <c r="FZ124" s="128"/>
      <c r="GA124" s="128"/>
      <c r="GB124" s="128"/>
      <c r="GC124" s="128"/>
      <c r="GD124" s="128"/>
      <c r="GE124" s="128"/>
      <c r="GF124" s="128"/>
      <c r="GG124" s="128"/>
      <c r="GH124" s="128"/>
      <c r="GI124" s="128"/>
      <c r="GJ124" s="128"/>
      <c r="GK124" s="128"/>
      <c r="GL124" s="128"/>
      <c r="GM124" s="128"/>
      <c r="GN124" s="128"/>
      <c r="GO124" s="128"/>
      <c r="GP124" s="128"/>
      <c r="GQ124" s="128"/>
      <c r="GR124" s="128"/>
      <c r="GS124" s="128"/>
      <c r="GT124" s="128"/>
      <c r="GU124" s="128"/>
      <c r="GV124" s="128"/>
      <c r="GW124" s="128"/>
      <c r="GX124" s="128"/>
      <c r="GY124" s="128"/>
      <c r="GZ124" s="128"/>
      <c r="HA124" s="128"/>
      <c r="HB124" s="128"/>
      <c r="HC124" s="128"/>
      <c r="HD124" s="128"/>
      <c r="HE124" s="128"/>
      <c r="HF124" s="128"/>
      <c r="HG124" s="128"/>
      <c r="HH124" s="128"/>
      <c r="HI124" s="128"/>
      <c r="HJ124" s="128"/>
      <c r="HK124" s="128"/>
      <c r="HL124" s="128"/>
      <c r="HM124" s="128"/>
      <c r="HN124" s="128"/>
      <c r="HO124" s="128"/>
      <c r="HP124" s="128"/>
      <c r="HQ124" s="128"/>
      <c r="HR124" s="128"/>
      <c r="HS124" s="128"/>
      <c r="HT124" s="128"/>
      <c r="HU124" s="128"/>
      <c r="HV124" s="128"/>
      <c r="HW124" s="128"/>
      <c r="HX124" s="128"/>
      <c r="HY124" s="128"/>
      <c r="HZ124" s="128"/>
      <c r="IA124" s="128"/>
      <c r="IB124" s="128"/>
      <c r="IC124" s="128"/>
      <c r="ID124" s="128"/>
      <c r="IE124" s="128"/>
      <c r="IF124" s="128"/>
      <c r="IG124" s="128"/>
      <c r="IH124" s="128"/>
      <c r="II124" s="128"/>
      <c r="IJ124" s="128"/>
      <c r="IK124" s="128"/>
      <c r="IL124" s="128"/>
      <c r="IM124" s="128"/>
      <c r="IN124" s="128"/>
      <c r="IO124" s="128"/>
      <c r="IP124" s="128"/>
      <c r="IQ124" s="128"/>
      <c r="IR124" s="128"/>
      <c r="IS124" s="128"/>
      <c r="IT124" s="128"/>
      <c r="IU124" s="128"/>
      <c r="IV124" s="128"/>
      <c r="IW124" s="128"/>
      <c r="IX124" s="128"/>
      <c r="IY124" s="128"/>
      <c r="IZ124" s="128"/>
      <c r="JA124" s="128"/>
      <c r="JB124" s="128"/>
      <c r="JC124" s="128"/>
      <c r="JD124" s="128"/>
      <c r="JE124" s="128"/>
      <c r="JF124" s="128"/>
      <c r="JG124" s="128"/>
      <c r="JH124" s="128"/>
      <c r="JI124" s="128"/>
      <c r="JJ124" s="128"/>
      <c r="JK124" s="128"/>
      <c r="JL124" s="128"/>
      <c r="JM124" s="128"/>
      <c r="JN124" s="128"/>
      <c r="JO124" s="128"/>
      <c r="JP124" s="128"/>
      <c r="JQ124" s="128"/>
      <c r="JR124" s="128"/>
      <c r="JS124" s="128"/>
      <c r="JT124" s="128"/>
      <c r="JU124" s="128"/>
      <c r="JV124" s="128"/>
      <c r="JW124" s="128"/>
      <c r="JX124" s="128"/>
      <c r="JY124" s="128"/>
      <c r="JZ124" s="128"/>
      <c r="KA124" s="128"/>
      <c r="KB124" s="128"/>
    </row>
    <row r="125" spans="1:288" ht="15.75" customHeight="1" x14ac:dyDescent="0.3">
      <c r="A125" s="125" t="s">
        <v>488</v>
      </c>
      <c r="B125" s="125" t="s">
        <v>187</v>
      </c>
      <c r="C125" s="125" t="s">
        <v>189</v>
      </c>
      <c r="D125" s="125" t="s">
        <v>341</v>
      </c>
      <c r="E125" s="125" t="s">
        <v>776</v>
      </c>
      <c r="F125" s="132"/>
      <c r="G125" s="132"/>
      <c r="H125" s="133"/>
      <c r="I125" s="131"/>
      <c r="J125" s="131"/>
      <c r="K125" s="131"/>
      <c r="L125" s="98" t="s">
        <v>777</v>
      </c>
      <c r="M125" s="75">
        <f t="shared" si="19"/>
        <v>0</v>
      </c>
      <c r="N125" s="47">
        <f t="shared" si="20"/>
        <v>0</v>
      </c>
      <c r="O125" s="83"/>
      <c r="P125" s="47">
        <f t="shared" si="21"/>
        <v>0</v>
      </c>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6"/>
      <c r="CA125" s="66"/>
      <c r="CB125" s="67"/>
      <c r="CC125" s="67"/>
      <c r="CD125" s="67"/>
      <c r="CE125" s="67"/>
      <c r="CF125" s="67"/>
      <c r="CG125" s="67"/>
      <c r="CH125" s="67"/>
      <c r="CI125" s="67"/>
      <c r="CJ125" s="67"/>
      <c r="CK125" s="67"/>
      <c r="CL125" s="67"/>
      <c r="CM125" s="67"/>
      <c r="CN125" s="67"/>
      <c r="CO125" s="67"/>
      <c r="CP125" s="67"/>
      <c r="CQ125" s="67"/>
      <c r="CR125" s="67"/>
      <c r="CS125" s="67"/>
      <c r="CT125" s="67"/>
      <c r="CU125" s="67"/>
      <c r="CV125" s="67"/>
      <c r="CW125" s="67"/>
      <c r="CX125" s="67"/>
      <c r="CY125" s="67"/>
      <c r="CZ125" s="67"/>
      <c r="DA125" s="67"/>
      <c r="DB125" s="67"/>
      <c r="DC125" s="67"/>
      <c r="DD125" s="67"/>
      <c r="DE125" s="67"/>
      <c r="DF125" s="67"/>
      <c r="DG125" s="67"/>
      <c r="DH125" s="67"/>
      <c r="DI125" s="67"/>
      <c r="DJ125" s="67"/>
      <c r="DK125" s="67"/>
      <c r="DL125" s="67"/>
      <c r="DM125" s="67"/>
      <c r="DN125" s="67"/>
      <c r="DO125" s="67"/>
      <c r="DP125" s="67"/>
      <c r="DQ125" s="67"/>
      <c r="DR125" s="67"/>
      <c r="DS125" s="67"/>
      <c r="DT125" s="67"/>
      <c r="DU125" s="67"/>
      <c r="DV125" s="67"/>
      <c r="DW125" s="67"/>
      <c r="DX125" s="67"/>
      <c r="DY125" s="67"/>
      <c r="DZ125" s="67"/>
      <c r="EA125" s="67"/>
      <c r="EB125" s="67"/>
      <c r="EC125" s="67"/>
      <c r="ED125" s="67"/>
      <c r="EE125" s="67"/>
      <c r="EF125" s="67"/>
      <c r="EG125" s="67"/>
      <c r="EH125" s="67"/>
      <c r="EI125" s="67"/>
      <c r="EJ125" s="67"/>
      <c r="EK125" s="67"/>
      <c r="EL125" s="67"/>
      <c r="EM125" s="67"/>
      <c r="EN125" s="67"/>
      <c r="EO125" s="67"/>
      <c r="EP125" s="67"/>
      <c r="EQ125" s="67"/>
      <c r="ER125" s="67"/>
      <c r="ES125" s="67"/>
      <c r="ET125" s="67"/>
      <c r="EU125" s="67"/>
      <c r="EV125" s="67"/>
      <c r="EW125" s="67"/>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row>
    <row r="126" spans="1:288" ht="15.75" customHeight="1" x14ac:dyDescent="0.3">
      <c r="A126" s="129" t="s">
        <v>488</v>
      </c>
      <c r="B126" s="129" t="s">
        <v>187</v>
      </c>
      <c r="C126" s="129" t="s">
        <v>189</v>
      </c>
      <c r="D126" s="129" t="s">
        <v>341</v>
      </c>
      <c r="E126" s="129" t="s">
        <v>776</v>
      </c>
      <c r="F126" s="140" t="s">
        <v>780</v>
      </c>
      <c r="G126" s="90" t="s">
        <v>616</v>
      </c>
      <c r="H126" s="160" t="s">
        <v>781</v>
      </c>
      <c r="I126" s="181" t="s">
        <v>229</v>
      </c>
      <c r="J126" s="181" t="s">
        <v>782</v>
      </c>
      <c r="K126" s="181"/>
      <c r="L126" s="122" t="s">
        <v>783</v>
      </c>
      <c r="M126" s="75">
        <f t="shared" si="19"/>
        <v>301000000</v>
      </c>
      <c r="N126" s="47">
        <f t="shared" si="20"/>
        <v>301000000</v>
      </c>
      <c r="O126" s="83">
        <v>5</v>
      </c>
      <c r="P126" s="47">
        <f t="shared" si="21"/>
        <v>301000000</v>
      </c>
      <c r="Q126" s="47">
        <v>301000000</v>
      </c>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152"/>
      <c r="CA126" s="152"/>
      <c r="CB126" s="92"/>
      <c r="CC126" s="92"/>
      <c r="CD126" s="92"/>
      <c r="CE126" s="92"/>
      <c r="CF126" s="92"/>
      <c r="CG126" s="92"/>
      <c r="CH126" s="92"/>
      <c r="CI126" s="92"/>
      <c r="CJ126" s="92"/>
      <c r="CK126" s="92"/>
      <c r="CL126" s="92"/>
      <c r="CM126" s="92"/>
      <c r="CN126" s="92"/>
      <c r="CO126" s="92"/>
      <c r="CP126" s="92"/>
      <c r="CQ126" s="92"/>
      <c r="CR126" s="92"/>
      <c r="CS126" s="92"/>
      <c r="CT126" s="92"/>
      <c r="CU126" s="92"/>
      <c r="CV126" s="92"/>
      <c r="CW126" s="92"/>
      <c r="CX126" s="92"/>
      <c r="CY126" s="92"/>
      <c r="CZ126" s="92"/>
      <c r="DA126" s="92"/>
      <c r="DB126" s="92"/>
      <c r="DC126" s="92"/>
      <c r="DD126" s="92"/>
      <c r="DE126" s="92"/>
      <c r="DF126" s="92"/>
      <c r="DG126" s="92"/>
      <c r="DH126" s="92"/>
      <c r="DI126" s="92"/>
      <c r="DJ126" s="92"/>
      <c r="DK126" s="92"/>
      <c r="DL126" s="92"/>
      <c r="DM126" s="92"/>
      <c r="DN126" s="92"/>
      <c r="DO126" s="92"/>
      <c r="DP126" s="92"/>
      <c r="DQ126" s="92"/>
      <c r="DR126" s="92"/>
      <c r="DS126" s="92"/>
      <c r="DT126" s="92"/>
      <c r="DU126" s="92"/>
      <c r="DV126" s="92"/>
      <c r="DW126" s="92"/>
      <c r="DX126" s="92"/>
      <c r="DY126" s="92"/>
      <c r="DZ126" s="92"/>
      <c r="EA126" s="92"/>
      <c r="EB126" s="92"/>
      <c r="EC126" s="92"/>
      <c r="ED126" s="92"/>
      <c r="EE126" s="92"/>
      <c r="EF126" s="92"/>
      <c r="EG126" s="92"/>
      <c r="EH126" s="92"/>
      <c r="EI126" s="92"/>
      <c r="EJ126" s="92"/>
      <c r="EK126" s="92"/>
      <c r="EL126" s="92"/>
      <c r="EM126" s="92"/>
      <c r="EN126" s="92"/>
      <c r="EO126" s="92"/>
      <c r="EP126" s="92"/>
      <c r="EQ126" s="92"/>
      <c r="ER126" s="92"/>
      <c r="ES126" s="92"/>
      <c r="ET126" s="92"/>
      <c r="EU126" s="92"/>
      <c r="EV126" s="92"/>
      <c r="EW126" s="92"/>
      <c r="EX126" s="93"/>
      <c r="EY126" s="93"/>
      <c r="EZ126" s="93"/>
      <c r="FA126" s="93"/>
      <c r="FB126" s="93"/>
      <c r="FC126" s="93"/>
      <c r="FD126" s="93"/>
      <c r="FE126" s="93"/>
      <c r="FF126" s="93"/>
      <c r="FG126" s="93"/>
      <c r="FH126" s="93"/>
      <c r="FI126" s="93"/>
      <c r="FJ126" s="93"/>
      <c r="FK126" s="93"/>
      <c r="FL126" s="93"/>
      <c r="FM126" s="93"/>
      <c r="FN126" s="93"/>
      <c r="FO126" s="93"/>
      <c r="FP126" s="93"/>
      <c r="FQ126" s="93"/>
      <c r="FR126" s="93"/>
      <c r="FS126" s="93"/>
      <c r="FT126" s="93"/>
      <c r="FU126" s="93"/>
      <c r="FV126" s="93"/>
      <c r="FW126" s="93"/>
      <c r="FX126" s="93"/>
      <c r="FY126" s="93"/>
      <c r="FZ126" s="93"/>
      <c r="GA126" s="93"/>
      <c r="GB126" s="93"/>
      <c r="GC126" s="93"/>
      <c r="GD126" s="93"/>
      <c r="GE126" s="93"/>
      <c r="GF126" s="93"/>
      <c r="GG126" s="93"/>
      <c r="GH126" s="93"/>
      <c r="GI126" s="93"/>
      <c r="GJ126" s="93"/>
      <c r="GK126" s="93"/>
      <c r="GL126" s="93"/>
      <c r="GM126" s="93"/>
      <c r="GN126" s="93"/>
      <c r="GO126" s="93"/>
      <c r="GP126" s="93"/>
      <c r="GQ126" s="93"/>
      <c r="GR126" s="93"/>
      <c r="GS126" s="93"/>
      <c r="GT126" s="93"/>
      <c r="GU126" s="93"/>
      <c r="GV126" s="93"/>
      <c r="GW126" s="93"/>
      <c r="GX126" s="93"/>
      <c r="GY126" s="93"/>
      <c r="GZ126" s="93"/>
      <c r="HA126" s="93"/>
      <c r="HB126" s="93"/>
      <c r="HC126" s="93"/>
      <c r="HD126" s="93"/>
      <c r="HE126" s="93"/>
      <c r="HF126" s="93"/>
      <c r="HG126" s="93"/>
      <c r="HH126" s="93"/>
      <c r="HI126" s="93"/>
      <c r="HJ126" s="93"/>
      <c r="HK126" s="93"/>
      <c r="HL126" s="93"/>
      <c r="HM126" s="93"/>
      <c r="HN126" s="93"/>
      <c r="HO126" s="93"/>
      <c r="HP126" s="93"/>
      <c r="HQ126" s="93"/>
      <c r="HR126" s="93"/>
      <c r="HS126" s="93"/>
      <c r="HT126" s="93"/>
      <c r="HU126" s="93"/>
      <c r="HV126" s="93"/>
      <c r="HW126" s="93"/>
      <c r="HX126" s="93"/>
      <c r="HY126" s="93"/>
      <c r="HZ126" s="93"/>
      <c r="IA126" s="93"/>
      <c r="IB126" s="93"/>
      <c r="IC126" s="93"/>
      <c r="ID126" s="93"/>
      <c r="IE126" s="93"/>
      <c r="IF126" s="93"/>
      <c r="IG126" s="93"/>
      <c r="IH126" s="93"/>
      <c r="II126" s="93"/>
      <c r="IJ126" s="93"/>
      <c r="IK126" s="93"/>
      <c r="IL126" s="93"/>
      <c r="IM126" s="93"/>
      <c r="IN126" s="93"/>
      <c r="IO126" s="93"/>
      <c r="IP126" s="93"/>
      <c r="IQ126" s="93"/>
      <c r="IR126" s="93"/>
      <c r="IS126" s="93"/>
      <c r="IT126" s="93"/>
      <c r="IU126" s="93"/>
      <c r="IV126" s="93"/>
      <c r="IW126" s="93"/>
      <c r="IX126" s="93"/>
      <c r="IY126" s="93"/>
      <c r="IZ126" s="93"/>
      <c r="JA126" s="93"/>
      <c r="JB126" s="93"/>
      <c r="JC126" s="93"/>
      <c r="JD126" s="93"/>
      <c r="JE126" s="93"/>
      <c r="JF126" s="93"/>
      <c r="JG126" s="93"/>
      <c r="JH126" s="93"/>
      <c r="JI126" s="93"/>
      <c r="JJ126" s="93"/>
      <c r="JK126" s="93"/>
      <c r="JL126" s="93"/>
      <c r="JM126" s="93"/>
      <c r="JN126" s="93"/>
      <c r="JO126" s="93"/>
      <c r="JP126" s="93"/>
      <c r="JQ126" s="93"/>
      <c r="JR126" s="93"/>
      <c r="JS126" s="93"/>
      <c r="JT126" s="93"/>
      <c r="JU126" s="93"/>
      <c r="JV126" s="93"/>
      <c r="JW126" s="93"/>
      <c r="JX126" s="93"/>
      <c r="JY126" s="93"/>
      <c r="JZ126" s="93"/>
      <c r="KA126" s="93"/>
      <c r="KB126" s="93"/>
    </row>
    <row r="127" spans="1:288" ht="15.75" customHeight="1" x14ac:dyDescent="0.3">
      <c r="A127" s="129" t="s">
        <v>488</v>
      </c>
      <c r="B127" s="129" t="s">
        <v>187</v>
      </c>
      <c r="C127" s="129" t="s">
        <v>189</v>
      </c>
      <c r="D127" s="129" t="s">
        <v>341</v>
      </c>
      <c r="E127" s="129" t="s">
        <v>776</v>
      </c>
      <c r="F127" s="94" t="s">
        <v>784</v>
      </c>
      <c r="G127" s="90" t="s">
        <v>785</v>
      </c>
      <c r="H127" s="183" t="s">
        <v>786</v>
      </c>
      <c r="I127" s="181" t="s">
        <v>229</v>
      </c>
      <c r="J127" s="181" t="s">
        <v>782</v>
      </c>
      <c r="K127" s="181"/>
      <c r="L127" s="122" t="s">
        <v>787</v>
      </c>
      <c r="M127" s="75">
        <f t="shared" si="19"/>
        <v>1000000000</v>
      </c>
      <c r="N127" s="47">
        <f t="shared" si="20"/>
        <v>1000000000</v>
      </c>
      <c r="O127" s="83">
        <v>8</v>
      </c>
      <c r="P127" s="47">
        <f t="shared" si="21"/>
        <v>1000000000</v>
      </c>
      <c r="Q127" s="47">
        <v>1000000000</v>
      </c>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152"/>
      <c r="CA127" s="152"/>
      <c r="CB127" s="92"/>
      <c r="CC127" s="92"/>
      <c r="CD127" s="92"/>
      <c r="CE127" s="92"/>
      <c r="CF127" s="92"/>
      <c r="CG127" s="92"/>
      <c r="CH127" s="92"/>
      <c r="CI127" s="92"/>
      <c r="CJ127" s="92"/>
      <c r="CK127" s="92"/>
      <c r="CL127" s="92"/>
      <c r="CM127" s="92"/>
      <c r="CN127" s="92"/>
      <c r="CO127" s="92"/>
      <c r="CP127" s="92"/>
      <c r="CQ127" s="92"/>
      <c r="CR127" s="92"/>
      <c r="CS127" s="92"/>
      <c r="CT127" s="92"/>
      <c r="CU127" s="92"/>
      <c r="CV127" s="92"/>
      <c r="CW127" s="92"/>
      <c r="CX127" s="92"/>
      <c r="CY127" s="92"/>
      <c r="CZ127" s="92"/>
      <c r="DA127" s="92"/>
      <c r="DB127" s="92"/>
      <c r="DC127" s="92"/>
      <c r="DD127" s="92"/>
      <c r="DE127" s="92"/>
      <c r="DF127" s="92"/>
      <c r="DG127" s="92"/>
      <c r="DH127" s="92"/>
      <c r="DI127" s="92"/>
      <c r="DJ127" s="92"/>
      <c r="DK127" s="92"/>
      <c r="DL127" s="92"/>
      <c r="DM127" s="92"/>
      <c r="DN127" s="92"/>
      <c r="DO127" s="92"/>
      <c r="DP127" s="92"/>
      <c r="DQ127" s="92"/>
      <c r="DR127" s="92"/>
      <c r="DS127" s="92"/>
      <c r="DT127" s="92"/>
      <c r="DU127" s="92"/>
      <c r="DV127" s="92"/>
      <c r="DW127" s="92"/>
      <c r="DX127" s="92"/>
      <c r="DY127" s="92"/>
      <c r="DZ127" s="92"/>
      <c r="EA127" s="92"/>
      <c r="EB127" s="92"/>
      <c r="EC127" s="92"/>
      <c r="ED127" s="92"/>
      <c r="EE127" s="92"/>
      <c r="EF127" s="92"/>
      <c r="EG127" s="92"/>
      <c r="EH127" s="92"/>
      <c r="EI127" s="92"/>
      <c r="EJ127" s="92"/>
      <c r="EK127" s="92"/>
      <c r="EL127" s="92"/>
      <c r="EM127" s="92"/>
      <c r="EN127" s="92"/>
      <c r="EO127" s="92"/>
      <c r="EP127" s="92"/>
      <c r="EQ127" s="92"/>
      <c r="ER127" s="92"/>
      <c r="ES127" s="92"/>
      <c r="ET127" s="92"/>
      <c r="EU127" s="92"/>
      <c r="EV127" s="92"/>
      <c r="EW127" s="92"/>
      <c r="EX127" s="93"/>
      <c r="EY127" s="93"/>
      <c r="EZ127" s="93"/>
      <c r="FA127" s="93"/>
      <c r="FB127" s="93"/>
      <c r="FC127" s="93"/>
      <c r="FD127" s="93"/>
      <c r="FE127" s="93"/>
      <c r="FF127" s="93"/>
      <c r="FG127" s="93"/>
      <c r="FH127" s="93"/>
      <c r="FI127" s="93"/>
      <c r="FJ127" s="93"/>
      <c r="FK127" s="93"/>
      <c r="FL127" s="93"/>
      <c r="FM127" s="93"/>
      <c r="FN127" s="93"/>
      <c r="FO127" s="93"/>
      <c r="FP127" s="93"/>
      <c r="FQ127" s="93"/>
      <c r="FR127" s="93"/>
      <c r="FS127" s="93"/>
      <c r="FT127" s="93"/>
      <c r="FU127" s="93"/>
      <c r="FV127" s="93"/>
      <c r="FW127" s="93"/>
      <c r="FX127" s="93"/>
      <c r="FY127" s="93"/>
      <c r="FZ127" s="93"/>
      <c r="GA127" s="93"/>
      <c r="GB127" s="93"/>
      <c r="GC127" s="93"/>
      <c r="GD127" s="93"/>
      <c r="GE127" s="93"/>
      <c r="GF127" s="93"/>
      <c r="GG127" s="93"/>
      <c r="GH127" s="93"/>
      <c r="GI127" s="93"/>
      <c r="GJ127" s="93"/>
      <c r="GK127" s="93"/>
      <c r="GL127" s="93"/>
      <c r="GM127" s="93"/>
      <c r="GN127" s="93"/>
      <c r="GO127" s="93"/>
      <c r="GP127" s="93"/>
      <c r="GQ127" s="93"/>
      <c r="GR127" s="93"/>
      <c r="GS127" s="93"/>
      <c r="GT127" s="93"/>
      <c r="GU127" s="93"/>
      <c r="GV127" s="93"/>
      <c r="GW127" s="93"/>
      <c r="GX127" s="93"/>
      <c r="GY127" s="93"/>
      <c r="GZ127" s="93"/>
      <c r="HA127" s="93"/>
      <c r="HB127" s="93"/>
      <c r="HC127" s="93"/>
      <c r="HD127" s="93"/>
      <c r="HE127" s="93"/>
      <c r="HF127" s="93"/>
      <c r="HG127" s="93"/>
      <c r="HH127" s="93"/>
      <c r="HI127" s="93"/>
      <c r="HJ127" s="93"/>
      <c r="HK127" s="93"/>
      <c r="HL127" s="93"/>
      <c r="HM127" s="93"/>
      <c r="HN127" s="93"/>
      <c r="HO127" s="93"/>
      <c r="HP127" s="93"/>
      <c r="HQ127" s="93"/>
      <c r="HR127" s="93"/>
      <c r="HS127" s="93"/>
      <c r="HT127" s="93"/>
      <c r="HU127" s="93"/>
      <c r="HV127" s="93"/>
      <c r="HW127" s="93"/>
      <c r="HX127" s="93"/>
      <c r="HY127" s="93"/>
      <c r="HZ127" s="93"/>
      <c r="IA127" s="93"/>
      <c r="IB127" s="93"/>
      <c r="IC127" s="93"/>
      <c r="ID127" s="93"/>
      <c r="IE127" s="93"/>
      <c r="IF127" s="93"/>
      <c r="IG127" s="93"/>
      <c r="IH127" s="93"/>
      <c r="II127" s="93"/>
      <c r="IJ127" s="93"/>
      <c r="IK127" s="93"/>
      <c r="IL127" s="93"/>
      <c r="IM127" s="93"/>
      <c r="IN127" s="93"/>
      <c r="IO127" s="93"/>
      <c r="IP127" s="93"/>
      <c r="IQ127" s="93"/>
      <c r="IR127" s="93"/>
      <c r="IS127" s="93"/>
      <c r="IT127" s="93"/>
      <c r="IU127" s="93"/>
      <c r="IV127" s="93"/>
      <c r="IW127" s="93"/>
      <c r="IX127" s="93"/>
      <c r="IY127" s="93"/>
      <c r="IZ127" s="93"/>
      <c r="JA127" s="93"/>
      <c r="JB127" s="93"/>
      <c r="JC127" s="93"/>
      <c r="JD127" s="93"/>
      <c r="JE127" s="93"/>
      <c r="JF127" s="93"/>
      <c r="JG127" s="93"/>
      <c r="JH127" s="93"/>
      <c r="JI127" s="93"/>
      <c r="JJ127" s="93"/>
      <c r="JK127" s="93"/>
      <c r="JL127" s="93"/>
      <c r="JM127" s="93"/>
      <c r="JN127" s="93"/>
      <c r="JO127" s="93"/>
      <c r="JP127" s="93"/>
      <c r="JQ127" s="93"/>
      <c r="JR127" s="93"/>
      <c r="JS127" s="93"/>
      <c r="JT127" s="93"/>
      <c r="JU127" s="93"/>
      <c r="JV127" s="93"/>
      <c r="JW127" s="93"/>
      <c r="JX127" s="93"/>
      <c r="JY127" s="93"/>
      <c r="JZ127" s="93"/>
      <c r="KA127" s="93"/>
      <c r="KB127" s="93"/>
    </row>
    <row r="128" spans="1:288" ht="15.75" customHeight="1" x14ac:dyDescent="0.3">
      <c r="A128" s="172" t="s">
        <v>488</v>
      </c>
      <c r="B128" s="172" t="s">
        <v>187</v>
      </c>
      <c r="C128" s="172" t="s">
        <v>189</v>
      </c>
      <c r="D128" s="129" t="s">
        <v>341</v>
      </c>
      <c r="E128" s="184" t="s">
        <v>776</v>
      </c>
      <c r="F128" s="94" t="s">
        <v>788</v>
      </c>
      <c r="G128" s="185" t="s">
        <v>789</v>
      </c>
      <c r="H128" s="168" t="s">
        <v>790</v>
      </c>
      <c r="I128" s="181" t="s">
        <v>229</v>
      </c>
      <c r="J128" s="181" t="s">
        <v>782</v>
      </c>
      <c r="K128" s="181"/>
      <c r="L128" s="122" t="s">
        <v>791</v>
      </c>
      <c r="M128" s="75">
        <f t="shared" si="19"/>
        <v>825000000</v>
      </c>
      <c r="N128" s="47">
        <f t="shared" si="20"/>
        <v>825000000</v>
      </c>
      <c r="O128" s="83">
        <v>5</v>
      </c>
      <c r="P128" s="47">
        <f t="shared" si="21"/>
        <v>825000000</v>
      </c>
      <c r="Q128" s="48">
        <v>825000000</v>
      </c>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6"/>
      <c r="CA128" s="66"/>
      <c r="CB128" s="67"/>
      <c r="CC128" s="67"/>
      <c r="CD128" s="67"/>
      <c r="CE128" s="67"/>
      <c r="CF128" s="67"/>
      <c r="CG128" s="67"/>
      <c r="CH128" s="67"/>
      <c r="CI128" s="67"/>
      <c r="CJ128" s="67"/>
      <c r="CK128" s="67"/>
      <c r="CL128" s="67"/>
      <c r="CM128" s="67"/>
      <c r="CN128" s="67"/>
      <c r="CO128" s="67"/>
      <c r="CP128" s="67"/>
      <c r="CQ128" s="67"/>
      <c r="CR128" s="67"/>
      <c r="CS128" s="67"/>
      <c r="CT128" s="67"/>
      <c r="CU128" s="67"/>
      <c r="CV128" s="67"/>
      <c r="CW128" s="67"/>
      <c r="CX128" s="67"/>
      <c r="CY128" s="67"/>
      <c r="CZ128" s="67"/>
      <c r="DA128" s="67"/>
      <c r="DB128" s="67"/>
      <c r="DC128" s="67"/>
      <c r="DD128" s="67"/>
      <c r="DE128" s="67"/>
      <c r="DF128" s="67"/>
      <c r="DG128" s="67"/>
      <c r="DH128" s="67"/>
      <c r="DI128" s="67"/>
      <c r="DJ128" s="67"/>
      <c r="DK128" s="67"/>
      <c r="DL128" s="67"/>
      <c r="DM128" s="67"/>
      <c r="DN128" s="67"/>
      <c r="DO128" s="67"/>
      <c r="DP128" s="67"/>
      <c r="DQ128" s="67"/>
      <c r="DR128" s="67"/>
      <c r="DS128" s="67"/>
      <c r="DT128" s="67"/>
      <c r="DU128" s="67"/>
      <c r="DV128" s="67"/>
      <c r="DW128" s="67"/>
      <c r="DX128" s="67"/>
      <c r="DY128" s="67"/>
      <c r="DZ128" s="67"/>
      <c r="EA128" s="67"/>
      <c r="EB128" s="67"/>
      <c r="EC128" s="67"/>
      <c r="ED128" s="67"/>
      <c r="EE128" s="67"/>
      <c r="EF128" s="67"/>
      <c r="EG128" s="67"/>
      <c r="EH128" s="67"/>
      <c r="EI128" s="67"/>
      <c r="EJ128" s="67"/>
      <c r="EK128" s="67"/>
      <c r="EL128" s="67"/>
      <c r="EM128" s="67"/>
      <c r="EN128" s="67"/>
      <c r="EO128" s="67"/>
      <c r="EP128" s="67"/>
      <c r="EQ128" s="67"/>
      <c r="ER128" s="67"/>
      <c r="ES128" s="67"/>
      <c r="ET128" s="67"/>
      <c r="EU128" s="67"/>
      <c r="EV128" s="67"/>
      <c r="EW128" s="67"/>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row>
    <row r="129" spans="1:288" ht="15.75" customHeight="1" x14ac:dyDescent="0.3">
      <c r="A129" s="172" t="s">
        <v>488</v>
      </c>
      <c r="B129" s="172" t="s">
        <v>187</v>
      </c>
      <c r="C129" s="172" t="s">
        <v>189</v>
      </c>
      <c r="D129" s="129" t="s">
        <v>341</v>
      </c>
      <c r="E129" s="184" t="s">
        <v>776</v>
      </c>
      <c r="F129" s="94" t="s">
        <v>795</v>
      </c>
      <c r="G129" s="185" t="s">
        <v>789</v>
      </c>
      <c r="H129" s="168" t="s">
        <v>796</v>
      </c>
      <c r="I129" s="181" t="s">
        <v>229</v>
      </c>
      <c r="J129" s="181" t="s">
        <v>782</v>
      </c>
      <c r="K129" s="181"/>
      <c r="L129" s="122" t="s">
        <v>797</v>
      </c>
      <c r="M129" s="75">
        <f t="shared" si="19"/>
        <v>1020000000</v>
      </c>
      <c r="N129" s="47">
        <f t="shared" si="20"/>
        <v>1020000000</v>
      </c>
      <c r="O129" s="83">
        <v>5</v>
      </c>
      <c r="P129" s="47">
        <f t="shared" si="21"/>
        <v>1020000000</v>
      </c>
      <c r="Q129" s="48">
        <v>1020000000</v>
      </c>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6"/>
      <c r="CA129" s="66"/>
      <c r="CB129" s="67"/>
      <c r="CC129" s="67"/>
      <c r="CD129" s="67"/>
      <c r="CE129" s="67"/>
      <c r="CF129" s="67"/>
      <c r="CG129" s="67"/>
      <c r="CH129" s="67"/>
      <c r="CI129" s="67"/>
      <c r="CJ129" s="67"/>
      <c r="CK129" s="67"/>
      <c r="CL129" s="67"/>
      <c r="CM129" s="67"/>
      <c r="CN129" s="67"/>
      <c r="CO129" s="67"/>
      <c r="CP129" s="67"/>
      <c r="CQ129" s="67"/>
      <c r="CR129" s="67"/>
      <c r="CS129" s="67"/>
      <c r="CT129" s="67"/>
      <c r="CU129" s="67"/>
      <c r="CV129" s="67"/>
      <c r="CW129" s="67"/>
      <c r="CX129" s="67"/>
      <c r="CY129" s="67"/>
      <c r="CZ129" s="67"/>
      <c r="DA129" s="67"/>
      <c r="DB129" s="67"/>
      <c r="DC129" s="67"/>
      <c r="DD129" s="67"/>
      <c r="DE129" s="67"/>
      <c r="DF129" s="67"/>
      <c r="DG129" s="67"/>
      <c r="DH129" s="67"/>
      <c r="DI129" s="67"/>
      <c r="DJ129" s="67"/>
      <c r="DK129" s="67"/>
      <c r="DL129" s="67"/>
      <c r="DM129" s="67"/>
      <c r="DN129" s="67"/>
      <c r="DO129" s="67"/>
      <c r="DP129" s="67"/>
      <c r="DQ129" s="67"/>
      <c r="DR129" s="67"/>
      <c r="DS129" s="67"/>
      <c r="DT129" s="67"/>
      <c r="DU129" s="67"/>
      <c r="DV129" s="67"/>
      <c r="DW129" s="67"/>
      <c r="DX129" s="67"/>
      <c r="DY129" s="67"/>
      <c r="DZ129" s="67"/>
      <c r="EA129" s="67"/>
      <c r="EB129" s="67"/>
      <c r="EC129" s="67"/>
      <c r="ED129" s="67"/>
      <c r="EE129" s="67"/>
      <c r="EF129" s="67"/>
      <c r="EG129" s="67"/>
      <c r="EH129" s="67"/>
      <c r="EI129" s="67"/>
      <c r="EJ129" s="67"/>
      <c r="EK129" s="67"/>
      <c r="EL129" s="67"/>
      <c r="EM129" s="67"/>
      <c r="EN129" s="67"/>
      <c r="EO129" s="67"/>
      <c r="EP129" s="67"/>
      <c r="EQ129" s="67"/>
      <c r="ER129" s="67"/>
      <c r="ES129" s="67"/>
      <c r="ET129" s="67"/>
      <c r="EU129" s="67"/>
      <c r="EV129" s="67"/>
      <c r="EW129" s="67"/>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row>
    <row r="130" spans="1:288" ht="15.75" customHeight="1" x14ac:dyDescent="0.3">
      <c r="A130" s="172" t="s">
        <v>488</v>
      </c>
      <c r="B130" s="172" t="s">
        <v>187</v>
      </c>
      <c r="C130" s="172" t="s">
        <v>189</v>
      </c>
      <c r="D130" s="129" t="s">
        <v>341</v>
      </c>
      <c r="E130" s="184" t="s">
        <v>776</v>
      </c>
      <c r="F130" s="94" t="s">
        <v>800</v>
      </c>
      <c r="G130" s="185" t="s">
        <v>789</v>
      </c>
      <c r="H130" s="168" t="s">
        <v>801</v>
      </c>
      <c r="I130" s="181" t="s">
        <v>229</v>
      </c>
      <c r="J130" s="181" t="s">
        <v>782</v>
      </c>
      <c r="K130" s="181"/>
      <c r="L130" s="122" t="s">
        <v>802</v>
      </c>
      <c r="M130" s="75">
        <f t="shared" si="19"/>
        <v>1075059164.73</v>
      </c>
      <c r="N130" s="47">
        <f t="shared" si="20"/>
        <v>1075059164.73</v>
      </c>
      <c r="O130" s="83">
        <v>5</v>
      </c>
      <c r="P130" s="47">
        <f t="shared" si="21"/>
        <v>1075059164.73</v>
      </c>
      <c r="Q130" s="48">
        <v>1075059164.73</v>
      </c>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6"/>
      <c r="CA130" s="66"/>
      <c r="CB130" s="67"/>
      <c r="CC130" s="67"/>
      <c r="CD130" s="67"/>
      <c r="CE130" s="67"/>
      <c r="CF130" s="67"/>
      <c r="CG130" s="67"/>
      <c r="CH130" s="67"/>
      <c r="CI130" s="67"/>
      <c r="CJ130" s="67"/>
      <c r="CK130" s="67"/>
      <c r="CL130" s="67"/>
      <c r="CM130" s="67"/>
      <c r="CN130" s="67"/>
      <c r="CO130" s="67"/>
      <c r="CP130" s="67"/>
      <c r="CQ130" s="67"/>
      <c r="CR130" s="67"/>
      <c r="CS130" s="67"/>
      <c r="CT130" s="67"/>
      <c r="CU130" s="67"/>
      <c r="CV130" s="67"/>
      <c r="CW130" s="67"/>
      <c r="CX130" s="67"/>
      <c r="CY130" s="67"/>
      <c r="CZ130" s="67"/>
      <c r="DA130" s="67"/>
      <c r="DB130" s="67"/>
      <c r="DC130" s="67"/>
      <c r="DD130" s="67"/>
      <c r="DE130" s="67"/>
      <c r="DF130" s="67"/>
      <c r="DG130" s="67"/>
      <c r="DH130" s="67"/>
      <c r="DI130" s="67"/>
      <c r="DJ130" s="67"/>
      <c r="DK130" s="67"/>
      <c r="DL130" s="67"/>
      <c r="DM130" s="67"/>
      <c r="DN130" s="67"/>
      <c r="DO130" s="67"/>
      <c r="DP130" s="67"/>
      <c r="DQ130" s="67"/>
      <c r="DR130" s="67"/>
      <c r="DS130" s="67"/>
      <c r="DT130" s="67"/>
      <c r="DU130" s="67"/>
      <c r="DV130" s="67"/>
      <c r="DW130" s="67"/>
      <c r="DX130" s="67"/>
      <c r="DY130" s="67"/>
      <c r="DZ130" s="67"/>
      <c r="EA130" s="67"/>
      <c r="EB130" s="67"/>
      <c r="EC130" s="67"/>
      <c r="ED130" s="67"/>
      <c r="EE130" s="67"/>
      <c r="EF130" s="67"/>
      <c r="EG130" s="67"/>
      <c r="EH130" s="67"/>
      <c r="EI130" s="67"/>
      <c r="EJ130" s="67"/>
      <c r="EK130" s="67"/>
      <c r="EL130" s="67"/>
      <c r="EM130" s="67"/>
      <c r="EN130" s="67"/>
      <c r="EO130" s="67"/>
      <c r="EP130" s="67"/>
      <c r="EQ130" s="67"/>
      <c r="ER130" s="67"/>
      <c r="ES130" s="67"/>
      <c r="ET130" s="67"/>
      <c r="EU130" s="67"/>
      <c r="EV130" s="67"/>
      <c r="EW130" s="67"/>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row>
    <row r="131" spans="1:288" ht="15.75" customHeight="1" x14ac:dyDescent="0.3">
      <c r="A131" s="172" t="s">
        <v>488</v>
      </c>
      <c r="B131" s="172" t="s">
        <v>187</v>
      </c>
      <c r="C131" s="172" t="s">
        <v>189</v>
      </c>
      <c r="D131" s="129" t="s">
        <v>341</v>
      </c>
      <c r="E131" s="184" t="s">
        <v>776</v>
      </c>
      <c r="F131" s="94" t="s">
        <v>805</v>
      </c>
      <c r="G131" s="185" t="s">
        <v>806</v>
      </c>
      <c r="H131" s="168" t="s">
        <v>807</v>
      </c>
      <c r="I131" s="181" t="s">
        <v>229</v>
      </c>
      <c r="J131" s="181" t="s">
        <v>782</v>
      </c>
      <c r="K131" s="181"/>
      <c r="L131" s="138" t="s">
        <v>808</v>
      </c>
      <c r="M131" s="75">
        <f t="shared" si="19"/>
        <v>488879999.54000002</v>
      </c>
      <c r="N131" s="47">
        <f t="shared" si="20"/>
        <v>488879999.54000002</v>
      </c>
      <c r="O131" s="83">
        <v>4</v>
      </c>
      <c r="P131" s="47">
        <f t="shared" si="21"/>
        <v>488879999.54000002</v>
      </c>
      <c r="Q131" s="48">
        <v>488879999.54000002</v>
      </c>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6"/>
      <c r="CA131" s="66"/>
      <c r="CB131" s="67"/>
      <c r="CC131" s="67"/>
      <c r="CD131" s="67"/>
      <c r="CE131" s="67"/>
      <c r="CF131" s="67"/>
      <c r="CG131" s="67"/>
      <c r="CH131" s="67"/>
      <c r="CI131" s="67"/>
      <c r="CJ131" s="67"/>
      <c r="CK131" s="67"/>
      <c r="CL131" s="67"/>
      <c r="CM131" s="67"/>
      <c r="CN131" s="67"/>
      <c r="CO131" s="67"/>
      <c r="CP131" s="67"/>
      <c r="CQ131" s="67"/>
      <c r="CR131" s="67"/>
      <c r="CS131" s="67"/>
      <c r="CT131" s="67"/>
      <c r="CU131" s="67"/>
      <c r="CV131" s="67"/>
      <c r="CW131" s="67"/>
      <c r="CX131" s="67"/>
      <c r="CY131" s="67"/>
      <c r="CZ131" s="67"/>
      <c r="DA131" s="67"/>
      <c r="DB131" s="67"/>
      <c r="DC131" s="67"/>
      <c r="DD131" s="67"/>
      <c r="DE131" s="67"/>
      <c r="DF131" s="67"/>
      <c r="DG131" s="67"/>
      <c r="DH131" s="67"/>
      <c r="DI131" s="67"/>
      <c r="DJ131" s="67"/>
      <c r="DK131" s="67"/>
      <c r="DL131" s="67"/>
      <c r="DM131" s="67"/>
      <c r="DN131" s="67"/>
      <c r="DO131" s="67"/>
      <c r="DP131" s="67"/>
      <c r="DQ131" s="67"/>
      <c r="DR131" s="67"/>
      <c r="DS131" s="67"/>
      <c r="DT131" s="67"/>
      <c r="DU131" s="67"/>
      <c r="DV131" s="67"/>
      <c r="DW131" s="67"/>
      <c r="DX131" s="67"/>
      <c r="DY131" s="67"/>
      <c r="DZ131" s="67"/>
      <c r="EA131" s="67"/>
      <c r="EB131" s="67"/>
      <c r="EC131" s="67"/>
      <c r="ED131" s="67"/>
      <c r="EE131" s="67"/>
      <c r="EF131" s="67"/>
      <c r="EG131" s="67"/>
      <c r="EH131" s="67"/>
      <c r="EI131" s="67"/>
      <c r="EJ131" s="67"/>
      <c r="EK131" s="67"/>
      <c r="EL131" s="67"/>
      <c r="EM131" s="67"/>
      <c r="EN131" s="67"/>
      <c r="EO131" s="67"/>
      <c r="EP131" s="67"/>
      <c r="EQ131" s="67"/>
      <c r="ER131" s="67"/>
      <c r="ES131" s="67"/>
      <c r="ET131" s="67"/>
      <c r="EU131" s="67"/>
      <c r="EV131" s="67"/>
      <c r="EW131" s="67"/>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row>
    <row r="132" spans="1:288" ht="15.75" customHeight="1" x14ac:dyDescent="0.3">
      <c r="A132" s="172" t="s">
        <v>488</v>
      </c>
      <c r="B132" s="172" t="s">
        <v>187</v>
      </c>
      <c r="C132" s="172" t="s">
        <v>189</v>
      </c>
      <c r="D132" s="129" t="s">
        <v>341</v>
      </c>
      <c r="E132" s="184" t="s">
        <v>776</v>
      </c>
      <c r="F132" s="94" t="s">
        <v>811</v>
      </c>
      <c r="G132" s="185" t="s">
        <v>806</v>
      </c>
      <c r="H132" s="168" t="s">
        <v>812</v>
      </c>
      <c r="I132" s="181" t="s">
        <v>229</v>
      </c>
      <c r="J132" s="181" t="s">
        <v>782</v>
      </c>
      <c r="K132" s="181"/>
      <c r="L132" s="138" t="s">
        <v>813</v>
      </c>
      <c r="M132" s="75">
        <f t="shared" si="19"/>
        <v>1192451840</v>
      </c>
      <c r="N132" s="47">
        <f t="shared" si="20"/>
        <v>1192451840</v>
      </c>
      <c r="O132" s="83">
        <v>6</v>
      </c>
      <c r="P132" s="47">
        <f t="shared" si="21"/>
        <v>1192451840</v>
      </c>
      <c r="Q132" s="48">
        <v>1192451840</v>
      </c>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6"/>
      <c r="CA132" s="66"/>
      <c r="CB132" s="67"/>
      <c r="CC132" s="67"/>
      <c r="CD132" s="67"/>
      <c r="CE132" s="67"/>
      <c r="CF132" s="67"/>
      <c r="CG132" s="67"/>
      <c r="CH132" s="67"/>
      <c r="CI132" s="67"/>
      <c r="CJ132" s="67"/>
      <c r="CK132" s="67"/>
      <c r="CL132" s="67"/>
      <c r="CM132" s="67"/>
      <c r="CN132" s="67"/>
      <c r="CO132" s="67"/>
      <c r="CP132" s="67"/>
      <c r="CQ132" s="67"/>
      <c r="CR132" s="67"/>
      <c r="CS132" s="67"/>
      <c r="CT132" s="67"/>
      <c r="CU132" s="67"/>
      <c r="CV132" s="67"/>
      <c r="CW132" s="67"/>
      <c r="CX132" s="67"/>
      <c r="CY132" s="67"/>
      <c r="CZ132" s="67"/>
      <c r="DA132" s="67"/>
      <c r="DB132" s="67"/>
      <c r="DC132" s="67"/>
      <c r="DD132" s="67"/>
      <c r="DE132" s="67"/>
      <c r="DF132" s="67"/>
      <c r="DG132" s="67"/>
      <c r="DH132" s="67"/>
      <c r="DI132" s="67"/>
      <c r="DJ132" s="67"/>
      <c r="DK132" s="67"/>
      <c r="DL132" s="67"/>
      <c r="DM132" s="67"/>
      <c r="DN132" s="67"/>
      <c r="DO132" s="67"/>
      <c r="DP132" s="67"/>
      <c r="DQ132" s="67"/>
      <c r="DR132" s="67"/>
      <c r="DS132" s="67"/>
      <c r="DT132" s="67"/>
      <c r="DU132" s="67"/>
      <c r="DV132" s="67"/>
      <c r="DW132" s="67"/>
      <c r="DX132" s="67"/>
      <c r="DY132" s="67"/>
      <c r="DZ132" s="67"/>
      <c r="EA132" s="67"/>
      <c r="EB132" s="67"/>
      <c r="EC132" s="67"/>
      <c r="ED132" s="67"/>
      <c r="EE132" s="67"/>
      <c r="EF132" s="67"/>
      <c r="EG132" s="67"/>
      <c r="EH132" s="67"/>
      <c r="EI132" s="67"/>
      <c r="EJ132" s="67"/>
      <c r="EK132" s="67"/>
      <c r="EL132" s="67"/>
      <c r="EM132" s="67"/>
      <c r="EN132" s="67"/>
      <c r="EO132" s="67"/>
      <c r="EP132" s="67"/>
      <c r="EQ132" s="67"/>
      <c r="ER132" s="67"/>
      <c r="ES132" s="67"/>
      <c r="ET132" s="67"/>
      <c r="EU132" s="67"/>
      <c r="EV132" s="67"/>
      <c r="EW132" s="67"/>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row>
    <row r="133" spans="1:288" ht="15.75" customHeight="1" x14ac:dyDescent="0.3">
      <c r="A133" s="172" t="s">
        <v>488</v>
      </c>
      <c r="B133" s="172" t="s">
        <v>187</v>
      </c>
      <c r="C133" s="172" t="s">
        <v>189</v>
      </c>
      <c r="D133" s="129" t="s">
        <v>341</v>
      </c>
      <c r="E133" s="184" t="s">
        <v>776</v>
      </c>
      <c r="F133" s="94" t="s">
        <v>816</v>
      </c>
      <c r="G133" s="185" t="s">
        <v>806</v>
      </c>
      <c r="H133" s="168" t="s">
        <v>817</v>
      </c>
      <c r="I133" s="181" t="s">
        <v>229</v>
      </c>
      <c r="J133" s="181" t="s">
        <v>782</v>
      </c>
      <c r="K133" s="181"/>
      <c r="L133" s="138" t="s">
        <v>818</v>
      </c>
      <c r="M133" s="75">
        <f t="shared" si="19"/>
        <v>7000000000</v>
      </c>
      <c r="N133" s="47">
        <f t="shared" si="20"/>
        <v>7000000000</v>
      </c>
      <c r="O133" s="83">
        <v>15</v>
      </c>
      <c r="P133" s="47">
        <f t="shared" si="21"/>
        <v>7000000000</v>
      </c>
      <c r="Q133" s="48">
        <v>7000000000</v>
      </c>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6"/>
      <c r="CA133" s="66"/>
      <c r="CB133" s="67"/>
      <c r="CC133" s="67"/>
      <c r="CD133" s="67"/>
      <c r="CE133" s="67"/>
      <c r="CF133" s="67"/>
      <c r="CG133" s="67"/>
      <c r="CH133" s="67"/>
      <c r="CI133" s="67"/>
      <c r="CJ133" s="67"/>
      <c r="CK133" s="67"/>
      <c r="CL133" s="67"/>
      <c r="CM133" s="67"/>
      <c r="CN133" s="67"/>
      <c r="CO133" s="67"/>
      <c r="CP133" s="67"/>
      <c r="CQ133" s="67"/>
      <c r="CR133" s="67"/>
      <c r="CS133" s="67"/>
      <c r="CT133" s="67"/>
      <c r="CU133" s="67"/>
      <c r="CV133" s="67"/>
      <c r="CW133" s="67"/>
      <c r="CX133" s="67"/>
      <c r="CY133" s="67"/>
      <c r="CZ133" s="67"/>
      <c r="DA133" s="67"/>
      <c r="DB133" s="67"/>
      <c r="DC133" s="67"/>
      <c r="DD133" s="67"/>
      <c r="DE133" s="67"/>
      <c r="DF133" s="67"/>
      <c r="DG133" s="67"/>
      <c r="DH133" s="67"/>
      <c r="DI133" s="67"/>
      <c r="DJ133" s="67"/>
      <c r="DK133" s="67"/>
      <c r="DL133" s="67"/>
      <c r="DM133" s="67"/>
      <c r="DN133" s="67"/>
      <c r="DO133" s="67"/>
      <c r="DP133" s="67"/>
      <c r="DQ133" s="67"/>
      <c r="DR133" s="67"/>
      <c r="DS133" s="67"/>
      <c r="DT133" s="67"/>
      <c r="DU133" s="67"/>
      <c r="DV133" s="67"/>
      <c r="DW133" s="67"/>
      <c r="DX133" s="67"/>
      <c r="DY133" s="67"/>
      <c r="DZ133" s="67"/>
      <c r="EA133" s="67"/>
      <c r="EB133" s="67"/>
      <c r="EC133" s="67"/>
      <c r="ED133" s="67"/>
      <c r="EE133" s="67"/>
      <c r="EF133" s="67"/>
      <c r="EG133" s="67"/>
      <c r="EH133" s="67"/>
      <c r="EI133" s="67"/>
      <c r="EJ133" s="67"/>
      <c r="EK133" s="67"/>
      <c r="EL133" s="67"/>
      <c r="EM133" s="67"/>
      <c r="EN133" s="67"/>
      <c r="EO133" s="67"/>
      <c r="EP133" s="67"/>
      <c r="EQ133" s="67"/>
      <c r="ER133" s="67"/>
      <c r="ES133" s="67"/>
      <c r="ET133" s="67"/>
      <c r="EU133" s="67"/>
      <c r="EV133" s="67"/>
      <c r="EW133" s="67"/>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row>
    <row r="134" spans="1:288" ht="15.75" hidden="1" customHeight="1" x14ac:dyDescent="0.3">
      <c r="A134" s="172" t="s">
        <v>488</v>
      </c>
      <c r="B134" s="172" t="s">
        <v>187</v>
      </c>
      <c r="C134" s="172" t="s">
        <v>189</v>
      </c>
      <c r="D134" s="323" t="s">
        <v>341</v>
      </c>
      <c r="E134" s="324" t="s">
        <v>776</v>
      </c>
      <c r="F134" s="245" t="s">
        <v>1144</v>
      </c>
      <c r="G134" s="185"/>
      <c r="H134" s="309" t="s">
        <v>1018</v>
      </c>
      <c r="I134" s="181"/>
      <c r="J134" s="181"/>
      <c r="K134" s="181" t="s">
        <v>842</v>
      </c>
      <c r="L134" s="91" t="s">
        <v>1145</v>
      </c>
      <c r="M134" s="75">
        <v>509798308</v>
      </c>
      <c r="N134" s="48"/>
      <c r="O134" s="63"/>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6"/>
      <c r="CA134" s="66"/>
      <c r="CB134" s="67"/>
      <c r="CC134" s="67"/>
      <c r="CD134" s="67"/>
      <c r="CE134" s="67"/>
      <c r="CF134" s="67"/>
      <c r="CG134" s="67"/>
      <c r="CH134" s="67"/>
      <c r="CI134" s="67"/>
      <c r="CJ134" s="67"/>
      <c r="CK134" s="67"/>
      <c r="CL134" s="67"/>
      <c r="CM134" s="67"/>
      <c r="CN134" s="67"/>
      <c r="CO134" s="67"/>
      <c r="CP134" s="67"/>
      <c r="CQ134" s="67"/>
      <c r="CR134" s="67"/>
      <c r="CS134" s="67"/>
      <c r="CT134" s="67"/>
      <c r="CU134" s="67"/>
      <c r="CV134" s="67"/>
      <c r="CW134" s="67"/>
      <c r="CX134" s="67"/>
      <c r="CY134" s="67"/>
      <c r="CZ134" s="67"/>
      <c r="DA134" s="67"/>
      <c r="DB134" s="67"/>
      <c r="DC134" s="67"/>
      <c r="DD134" s="67"/>
      <c r="DE134" s="67"/>
      <c r="DF134" s="67"/>
      <c r="DG134" s="67"/>
      <c r="DH134" s="67"/>
      <c r="DI134" s="67"/>
      <c r="DJ134" s="67"/>
      <c r="DK134" s="67"/>
      <c r="DL134" s="67"/>
      <c r="DM134" s="67"/>
      <c r="DN134" s="67"/>
      <c r="DO134" s="67"/>
      <c r="DP134" s="67"/>
      <c r="DQ134" s="67"/>
      <c r="DR134" s="67"/>
      <c r="DS134" s="67"/>
      <c r="DT134" s="67"/>
      <c r="DU134" s="67"/>
      <c r="DV134" s="67"/>
      <c r="DW134" s="67"/>
      <c r="DX134" s="67"/>
      <c r="DY134" s="67"/>
      <c r="DZ134" s="67"/>
      <c r="EA134" s="67"/>
      <c r="EB134" s="67"/>
      <c r="EC134" s="67"/>
      <c r="ED134" s="67"/>
      <c r="EE134" s="67"/>
      <c r="EF134" s="67"/>
      <c r="EG134" s="67"/>
      <c r="EH134" s="67"/>
      <c r="EI134" s="67"/>
      <c r="EJ134" s="67"/>
      <c r="EK134" s="67"/>
      <c r="EL134" s="67"/>
      <c r="EM134" s="67"/>
      <c r="EN134" s="67"/>
      <c r="EO134" s="67"/>
      <c r="EP134" s="67"/>
      <c r="EQ134" s="67"/>
      <c r="ER134" s="67"/>
      <c r="ES134" s="67"/>
      <c r="ET134" s="67"/>
      <c r="EU134" s="67"/>
      <c r="EV134" s="67"/>
      <c r="EW134" s="67"/>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c r="IU134" s="12"/>
      <c r="IV134" s="12"/>
      <c r="IW134" s="12"/>
      <c r="IX134" s="12"/>
      <c r="IY134" s="12"/>
      <c r="IZ134" s="12"/>
      <c r="JA134" s="12"/>
      <c r="JB134" s="12"/>
      <c r="JC134" s="12"/>
      <c r="JD134" s="12"/>
      <c r="JE134" s="12"/>
      <c r="JF134" s="12"/>
      <c r="JG134" s="12"/>
      <c r="JH134" s="12"/>
      <c r="JI134" s="12"/>
      <c r="JJ134" s="12"/>
      <c r="JK134" s="12"/>
      <c r="JL134" s="12"/>
      <c r="JM134" s="12"/>
      <c r="JN134" s="12"/>
      <c r="JO134" s="12"/>
      <c r="JP134" s="12"/>
      <c r="JQ134" s="12"/>
      <c r="JR134" s="12"/>
      <c r="JS134" s="12"/>
      <c r="JT134" s="12"/>
      <c r="JU134" s="12"/>
      <c r="JV134" s="12"/>
      <c r="JW134" s="12"/>
      <c r="JX134" s="12"/>
      <c r="JY134" s="12"/>
      <c r="JZ134" s="12"/>
      <c r="KA134" s="12"/>
      <c r="KB134" s="12"/>
    </row>
    <row r="135" spans="1:288" ht="15.75" hidden="1" customHeight="1" x14ac:dyDescent="0.3">
      <c r="A135" s="172" t="s">
        <v>488</v>
      </c>
      <c r="B135" s="172" t="s">
        <v>187</v>
      </c>
      <c r="C135" s="172" t="s">
        <v>189</v>
      </c>
      <c r="D135" s="323" t="s">
        <v>341</v>
      </c>
      <c r="E135" s="324" t="s">
        <v>776</v>
      </c>
      <c r="F135" s="245" t="s">
        <v>927</v>
      </c>
      <c r="G135" s="185"/>
      <c r="H135" s="309" t="s">
        <v>1018</v>
      </c>
      <c r="I135" s="181"/>
      <c r="J135" s="181"/>
      <c r="K135" s="181" t="s">
        <v>930</v>
      </c>
      <c r="L135" s="91" t="s">
        <v>1146</v>
      </c>
      <c r="M135" s="293" t="s">
        <v>1052</v>
      </c>
      <c r="N135" s="48"/>
      <c r="O135" s="63"/>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6"/>
      <c r="CA135" s="66"/>
      <c r="CB135" s="67"/>
      <c r="CC135" s="67"/>
      <c r="CD135" s="67"/>
      <c r="CE135" s="67"/>
      <c r="CF135" s="67"/>
      <c r="CG135" s="67"/>
      <c r="CH135" s="67"/>
      <c r="CI135" s="67"/>
      <c r="CJ135" s="67"/>
      <c r="CK135" s="67"/>
      <c r="CL135" s="67"/>
      <c r="CM135" s="67"/>
      <c r="CN135" s="67"/>
      <c r="CO135" s="67"/>
      <c r="CP135" s="67"/>
      <c r="CQ135" s="67"/>
      <c r="CR135" s="67"/>
      <c r="CS135" s="67"/>
      <c r="CT135" s="67"/>
      <c r="CU135" s="67"/>
      <c r="CV135" s="67"/>
      <c r="CW135" s="67"/>
      <c r="CX135" s="67"/>
      <c r="CY135" s="67"/>
      <c r="CZ135" s="67"/>
      <c r="DA135" s="67"/>
      <c r="DB135" s="67"/>
      <c r="DC135" s="67"/>
      <c r="DD135" s="67"/>
      <c r="DE135" s="67"/>
      <c r="DF135" s="67"/>
      <c r="DG135" s="67"/>
      <c r="DH135" s="67"/>
      <c r="DI135" s="67"/>
      <c r="DJ135" s="67"/>
      <c r="DK135" s="67"/>
      <c r="DL135" s="67"/>
      <c r="DM135" s="67"/>
      <c r="DN135" s="67"/>
      <c r="DO135" s="67"/>
      <c r="DP135" s="67"/>
      <c r="DQ135" s="67"/>
      <c r="DR135" s="67"/>
      <c r="DS135" s="67"/>
      <c r="DT135" s="67"/>
      <c r="DU135" s="67"/>
      <c r="DV135" s="67"/>
      <c r="DW135" s="67"/>
      <c r="DX135" s="67"/>
      <c r="DY135" s="67"/>
      <c r="DZ135" s="67"/>
      <c r="EA135" s="67"/>
      <c r="EB135" s="67"/>
      <c r="EC135" s="67"/>
      <c r="ED135" s="67"/>
      <c r="EE135" s="67"/>
      <c r="EF135" s="67"/>
      <c r="EG135" s="67"/>
      <c r="EH135" s="67"/>
      <c r="EI135" s="67"/>
      <c r="EJ135" s="67"/>
      <c r="EK135" s="67"/>
      <c r="EL135" s="67"/>
      <c r="EM135" s="67"/>
      <c r="EN135" s="67"/>
      <c r="EO135" s="67"/>
      <c r="EP135" s="67"/>
      <c r="EQ135" s="67"/>
      <c r="ER135" s="67"/>
      <c r="ES135" s="67"/>
      <c r="ET135" s="67"/>
      <c r="EU135" s="67"/>
      <c r="EV135" s="67"/>
      <c r="EW135" s="67"/>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c r="IU135" s="12"/>
      <c r="IV135" s="12"/>
      <c r="IW135" s="12"/>
      <c r="IX135" s="12"/>
      <c r="IY135" s="12"/>
      <c r="IZ135" s="12"/>
      <c r="JA135" s="12"/>
      <c r="JB135" s="12"/>
      <c r="JC135" s="12"/>
      <c r="JD135" s="12"/>
      <c r="JE135" s="12"/>
      <c r="JF135" s="12"/>
      <c r="JG135" s="12"/>
      <c r="JH135" s="12"/>
      <c r="JI135" s="12"/>
      <c r="JJ135" s="12"/>
      <c r="JK135" s="12"/>
      <c r="JL135" s="12"/>
      <c r="JM135" s="12"/>
      <c r="JN135" s="12"/>
      <c r="JO135" s="12"/>
      <c r="JP135" s="12"/>
      <c r="JQ135" s="12"/>
      <c r="JR135" s="12"/>
      <c r="JS135" s="12"/>
      <c r="JT135" s="12"/>
      <c r="JU135" s="12"/>
      <c r="JV135" s="12"/>
      <c r="JW135" s="12"/>
      <c r="JX135" s="12"/>
      <c r="JY135" s="12"/>
      <c r="JZ135" s="12"/>
      <c r="KA135" s="12"/>
      <c r="KB135" s="12"/>
    </row>
    <row r="136" spans="1:288" ht="15.75" customHeight="1" x14ac:dyDescent="0.3">
      <c r="A136" s="45"/>
      <c r="B136" s="45"/>
      <c r="C136" s="45"/>
      <c r="D136" s="45"/>
      <c r="E136" s="45"/>
      <c r="F136" s="187"/>
      <c r="G136" s="187"/>
      <c r="H136" s="44"/>
      <c r="I136" s="45"/>
      <c r="J136" s="45"/>
      <c r="K136" s="45"/>
      <c r="L136" s="46" t="s">
        <v>837</v>
      </c>
      <c r="M136" s="75">
        <f t="shared" ref="M136:M141" si="22">N136</f>
        <v>0</v>
      </c>
      <c r="N136" s="47">
        <f t="shared" ref="N136:N141" si="23">P136</f>
        <v>0</v>
      </c>
      <c r="O136" s="83"/>
      <c r="P136" s="47">
        <f t="shared" ref="P136:P141" si="24">SUM(Q136:EW136)</f>
        <v>0</v>
      </c>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47"/>
      <c r="CC136" s="47"/>
      <c r="CD136" s="47"/>
      <c r="CE136" s="47"/>
      <c r="CF136" s="47"/>
      <c r="CG136" s="47"/>
      <c r="CH136" s="47"/>
      <c r="CI136" s="47"/>
      <c r="CJ136" s="47"/>
      <c r="CK136" s="47"/>
      <c r="CL136" s="47"/>
      <c r="CM136" s="47"/>
      <c r="CN136" s="47"/>
      <c r="CO136" s="47"/>
      <c r="CP136" s="47"/>
      <c r="CQ136" s="92"/>
      <c r="CR136" s="92"/>
      <c r="CS136" s="92"/>
      <c r="CT136" s="92"/>
      <c r="CU136" s="92"/>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92"/>
      <c r="DW136" s="92"/>
      <c r="DX136" s="92"/>
      <c r="DY136" s="92"/>
      <c r="DZ136" s="92"/>
      <c r="EA136" s="92"/>
      <c r="EB136" s="92"/>
      <c r="EC136" s="92"/>
      <c r="ED136" s="92"/>
      <c r="EE136" s="92"/>
      <c r="EF136" s="92"/>
      <c r="EG136" s="92"/>
      <c r="EH136" s="92"/>
      <c r="EI136" s="92"/>
      <c r="EJ136" s="92"/>
      <c r="EK136" s="92"/>
      <c r="EL136" s="92"/>
      <c r="EM136" s="92"/>
      <c r="EN136" s="92"/>
      <c r="EO136" s="92"/>
      <c r="EP136" s="92"/>
      <c r="EQ136" s="92"/>
      <c r="ER136" s="47"/>
      <c r="ES136" s="47"/>
      <c r="ET136" s="92"/>
      <c r="EU136" s="92"/>
      <c r="EV136" s="92"/>
      <c r="EW136" s="92"/>
      <c r="EX136" s="93"/>
      <c r="EY136" s="93"/>
      <c r="EZ136" s="93"/>
      <c r="FA136" s="93"/>
      <c r="FB136" s="93"/>
      <c r="FC136" s="93"/>
      <c r="FD136" s="93"/>
      <c r="FE136" s="93"/>
      <c r="FF136" s="93"/>
      <c r="FG136" s="93"/>
      <c r="FH136" s="93"/>
      <c r="FI136" s="93"/>
      <c r="FJ136" s="93"/>
      <c r="FK136" s="93"/>
      <c r="FL136" s="93"/>
      <c r="FM136" s="93"/>
      <c r="FN136" s="93"/>
      <c r="FO136" s="93"/>
      <c r="FP136" s="93"/>
      <c r="FQ136" s="93"/>
      <c r="FR136" s="93"/>
      <c r="FS136" s="93"/>
      <c r="FT136" s="93"/>
      <c r="FU136" s="93"/>
      <c r="FV136" s="93"/>
      <c r="FW136" s="93"/>
      <c r="FX136" s="93"/>
      <c r="FY136" s="93"/>
      <c r="FZ136" s="93"/>
      <c r="GA136" s="93"/>
      <c r="GB136" s="93"/>
      <c r="GC136" s="93"/>
      <c r="GD136" s="93"/>
      <c r="GE136" s="93"/>
      <c r="GF136" s="93"/>
      <c r="GG136" s="93"/>
      <c r="GH136" s="93"/>
      <c r="GI136" s="93"/>
      <c r="GJ136" s="93"/>
      <c r="GK136" s="93"/>
      <c r="GL136" s="93"/>
      <c r="GM136" s="93"/>
      <c r="GN136" s="93"/>
      <c r="GO136" s="93"/>
      <c r="GP136" s="93"/>
      <c r="GQ136" s="93"/>
      <c r="GR136" s="93"/>
      <c r="GS136" s="93"/>
      <c r="GT136" s="93"/>
      <c r="GU136" s="93"/>
      <c r="GV136" s="93"/>
      <c r="GW136" s="93"/>
      <c r="GX136" s="93"/>
      <c r="GY136" s="93"/>
      <c r="GZ136" s="93"/>
      <c r="HA136" s="93"/>
      <c r="HB136" s="93"/>
      <c r="HC136" s="93"/>
      <c r="HD136" s="93"/>
      <c r="HE136" s="93"/>
      <c r="HF136" s="93"/>
      <c r="HG136" s="93"/>
      <c r="HH136" s="93"/>
      <c r="HI136" s="93"/>
      <c r="HJ136" s="93"/>
      <c r="HK136" s="93"/>
      <c r="HL136" s="93"/>
      <c r="HM136" s="93"/>
      <c r="HN136" s="93"/>
      <c r="HO136" s="93"/>
      <c r="HP136" s="93"/>
      <c r="HQ136" s="93"/>
      <c r="HR136" s="93"/>
      <c r="HS136" s="93"/>
      <c r="HT136" s="93"/>
      <c r="HU136" s="93"/>
      <c r="HV136" s="93"/>
      <c r="HW136" s="93"/>
      <c r="HX136" s="93"/>
      <c r="HY136" s="93"/>
      <c r="HZ136" s="93"/>
      <c r="IA136" s="93"/>
      <c r="IB136" s="93"/>
      <c r="IC136" s="93"/>
      <c r="ID136" s="93"/>
      <c r="IE136" s="93"/>
      <c r="IF136" s="93"/>
      <c r="IG136" s="93"/>
      <c r="IH136" s="93"/>
      <c r="II136" s="93"/>
      <c r="IJ136" s="93"/>
      <c r="IK136" s="93"/>
      <c r="IL136" s="93"/>
      <c r="IM136" s="93"/>
      <c r="IN136" s="93"/>
      <c r="IO136" s="93"/>
      <c r="IP136" s="93"/>
      <c r="IQ136" s="93"/>
      <c r="IR136" s="93"/>
      <c r="IS136" s="93"/>
      <c r="IT136" s="93"/>
      <c r="IU136" s="93"/>
      <c r="IV136" s="93"/>
      <c r="IW136" s="93"/>
      <c r="IX136" s="93"/>
      <c r="IY136" s="93"/>
      <c r="IZ136" s="93"/>
      <c r="JA136" s="93"/>
      <c r="JB136" s="93"/>
      <c r="JC136" s="93"/>
      <c r="JD136" s="93"/>
      <c r="JE136" s="93"/>
      <c r="JF136" s="93"/>
      <c r="JG136" s="93"/>
      <c r="JH136" s="93"/>
      <c r="JI136" s="93"/>
      <c r="JJ136" s="93"/>
      <c r="JK136" s="93"/>
      <c r="JL136" s="93"/>
      <c r="JM136" s="93"/>
      <c r="JN136" s="93"/>
      <c r="JO136" s="93"/>
      <c r="JP136" s="93"/>
      <c r="JQ136" s="93"/>
      <c r="JR136" s="93"/>
      <c r="JS136" s="93"/>
      <c r="JT136" s="93"/>
      <c r="JU136" s="93"/>
      <c r="JV136" s="93"/>
      <c r="JW136" s="93"/>
      <c r="JX136" s="93"/>
      <c r="JY136" s="93"/>
      <c r="JZ136" s="93"/>
      <c r="KA136" s="93"/>
      <c r="KB136" s="93"/>
    </row>
    <row r="137" spans="1:288" ht="15.75" customHeight="1" x14ac:dyDescent="0.3">
      <c r="A137" s="58" t="s">
        <v>272</v>
      </c>
      <c r="B137" s="58" t="s">
        <v>266</v>
      </c>
      <c r="C137" s="58"/>
      <c r="D137" s="58"/>
      <c r="E137" s="58"/>
      <c r="F137" s="188"/>
      <c r="G137" s="188"/>
      <c r="H137" s="58"/>
      <c r="I137" s="102"/>
      <c r="J137" s="102"/>
      <c r="K137" s="102"/>
      <c r="L137" s="62" t="s">
        <v>267</v>
      </c>
      <c r="M137" s="75">
        <f t="shared" si="22"/>
        <v>0</v>
      </c>
      <c r="N137" s="47">
        <f t="shared" si="23"/>
        <v>0</v>
      </c>
      <c r="O137" s="83"/>
      <c r="P137" s="47">
        <f t="shared" si="24"/>
        <v>0</v>
      </c>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8"/>
      <c r="CD137" s="48"/>
      <c r="CE137" s="48"/>
      <c r="CF137" s="48"/>
      <c r="CG137" s="48"/>
      <c r="CH137" s="48"/>
      <c r="CI137" s="48"/>
      <c r="CJ137" s="48"/>
      <c r="CK137" s="48"/>
      <c r="CL137" s="48"/>
      <c r="CM137" s="48"/>
      <c r="CN137" s="48"/>
      <c r="CO137" s="48"/>
      <c r="CP137" s="48"/>
      <c r="CQ137" s="48"/>
      <c r="CR137" s="48"/>
      <c r="CS137" s="48"/>
      <c r="CT137" s="48"/>
      <c r="CU137" s="48"/>
      <c r="CV137" s="48"/>
      <c r="CW137" s="48"/>
      <c r="CX137" s="48"/>
      <c r="CY137" s="48"/>
      <c r="CZ137" s="48"/>
      <c r="DA137" s="48"/>
      <c r="DB137" s="48"/>
      <c r="DC137" s="48"/>
      <c r="DD137" s="48"/>
      <c r="DE137" s="48"/>
      <c r="DF137" s="48"/>
      <c r="DG137" s="48"/>
      <c r="DH137" s="48"/>
      <c r="DI137" s="48"/>
      <c r="DJ137" s="48"/>
      <c r="DK137" s="48"/>
      <c r="DL137" s="48"/>
      <c r="DM137" s="48"/>
      <c r="DN137" s="48"/>
      <c r="DO137" s="48"/>
      <c r="DP137" s="48"/>
      <c r="DQ137" s="48"/>
      <c r="DR137" s="48"/>
      <c r="DS137" s="48"/>
      <c r="DT137" s="48"/>
      <c r="DU137" s="48"/>
      <c r="DV137" s="48"/>
      <c r="DW137" s="48"/>
      <c r="DX137" s="48"/>
      <c r="DY137" s="48"/>
      <c r="DZ137" s="48"/>
      <c r="EA137" s="48"/>
      <c r="EB137" s="48"/>
      <c r="EC137" s="48"/>
      <c r="ED137" s="48"/>
      <c r="EE137" s="48"/>
      <c r="EF137" s="48"/>
      <c r="EG137" s="48"/>
      <c r="EH137" s="48"/>
      <c r="EI137" s="48"/>
      <c r="EJ137" s="48"/>
      <c r="EK137" s="48"/>
      <c r="EL137" s="48"/>
      <c r="EM137" s="48"/>
      <c r="EN137" s="48"/>
      <c r="EO137" s="48"/>
      <c r="EP137" s="48"/>
      <c r="EQ137" s="48"/>
      <c r="ER137" s="105"/>
      <c r="ES137" s="105"/>
      <c r="ET137" s="105"/>
      <c r="EU137" s="105"/>
      <c r="EV137" s="105"/>
      <c r="EW137" s="106"/>
      <c r="EX137" s="107"/>
      <c r="EY137" s="107"/>
      <c r="EZ137" s="107"/>
      <c r="FA137" s="107"/>
      <c r="FB137" s="107"/>
      <c r="FC137" s="107"/>
      <c r="FD137" s="107"/>
      <c r="FE137" s="107"/>
      <c r="FF137" s="107"/>
      <c r="FG137" s="107"/>
      <c r="FH137" s="107"/>
      <c r="FI137" s="107"/>
      <c r="FJ137" s="107"/>
      <c r="FK137" s="107"/>
      <c r="FL137" s="107"/>
      <c r="FM137" s="107"/>
      <c r="FN137" s="107"/>
      <c r="FO137" s="107"/>
      <c r="FP137" s="107"/>
      <c r="FQ137" s="107"/>
      <c r="FR137" s="107"/>
      <c r="FS137" s="107"/>
      <c r="FT137" s="107"/>
      <c r="FU137" s="107"/>
      <c r="FV137" s="107"/>
      <c r="FW137" s="107"/>
      <c r="FX137" s="107"/>
      <c r="FY137" s="107"/>
      <c r="FZ137" s="107"/>
      <c r="GA137" s="107"/>
      <c r="GB137" s="107"/>
      <c r="GC137" s="107"/>
      <c r="GD137" s="107"/>
      <c r="GE137" s="107"/>
      <c r="GF137" s="107"/>
      <c r="GG137" s="107"/>
      <c r="GH137" s="107"/>
      <c r="GI137" s="107"/>
      <c r="GJ137" s="107"/>
      <c r="GK137" s="107"/>
      <c r="GL137" s="107"/>
      <c r="GM137" s="107"/>
      <c r="GN137" s="107"/>
      <c r="GO137" s="107"/>
      <c r="GP137" s="107"/>
      <c r="GQ137" s="107"/>
      <c r="GR137" s="107"/>
      <c r="GS137" s="107"/>
      <c r="GT137" s="107"/>
      <c r="GU137" s="107"/>
      <c r="GV137" s="107"/>
      <c r="GW137" s="107"/>
      <c r="GX137" s="107"/>
      <c r="GY137" s="107"/>
      <c r="GZ137" s="107"/>
      <c r="HA137" s="7"/>
      <c r="HB137" s="7"/>
      <c r="HC137" s="7"/>
      <c r="HD137" s="7"/>
      <c r="HE137" s="7"/>
      <c r="HF137" s="7"/>
      <c r="HG137" s="7"/>
      <c r="HH137" s="107"/>
      <c r="HI137" s="107"/>
      <c r="HJ137" s="107"/>
      <c r="HK137" s="107"/>
      <c r="HL137" s="107"/>
      <c r="HM137" s="107"/>
      <c r="HN137" s="107"/>
      <c r="HO137" s="108"/>
      <c r="HP137" s="7"/>
      <c r="HQ137" s="7"/>
      <c r="HR137" s="7"/>
      <c r="HS137" s="7"/>
      <c r="HT137" s="7"/>
      <c r="HU137" s="7"/>
      <c r="HV137" s="7"/>
      <c r="HW137" s="7"/>
      <c r="HX137" s="7"/>
      <c r="HY137" s="7"/>
      <c r="HZ137" s="7"/>
      <c r="IA137" s="7"/>
      <c r="IB137" s="7"/>
      <c r="IC137" s="7"/>
      <c r="ID137" s="7"/>
      <c r="IE137" s="7"/>
      <c r="IF137" s="7"/>
      <c r="IG137" s="109"/>
      <c r="IH137" s="7"/>
      <c r="II137" s="7"/>
      <c r="IJ137" s="7"/>
      <c r="IK137" s="7"/>
      <c r="IL137" s="7"/>
      <c r="IM137" s="7"/>
      <c r="IN137" s="7"/>
      <c r="IO137" s="7"/>
      <c r="IP137" s="7"/>
      <c r="IQ137" s="7"/>
      <c r="IR137" s="7"/>
      <c r="IS137" s="7"/>
      <c r="IT137" s="7"/>
      <c r="IU137" s="7"/>
      <c r="IV137" s="7"/>
      <c r="IW137" s="7"/>
      <c r="IX137" s="7"/>
      <c r="IY137" s="7"/>
      <c r="IZ137" s="7"/>
      <c r="JA137" s="7"/>
      <c r="JB137" s="7"/>
      <c r="JC137" s="7"/>
      <c r="JD137" s="7"/>
      <c r="JE137" s="7"/>
      <c r="JF137" s="7"/>
      <c r="JG137" s="7"/>
      <c r="JH137" s="7"/>
      <c r="JI137" s="7"/>
      <c r="JJ137" s="7"/>
      <c r="JK137" s="7"/>
      <c r="JL137" s="7"/>
      <c r="JM137" s="7"/>
      <c r="JN137" s="7"/>
      <c r="JO137" s="12"/>
      <c r="JP137" s="7"/>
      <c r="JQ137" s="7"/>
      <c r="JR137" s="7"/>
      <c r="JS137" s="7"/>
      <c r="JT137" s="7"/>
      <c r="JU137" s="7"/>
      <c r="JV137" s="12"/>
      <c r="JW137" s="12"/>
      <c r="JX137" s="12"/>
      <c r="JY137" s="12"/>
      <c r="JZ137" s="12"/>
      <c r="KA137" s="12"/>
      <c r="KB137" s="12"/>
    </row>
    <row r="138" spans="1:288" ht="15.75" customHeight="1" x14ac:dyDescent="0.3">
      <c r="A138" s="58" t="s">
        <v>272</v>
      </c>
      <c r="B138" s="58" t="s">
        <v>266</v>
      </c>
      <c r="C138" s="58" t="s">
        <v>266</v>
      </c>
      <c r="D138" s="58"/>
      <c r="E138" s="58"/>
      <c r="F138" s="188"/>
      <c r="G138" s="188"/>
      <c r="H138" s="58"/>
      <c r="I138" s="102"/>
      <c r="J138" s="102"/>
      <c r="K138" s="102"/>
      <c r="L138" s="62" t="s">
        <v>318</v>
      </c>
      <c r="M138" s="75">
        <f t="shared" si="22"/>
        <v>0</v>
      </c>
      <c r="N138" s="47">
        <f t="shared" si="23"/>
        <v>0</v>
      </c>
      <c r="O138" s="83"/>
      <c r="P138" s="47">
        <f t="shared" si="24"/>
        <v>0</v>
      </c>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8"/>
      <c r="CD138" s="48"/>
      <c r="CE138" s="48"/>
      <c r="CF138" s="48"/>
      <c r="CG138" s="48"/>
      <c r="CH138" s="48"/>
      <c r="CI138" s="48"/>
      <c r="CJ138" s="48"/>
      <c r="CK138" s="48"/>
      <c r="CL138" s="48"/>
      <c r="CM138" s="48"/>
      <c r="CN138" s="48"/>
      <c r="CO138" s="48"/>
      <c r="CP138" s="48"/>
      <c r="CQ138" s="48"/>
      <c r="CR138" s="48"/>
      <c r="CS138" s="48"/>
      <c r="CT138" s="48"/>
      <c r="CU138" s="48"/>
      <c r="CV138" s="48"/>
      <c r="CW138" s="48"/>
      <c r="CX138" s="48"/>
      <c r="CY138" s="48"/>
      <c r="CZ138" s="48"/>
      <c r="DA138" s="48"/>
      <c r="DB138" s="48"/>
      <c r="DC138" s="48"/>
      <c r="DD138" s="48"/>
      <c r="DE138" s="48"/>
      <c r="DF138" s="48"/>
      <c r="DG138" s="48"/>
      <c r="DH138" s="48"/>
      <c r="DI138" s="48"/>
      <c r="DJ138" s="48"/>
      <c r="DK138" s="48"/>
      <c r="DL138" s="48"/>
      <c r="DM138" s="48"/>
      <c r="DN138" s="48"/>
      <c r="DO138" s="48"/>
      <c r="DP138" s="48"/>
      <c r="DQ138" s="48"/>
      <c r="DR138" s="48"/>
      <c r="DS138" s="48"/>
      <c r="DT138" s="48"/>
      <c r="DU138" s="48"/>
      <c r="DV138" s="48"/>
      <c r="DW138" s="48"/>
      <c r="DX138" s="48"/>
      <c r="DY138" s="48"/>
      <c r="DZ138" s="48"/>
      <c r="EA138" s="48"/>
      <c r="EB138" s="48"/>
      <c r="EC138" s="48"/>
      <c r="ED138" s="48"/>
      <c r="EE138" s="48"/>
      <c r="EF138" s="48"/>
      <c r="EG138" s="48"/>
      <c r="EH138" s="48"/>
      <c r="EI138" s="48"/>
      <c r="EJ138" s="48"/>
      <c r="EK138" s="48"/>
      <c r="EL138" s="48"/>
      <c r="EM138" s="48"/>
      <c r="EN138" s="48"/>
      <c r="EO138" s="48"/>
      <c r="EP138" s="48"/>
      <c r="EQ138" s="48"/>
      <c r="ER138" s="105"/>
      <c r="ES138" s="105"/>
      <c r="ET138" s="105"/>
      <c r="EU138" s="105"/>
      <c r="EV138" s="105"/>
      <c r="EW138" s="106"/>
      <c r="EX138" s="107"/>
      <c r="EY138" s="107"/>
      <c r="EZ138" s="107"/>
      <c r="FA138" s="107"/>
      <c r="FB138" s="107"/>
      <c r="FC138" s="107"/>
      <c r="FD138" s="107"/>
      <c r="FE138" s="107"/>
      <c r="FF138" s="107"/>
      <c r="FG138" s="107"/>
      <c r="FH138" s="107"/>
      <c r="FI138" s="107"/>
      <c r="FJ138" s="107"/>
      <c r="FK138" s="107"/>
      <c r="FL138" s="107"/>
      <c r="FM138" s="107"/>
      <c r="FN138" s="107"/>
      <c r="FO138" s="107"/>
      <c r="FP138" s="107"/>
      <c r="FQ138" s="107"/>
      <c r="FR138" s="107"/>
      <c r="FS138" s="107"/>
      <c r="FT138" s="107"/>
      <c r="FU138" s="107"/>
      <c r="FV138" s="107"/>
      <c r="FW138" s="107"/>
      <c r="FX138" s="107"/>
      <c r="FY138" s="107"/>
      <c r="FZ138" s="107"/>
      <c r="GA138" s="107"/>
      <c r="GB138" s="107"/>
      <c r="GC138" s="107"/>
      <c r="GD138" s="107"/>
      <c r="GE138" s="107"/>
      <c r="GF138" s="107"/>
      <c r="GG138" s="107"/>
      <c r="GH138" s="107"/>
      <c r="GI138" s="107"/>
      <c r="GJ138" s="107"/>
      <c r="GK138" s="107"/>
      <c r="GL138" s="107"/>
      <c r="GM138" s="107"/>
      <c r="GN138" s="107"/>
      <c r="GO138" s="107"/>
      <c r="GP138" s="107"/>
      <c r="GQ138" s="107"/>
      <c r="GR138" s="107"/>
      <c r="GS138" s="107"/>
      <c r="GT138" s="107"/>
      <c r="GU138" s="107"/>
      <c r="GV138" s="107"/>
      <c r="GW138" s="107"/>
      <c r="GX138" s="107"/>
      <c r="GY138" s="107"/>
      <c r="GZ138" s="107"/>
      <c r="HA138" s="7"/>
      <c r="HB138" s="7"/>
      <c r="HC138" s="7"/>
      <c r="HD138" s="7"/>
      <c r="HE138" s="7"/>
      <c r="HF138" s="7"/>
      <c r="HG138" s="7"/>
      <c r="HH138" s="107"/>
      <c r="HI138" s="107"/>
      <c r="HJ138" s="107"/>
      <c r="HK138" s="107"/>
      <c r="HL138" s="107"/>
      <c r="HM138" s="107"/>
      <c r="HN138" s="107"/>
      <c r="HO138" s="108"/>
      <c r="HP138" s="7"/>
      <c r="HQ138" s="7"/>
      <c r="HR138" s="7"/>
      <c r="HS138" s="7"/>
      <c r="HT138" s="7"/>
      <c r="HU138" s="7"/>
      <c r="HV138" s="7"/>
      <c r="HW138" s="7"/>
      <c r="HX138" s="7"/>
      <c r="HY138" s="7"/>
      <c r="HZ138" s="7"/>
      <c r="IA138" s="7"/>
      <c r="IB138" s="7"/>
      <c r="IC138" s="7"/>
      <c r="ID138" s="7"/>
      <c r="IE138" s="7"/>
      <c r="IF138" s="7"/>
      <c r="IG138" s="109"/>
      <c r="IH138" s="7"/>
      <c r="II138" s="7"/>
      <c r="IJ138" s="7"/>
      <c r="IK138" s="7"/>
      <c r="IL138" s="7"/>
      <c r="IM138" s="7"/>
      <c r="IN138" s="7"/>
      <c r="IO138" s="7"/>
      <c r="IP138" s="7"/>
      <c r="IQ138" s="7"/>
      <c r="IR138" s="7"/>
      <c r="IS138" s="7"/>
      <c r="IT138" s="7"/>
      <c r="IU138" s="7"/>
      <c r="IV138" s="7"/>
      <c r="IW138" s="7"/>
      <c r="IX138" s="7"/>
      <c r="IY138" s="7"/>
      <c r="IZ138" s="7"/>
      <c r="JA138" s="7"/>
      <c r="JB138" s="7"/>
      <c r="JC138" s="7"/>
      <c r="JD138" s="7"/>
      <c r="JE138" s="7"/>
      <c r="JF138" s="7"/>
      <c r="JG138" s="7"/>
      <c r="JH138" s="7"/>
      <c r="JI138" s="7"/>
      <c r="JJ138" s="7"/>
      <c r="JK138" s="7"/>
      <c r="JL138" s="7"/>
      <c r="JM138" s="7"/>
      <c r="JN138" s="7"/>
      <c r="JO138" s="12"/>
      <c r="JP138" s="7"/>
      <c r="JQ138" s="7"/>
      <c r="JR138" s="7"/>
      <c r="JS138" s="7"/>
      <c r="JT138" s="7"/>
      <c r="JU138" s="7"/>
      <c r="JV138" s="12"/>
      <c r="JW138" s="12"/>
      <c r="JX138" s="12"/>
      <c r="JY138" s="12"/>
      <c r="JZ138" s="12"/>
      <c r="KA138" s="12"/>
      <c r="KB138" s="12"/>
    </row>
    <row r="139" spans="1:288" ht="15.75" customHeight="1" x14ac:dyDescent="0.3">
      <c r="A139" s="73" t="s">
        <v>272</v>
      </c>
      <c r="B139" s="73" t="s">
        <v>266</v>
      </c>
      <c r="C139" s="73" t="s">
        <v>266</v>
      </c>
      <c r="D139" s="73" t="s">
        <v>187</v>
      </c>
      <c r="E139" s="73"/>
      <c r="F139" s="189"/>
      <c r="G139" s="189"/>
      <c r="H139" s="73"/>
      <c r="I139" s="97"/>
      <c r="J139" s="97"/>
      <c r="K139" s="97"/>
      <c r="L139" s="78" t="s">
        <v>579</v>
      </c>
      <c r="M139" s="75">
        <f t="shared" si="22"/>
        <v>0</v>
      </c>
      <c r="N139" s="47">
        <f t="shared" si="23"/>
        <v>0</v>
      </c>
      <c r="O139" s="83"/>
      <c r="P139" s="47">
        <f t="shared" si="24"/>
        <v>0</v>
      </c>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8"/>
      <c r="CD139" s="48"/>
      <c r="CE139" s="48"/>
      <c r="CF139" s="48"/>
      <c r="CG139" s="48"/>
      <c r="CH139" s="48"/>
      <c r="CI139" s="48"/>
      <c r="CJ139" s="48"/>
      <c r="CK139" s="48"/>
      <c r="CL139" s="48"/>
      <c r="CM139" s="48"/>
      <c r="CN139" s="48"/>
      <c r="CO139" s="48"/>
      <c r="CP139" s="48"/>
      <c r="CQ139" s="48"/>
      <c r="CR139" s="48"/>
      <c r="CS139" s="48"/>
      <c r="CT139" s="48"/>
      <c r="CU139" s="48"/>
      <c r="CV139" s="48"/>
      <c r="CW139" s="48"/>
      <c r="CX139" s="48"/>
      <c r="CY139" s="48"/>
      <c r="CZ139" s="48"/>
      <c r="DA139" s="48"/>
      <c r="DB139" s="48"/>
      <c r="DC139" s="48"/>
      <c r="DD139" s="48"/>
      <c r="DE139" s="48"/>
      <c r="DF139" s="48"/>
      <c r="DG139" s="48"/>
      <c r="DH139" s="48"/>
      <c r="DI139" s="48"/>
      <c r="DJ139" s="48"/>
      <c r="DK139" s="48"/>
      <c r="DL139" s="48"/>
      <c r="DM139" s="48"/>
      <c r="DN139" s="48"/>
      <c r="DO139" s="48"/>
      <c r="DP139" s="48"/>
      <c r="DQ139" s="48"/>
      <c r="DR139" s="48"/>
      <c r="DS139" s="48"/>
      <c r="DT139" s="48"/>
      <c r="DU139" s="48"/>
      <c r="DV139" s="48"/>
      <c r="DW139" s="48"/>
      <c r="DX139" s="48"/>
      <c r="DY139" s="48"/>
      <c r="DZ139" s="48"/>
      <c r="EA139" s="48"/>
      <c r="EB139" s="48"/>
      <c r="EC139" s="48"/>
      <c r="ED139" s="48"/>
      <c r="EE139" s="48"/>
      <c r="EF139" s="48"/>
      <c r="EG139" s="48"/>
      <c r="EH139" s="48"/>
      <c r="EI139" s="48"/>
      <c r="EJ139" s="48"/>
      <c r="EK139" s="48"/>
      <c r="EL139" s="48"/>
      <c r="EM139" s="48"/>
      <c r="EN139" s="48"/>
      <c r="EO139" s="48"/>
      <c r="EP139" s="48"/>
      <c r="EQ139" s="48"/>
      <c r="ER139" s="105"/>
      <c r="ES139" s="105"/>
      <c r="ET139" s="105"/>
      <c r="EU139" s="105"/>
      <c r="EV139" s="105"/>
      <c r="EW139" s="106"/>
      <c r="EX139" s="107"/>
      <c r="EY139" s="107"/>
      <c r="EZ139" s="107"/>
      <c r="FA139" s="107"/>
      <c r="FB139" s="107"/>
      <c r="FC139" s="107"/>
      <c r="FD139" s="107"/>
      <c r="FE139" s="107"/>
      <c r="FF139" s="107"/>
      <c r="FG139" s="107"/>
      <c r="FH139" s="107"/>
      <c r="FI139" s="107"/>
      <c r="FJ139" s="107"/>
      <c r="FK139" s="107"/>
      <c r="FL139" s="107"/>
      <c r="FM139" s="107"/>
      <c r="FN139" s="107"/>
      <c r="FO139" s="107"/>
      <c r="FP139" s="107"/>
      <c r="FQ139" s="107"/>
      <c r="FR139" s="107"/>
      <c r="FS139" s="107"/>
      <c r="FT139" s="107"/>
      <c r="FU139" s="107"/>
      <c r="FV139" s="107"/>
      <c r="FW139" s="107"/>
      <c r="FX139" s="107"/>
      <c r="FY139" s="107"/>
      <c r="FZ139" s="107"/>
      <c r="GA139" s="107"/>
      <c r="GB139" s="107"/>
      <c r="GC139" s="107"/>
      <c r="GD139" s="107"/>
      <c r="GE139" s="107"/>
      <c r="GF139" s="107"/>
      <c r="GG139" s="107"/>
      <c r="GH139" s="107"/>
      <c r="GI139" s="107"/>
      <c r="GJ139" s="107"/>
      <c r="GK139" s="107"/>
      <c r="GL139" s="107"/>
      <c r="GM139" s="107"/>
      <c r="GN139" s="107"/>
      <c r="GO139" s="107"/>
      <c r="GP139" s="107"/>
      <c r="GQ139" s="107"/>
      <c r="GR139" s="107"/>
      <c r="GS139" s="107"/>
      <c r="GT139" s="107"/>
      <c r="GU139" s="107"/>
      <c r="GV139" s="107"/>
      <c r="GW139" s="107"/>
      <c r="GX139" s="107"/>
      <c r="GY139" s="107"/>
      <c r="GZ139" s="107"/>
      <c r="HA139" s="7"/>
      <c r="HB139" s="7"/>
      <c r="HC139" s="7"/>
      <c r="HD139" s="7"/>
      <c r="HE139" s="7"/>
      <c r="HF139" s="7"/>
      <c r="HG139" s="7"/>
      <c r="HH139" s="107"/>
      <c r="HI139" s="107"/>
      <c r="HJ139" s="107"/>
      <c r="HK139" s="107"/>
      <c r="HL139" s="107"/>
      <c r="HM139" s="107"/>
      <c r="HN139" s="107"/>
      <c r="HO139" s="108"/>
      <c r="HP139" s="7"/>
      <c r="HQ139" s="7"/>
      <c r="HR139" s="7"/>
      <c r="HS139" s="7"/>
      <c r="HT139" s="7"/>
      <c r="HU139" s="7"/>
      <c r="HV139" s="7"/>
      <c r="HW139" s="7"/>
      <c r="HX139" s="7"/>
      <c r="HY139" s="7"/>
      <c r="HZ139" s="7"/>
      <c r="IA139" s="7"/>
      <c r="IB139" s="7"/>
      <c r="IC139" s="7"/>
      <c r="ID139" s="7"/>
      <c r="IE139" s="7"/>
      <c r="IF139" s="7"/>
      <c r="IG139" s="109"/>
      <c r="IH139" s="7"/>
      <c r="II139" s="7"/>
      <c r="IJ139" s="7"/>
      <c r="IK139" s="7"/>
      <c r="IL139" s="7"/>
      <c r="IM139" s="7"/>
      <c r="IN139" s="7"/>
      <c r="IO139" s="7"/>
      <c r="IP139" s="7"/>
      <c r="IQ139" s="7"/>
      <c r="IR139" s="7"/>
      <c r="IS139" s="7"/>
      <c r="IT139" s="7"/>
      <c r="IU139" s="7"/>
      <c r="IV139" s="7"/>
      <c r="IW139" s="7"/>
      <c r="IX139" s="7"/>
      <c r="IY139" s="7"/>
      <c r="IZ139" s="7"/>
      <c r="JA139" s="7"/>
      <c r="JB139" s="7"/>
      <c r="JC139" s="7"/>
      <c r="JD139" s="7"/>
      <c r="JE139" s="7"/>
      <c r="JF139" s="7"/>
      <c r="JG139" s="7"/>
      <c r="JH139" s="7"/>
      <c r="JI139" s="7"/>
      <c r="JJ139" s="7"/>
      <c r="JK139" s="7"/>
      <c r="JL139" s="7"/>
      <c r="JM139" s="7"/>
      <c r="JN139" s="7"/>
      <c r="JO139" s="12"/>
      <c r="JP139" s="7"/>
      <c r="JQ139" s="7"/>
      <c r="JR139" s="7"/>
      <c r="JS139" s="7"/>
      <c r="JT139" s="7"/>
      <c r="JU139" s="7"/>
      <c r="JV139" s="12"/>
      <c r="JW139" s="12"/>
      <c r="JX139" s="12"/>
      <c r="JY139" s="12"/>
      <c r="JZ139" s="12"/>
      <c r="KA139" s="12"/>
      <c r="KB139" s="12"/>
    </row>
    <row r="140" spans="1:288" ht="15.75" customHeight="1" x14ac:dyDescent="0.3">
      <c r="A140" s="97" t="s">
        <v>272</v>
      </c>
      <c r="B140" s="97" t="s">
        <v>266</v>
      </c>
      <c r="C140" s="97" t="s">
        <v>266</v>
      </c>
      <c r="D140" s="97" t="s">
        <v>187</v>
      </c>
      <c r="E140" s="97" t="s">
        <v>282</v>
      </c>
      <c r="F140" s="166"/>
      <c r="G140" s="166"/>
      <c r="H140" s="73"/>
      <c r="I140" s="97"/>
      <c r="J140" s="97"/>
      <c r="K140" s="97"/>
      <c r="L140" s="78" t="s">
        <v>846</v>
      </c>
      <c r="M140" s="75">
        <f t="shared" si="22"/>
        <v>0</v>
      </c>
      <c r="N140" s="47">
        <f t="shared" si="23"/>
        <v>0</v>
      </c>
      <c r="O140" s="83"/>
      <c r="P140" s="47">
        <f t="shared" si="24"/>
        <v>0</v>
      </c>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105"/>
      <c r="ES140" s="105"/>
      <c r="ET140" s="105"/>
      <c r="EU140" s="105"/>
      <c r="EV140" s="105"/>
      <c r="EW140" s="106"/>
      <c r="EX140" s="107"/>
      <c r="EY140" s="107"/>
      <c r="EZ140" s="107"/>
      <c r="FA140" s="107"/>
      <c r="FB140" s="107"/>
      <c r="FC140" s="107"/>
      <c r="FD140" s="107"/>
      <c r="FE140" s="107"/>
      <c r="FF140" s="107"/>
      <c r="FG140" s="107"/>
      <c r="FH140" s="107"/>
      <c r="FI140" s="107"/>
      <c r="FJ140" s="107"/>
      <c r="FK140" s="107"/>
      <c r="FL140" s="107"/>
      <c r="FM140" s="107"/>
      <c r="FN140" s="107"/>
      <c r="FO140" s="107"/>
      <c r="FP140" s="107"/>
      <c r="FQ140" s="107"/>
      <c r="FR140" s="107"/>
      <c r="FS140" s="107"/>
      <c r="FT140" s="107"/>
      <c r="FU140" s="107"/>
      <c r="FV140" s="107"/>
      <c r="FW140" s="107"/>
      <c r="FX140" s="107"/>
      <c r="FY140" s="107"/>
      <c r="FZ140" s="107"/>
      <c r="GA140" s="107"/>
      <c r="GB140" s="107"/>
      <c r="GC140" s="107"/>
      <c r="GD140" s="107"/>
      <c r="GE140" s="107"/>
      <c r="GF140" s="107"/>
      <c r="GG140" s="107"/>
      <c r="GH140" s="107"/>
      <c r="GI140" s="107"/>
      <c r="GJ140" s="107"/>
      <c r="GK140" s="107"/>
      <c r="GL140" s="107"/>
      <c r="GM140" s="107"/>
      <c r="GN140" s="107"/>
      <c r="GO140" s="107"/>
      <c r="GP140" s="107"/>
      <c r="GQ140" s="107"/>
      <c r="GR140" s="107"/>
      <c r="GS140" s="107"/>
      <c r="GT140" s="107"/>
      <c r="GU140" s="107"/>
      <c r="GV140" s="107"/>
      <c r="GW140" s="107"/>
      <c r="GX140" s="107"/>
      <c r="GY140" s="107"/>
      <c r="GZ140" s="107"/>
      <c r="HA140" s="7"/>
      <c r="HB140" s="7"/>
      <c r="HC140" s="7"/>
      <c r="HD140" s="7"/>
      <c r="HE140" s="7"/>
      <c r="HF140" s="7"/>
      <c r="HG140" s="7"/>
      <c r="HH140" s="107"/>
      <c r="HI140" s="107"/>
      <c r="HJ140" s="107"/>
      <c r="HK140" s="107"/>
      <c r="HL140" s="107"/>
      <c r="HM140" s="107"/>
      <c r="HN140" s="107"/>
      <c r="HO140" s="108"/>
      <c r="HP140" s="7"/>
      <c r="HQ140" s="7"/>
      <c r="HR140" s="7"/>
      <c r="HS140" s="7"/>
      <c r="HT140" s="7"/>
      <c r="HU140" s="136"/>
      <c r="HV140" s="136"/>
      <c r="HW140" s="136"/>
      <c r="HX140" s="136"/>
      <c r="HY140" s="136"/>
      <c r="HZ140" s="136"/>
      <c r="IA140" s="136"/>
      <c r="IB140" s="136"/>
      <c r="IC140" s="136"/>
      <c r="ID140" s="136"/>
      <c r="IE140" s="136"/>
      <c r="IF140" s="136"/>
      <c r="IG140" s="137"/>
      <c r="IH140" s="136"/>
      <c r="II140" s="136"/>
      <c r="IJ140" s="136"/>
      <c r="IK140" s="136"/>
      <c r="IL140" s="136"/>
      <c r="IM140" s="136"/>
      <c r="IN140" s="136"/>
      <c r="IO140" s="136"/>
      <c r="IP140" s="136"/>
      <c r="IQ140" s="136"/>
      <c r="IR140" s="136"/>
      <c r="IS140" s="136"/>
      <c r="IT140" s="136"/>
      <c r="IU140" s="136"/>
      <c r="IV140" s="136"/>
      <c r="IW140" s="136"/>
      <c r="IX140" s="136"/>
      <c r="IY140" s="136"/>
      <c r="IZ140" s="136"/>
      <c r="JA140" s="136"/>
      <c r="JB140" s="136"/>
      <c r="JC140" s="136"/>
      <c r="JD140" s="136"/>
      <c r="JE140" s="136"/>
      <c r="JF140" s="136"/>
      <c r="JG140" s="136"/>
      <c r="JH140" s="136"/>
      <c r="JI140" s="136"/>
      <c r="JJ140" s="136"/>
      <c r="JK140" s="136"/>
      <c r="JL140" s="136"/>
      <c r="JM140" s="136"/>
      <c r="JN140" s="136"/>
      <c r="JO140" s="93"/>
      <c r="JP140" s="136"/>
      <c r="JQ140" s="136"/>
      <c r="JR140" s="136"/>
      <c r="JS140" s="136"/>
      <c r="JT140" s="136"/>
      <c r="JU140" s="136"/>
      <c r="JV140" s="93"/>
      <c r="JW140" s="93"/>
      <c r="JX140" s="93"/>
      <c r="JY140" s="93"/>
      <c r="JZ140" s="93"/>
      <c r="KA140" s="93"/>
      <c r="KB140" s="93"/>
    </row>
    <row r="141" spans="1:288" ht="15.75" customHeight="1" x14ac:dyDescent="0.3">
      <c r="A141" s="118" t="s">
        <v>272</v>
      </c>
      <c r="B141" s="118" t="s">
        <v>266</v>
      </c>
      <c r="C141" s="118" t="s">
        <v>266</v>
      </c>
      <c r="D141" s="118" t="s">
        <v>187</v>
      </c>
      <c r="E141" s="118" t="s">
        <v>282</v>
      </c>
      <c r="F141" s="94" t="s">
        <v>848</v>
      </c>
      <c r="G141" s="55" t="s">
        <v>849</v>
      </c>
      <c r="H141" s="190" t="s">
        <v>850</v>
      </c>
      <c r="I141" s="181" t="s">
        <v>208</v>
      </c>
      <c r="J141" s="181" t="s">
        <v>851</v>
      </c>
      <c r="K141" s="181"/>
      <c r="L141" s="325" t="s">
        <v>852</v>
      </c>
      <c r="M141" s="75">
        <f t="shared" si="22"/>
        <v>935000000</v>
      </c>
      <c r="N141" s="47">
        <f t="shared" si="23"/>
        <v>935000000</v>
      </c>
      <c r="O141" s="83">
        <v>12</v>
      </c>
      <c r="P141" s="47">
        <f t="shared" si="24"/>
        <v>935000000</v>
      </c>
      <c r="Q141" s="47">
        <v>935000000</v>
      </c>
      <c r="R141" s="191"/>
      <c r="S141" s="191"/>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106"/>
      <c r="ES141" s="106"/>
      <c r="ET141" s="106"/>
      <c r="EU141" s="106"/>
      <c r="EV141" s="106"/>
      <c r="EW141" s="106"/>
      <c r="EX141" s="146"/>
      <c r="EY141" s="146"/>
      <c r="EZ141" s="146"/>
      <c r="FA141" s="146"/>
      <c r="FB141" s="146"/>
      <c r="FC141" s="146"/>
      <c r="FD141" s="146"/>
      <c r="FE141" s="146"/>
      <c r="FF141" s="146"/>
      <c r="FG141" s="146"/>
      <c r="FH141" s="146"/>
      <c r="FI141" s="146"/>
      <c r="FJ141" s="146"/>
      <c r="FK141" s="146"/>
      <c r="FL141" s="146"/>
      <c r="FM141" s="146"/>
      <c r="FN141" s="146"/>
      <c r="FO141" s="146"/>
      <c r="FP141" s="146"/>
      <c r="FQ141" s="146"/>
      <c r="FR141" s="146"/>
      <c r="FS141" s="146"/>
      <c r="FT141" s="146"/>
      <c r="FU141" s="146"/>
      <c r="FV141" s="146"/>
      <c r="FW141" s="146"/>
      <c r="FX141" s="146"/>
      <c r="FY141" s="146"/>
      <c r="FZ141" s="146"/>
      <c r="GA141" s="146"/>
      <c r="GB141" s="146"/>
      <c r="GC141" s="146"/>
      <c r="GD141" s="146"/>
      <c r="GE141" s="146"/>
      <c r="GF141" s="146"/>
      <c r="GG141" s="146"/>
      <c r="GH141" s="146"/>
      <c r="GI141" s="146"/>
      <c r="GJ141" s="146"/>
      <c r="GK141" s="146"/>
      <c r="GL141" s="146"/>
      <c r="GM141" s="146"/>
      <c r="GN141" s="146"/>
      <c r="GO141" s="146"/>
      <c r="GP141" s="146"/>
      <c r="GQ141" s="146"/>
      <c r="GR141" s="146"/>
      <c r="GS141" s="146"/>
      <c r="GT141" s="146"/>
      <c r="GU141" s="146"/>
      <c r="GV141" s="146"/>
      <c r="GW141" s="146"/>
      <c r="GX141" s="146"/>
      <c r="GY141" s="146"/>
      <c r="GZ141" s="146"/>
      <c r="HA141" s="136"/>
      <c r="HB141" s="136"/>
      <c r="HC141" s="136"/>
      <c r="HD141" s="136"/>
      <c r="HE141" s="136"/>
      <c r="HF141" s="136"/>
      <c r="HG141" s="136"/>
      <c r="HH141" s="146"/>
      <c r="HI141" s="146"/>
      <c r="HJ141" s="146"/>
      <c r="HK141" s="146"/>
      <c r="HL141" s="146"/>
      <c r="HM141" s="146"/>
      <c r="HN141" s="146"/>
      <c r="HO141" s="136"/>
      <c r="HP141" s="136"/>
      <c r="HQ141" s="136"/>
      <c r="HR141" s="136"/>
      <c r="HS141" s="136"/>
      <c r="HT141" s="136"/>
      <c r="HU141" s="136"/>
      <c r="HV141" s="136"/>
      <c r="HW141" s="136"/>
      <c r="HX141" s="136"/>
      <c r="HY141" s="136"/>
      <c r="HZ141" s="136"/>
      <c r="IA141" s="136"/>
      <c r="IB141" s="136"/>
      <c r="IC141" s="136"/>
      <c r="ID141" s="136"/>
      <c r="IE141" s="136"/>
      <c r="IF141" s="136"/>
      <c r="IG141" s="137"/>
      <c r="IH141" s="136"/>
      <c r="II141" s="136"/>
      <c r="IJ141" s="136"/>
      <c r="IK141" s="136"/>
      <c r="IL141" s="136"/>
      <c r="IM141" s="136"/>
      <c r="IN141" s="136"/>
      <c r="IO141" s="136"/>
      <c r="IP141" s="136"/>
      <c r="IQ141" s="136"/>
      <c r="IR141" s="136"/>
      <c r="IS141" s="136"/>
      <c r="IT141" s="136"/>
      <c r="IU141" s="136"/>
      <c r="IV141" s="136"/>
      <c r="IW141" s="136"/>
      <c r="IX141" s="136"/>
      <c r="IY141" s="136"/>
      <c r="IZ141" s="136"/>
      <c r="JA141" s="136"/>
      <c r="JB141" s="136"/>
      <c r="JC141" s="136"/>
      <c r="JD141" s="136"/>
      <c r="JE141" s="136"/>
      <c r="JF141" s="136"/>
      <c r="JG141" s="136"/>
      <c r="JH141" s="136"/>
      <c r="JI141" s="136"/>
      <c r="JJ141" s="136"/>
      <c r="JK141" s="136"/>
      <c r="JL141" s="136"/>
      <c r="JM141" s="136"/>
      <c r="JN141" s="136"/>
      <c r="JO141" s="93"/>
      <c r="JP141" s="136"/>
      <c r="JQ141" s="136"/>
      <c r="JR141" s="136"/>
      <c r="JS141" s="136"/>
      <c r="JT141" s="136"/>
      <c r="JU141" s="136"/>
      <c r="JV141" s="93"/>
      <c r="JW141" s="93"/>
      <c r="JX141" s="93"/>
      <c r="JY141" s="93"/>
      <c r="JZ141" s="93"/>
      <c r="KA141" s="93"/>
      <c r="KB141" s="93"/>
    </row>
    <row r="142" spans="1:288" ht="15.75" hidden="1" customHeight="1" x14ac:dyDescent="0.3">
      <c r="A142" s="118" t="s">
        <v>272</v>
      </c>
      <c r="B142" s="118" t="s">
        <v>266</v>
      </c>
      <c r="C142" s="118" t="s">
        <v>266</v>
      </c>
      <c r="D142" s="118" t="s">
        <v>187</v>
      </c>
      <c r="E142" s="118" t="s">
        <v>282</v>
      </c>
      <c r="F142" s="245" t="s">
        <v>1052</v>
      </c>
      <c r="G142" s="90"/>
      <c r="H142" s="309" t="s">
        <v>1018</v>
      </c>
      <c r="I142" s="181"/>
      <c r="J142" s="181"/>
      <c r="K142" s="181" t="s">
        <v>493</v>
      </c>
      <c r="L142" s="326" t="s">
        <v>1147</v>
      </c>
      <c r="M142" s="75">
        <v>1000000000</v>
      </c>
      <c r="N142" s="48"/>
      <c r="O142" s="63"/>
      <c r="P142" s="48"/>
      <c r="Q142" s="48"/>
      <c r="R142" s="191"/>
      <c r="S142" s="191"/>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48"/>
      <c r="CO142" s="48"/>
      <c r="CP142" s="48"/>
      <c r="CQ142" s="48"/>
      <c r="CR142" s="48"/>
      <c r="CS142" s="48"/>
      <c r="CT142" s="48"/>
      <c r="CU142" s="48"/>
      <c r="CV142" s="48"/>
      <c r="CW142" s="48"/>
      <c r="CX142" s="48"/>
      <c r="CY142" s="48"/>
      <c r="CZ142" s="48"/>
      <c r="DA142" s="48"/>
      <c r="DB142" s="48"/>
      <c r="DC142" s="48"/>
      <c r="DD142" s="48"/>
      <c r="DE142" s="48"/>
      <c r="DF142" s="48"/>
      <c r="DG142" s="48"/>
      <c r="DH142" s="48"/>
      <c r="DI142" s="48"/>
      <c r="DJ142" s="48"/>
      <c r="DK142" s="48"/>
      <c r="DL142" s="48"/>
      <c r="DM142" s="48"/>
      <c r="DN142" s="48"/>
      <c r="DO142" s="48"/>
      <c r="DP142" s="48"/>
      <c r="DQ142" s="48"/>
      <c r="DR142" s="48"/>
      <c r="DS142" s="48"/>
      <c r="DT142" s="48"/>
      <c r="DU142" s="48"/>
      <c r="DV142" s="48"/>
      <c r="DW142" s="48"/>
      <c r="DX142" s="48"/>
      <c r="DY142" s="48"/>
      <c r="DZ142" s="48"/>
      <c r="EA142" s="48"/>
      <c r="EB142" s="48"/>
      <c r="EC142" s="48"/>
      <c r="ED142" s="48"/>
      <c r="EE142" s="48"/>
      <c r="EF142" s="48"/>
      <c r="EG142" s="48"/>
      <c r="EH142" s="48"/>
      <c r="EI142" s="48"/>
      <c r="EJ142" s="48"/>
      <c r="EK142" s="48"/>
      <c r="EL142" s="48"/>
      <c r="EM142" s="48"/>
      <c r="EN142" s="48"/>
      <c r="EO142" s="48"/>
      <c r="EP142" s="48"/>
      <c r="EQ142" s="48"/>
      <c r="ER142" s="142"/>
      <c r="ES142" s="142"/>
      <c r="ET142" s="142"/>
      <c r="EU142" s="142"/>
      <c r="EV142" s="142"/>
      <c r="EW142" s="142"/>
      <c r="EX142" s="107"/>
      <c r="EY142" s="107"/>
      <c r="EZ142" s="107"/>
      <c r="FA142" s="107"/>
      <c r="FB142" s="107"/>
      <c r="FC142" s="107"/>
      <c r="FD142" s="107"/>
      <c r="FE142" s="107"/>
      <c r="FF142" s="107"/>
      <c r="FG142" s="107"/>
      <c r="FH142" s="107"/>
      <c r="FI142" s="107"/>
      <c r="FJ142" s="107"/>
      <c r="FK142" s="107"/>
      <c r="FL142" s="107"/>
      <c r="FM142" s="107"/>
      <c r="FN142" s="107"/>
      <c r="FO142" s="107"/>
      <c r="FP142" s="107"/>
      <c r="FQ142" s="107"/>
      <c r="FR142" s="107"/>
      <c r="FS142" s="107"/>
      <c r="FT142" s="107"/>
      <c r="FU142" s="107"/>
      <c r="FV142" s="107"/>
      <c r="FW142" s="107"/>
      <c r="FX142" s="107"/>
      <c r="FY142" s="107"/>
      <c r="FZ142" s="107"/>
      <c r="GA142" s="107"/>
      <c r="GB142" s="107"/>
      <c r="GC142" s="107"/>
      <c r="GD142" s="107"/>
      <c r="GE142" s="107"/>
      <c r="GF142" s="107"/>
      <c r="GG142" s="107"/>
      <c r="GH142" s="107"/>
      <c r="GI142" s="107"/>
      <c r="GJ142" s="107"/>
      <c r="GK142" s="107"/>
      <c r="GL142" s="107"/>
      <c r="GM142" s="107"/>
      <c r="GN142" s="107"/>
      <c r="GO142" s="107"/>
      <c r="GP142" s="107"/>
      <c r="GQ142" s="107"/>
      <c r="GR142" s="107"/>
      <c r="GS142" s="107"/>
      <c r="GT142" s="107"/>
      <c r="GU142" s="107"/>
      <c r="GV142" s="107"/>
      <c r="GW142" s="107"/>
      <c r="GX142" s="107"/>
      <c r="GY142" s="107"/>
      <c r="GZ142" s="107"/>
      <c r="HA142" s="7"/>
      <c r="HB142" s="7"/>
      <c r="HC142" s="7"/>
      <c r="HD142" s="7"/>
      <c r="HE142" s="7"/>
      <c r="HF142" s="7"/>
      <c r="HG142" s="7"/>
      <c r="HH142" s="107"/>
      <c r="HI142" s="107"/>
      <c r="HJ142" s="107"/>
      <c r="HK142" s="107"/>
      <c r="HL142" s="107"/>
      <c r="HM142" s="107"/>
      <c r="HN142" s="107"/>
      <c r="HO142" s="7"/>
      <c r="HP142" s="7"/>
      <c r="HQ142" s="7"/>
      <c r="HR142" s="7"/>
      <c r="HS142" s="7"/>
      <c r="HT142" s="7"/>
      <c r="HU142" s="7"/>
      <c r="HV142" s="7"/>
      <c r="HW142" s="7"/>
      <c r="HX142" s="7"/>
      <c r="HY142" s="7"/>
      <c r="HZ142" s="7"/>
      <c r="IA142" s="7"/>
      <c r="IB142" s="7"/>
      <c r="IC142" s="7"/>
      <c r="ID142" s="7"/>
      <c r="IE142" s="7"/>
      <c r="IF142" s="7"/>
      <c r="IG142" s="109"/>
      <c r="IH142" s="7"/>
      <c r="II142" s="7"/>
      <c r="IJ142" s="7"/>
      <c r="IK142" s="7"/>
      <c r="IL142" s="7"/>
      <c r="IM142" s="7"/>
      <c r="IN142" s="7"/>
      <c r="IO142" s="7"/>
      <c r="IP142" s="7"/>
      <c r="IQ142" s="7"/>
      <c r="IR142" s="7"/>
      <c r="IS142" s="7"/>
      <c r="IT142" s="7"/>
      <c r="IU142" s="7"/>
      <c r="IV142" s="7"/>
      <c r="IW142" s="7"/>
      <c r="IX142" s="7"/>
      <c r="IY142" s="7"/>
      <c r="IZ142" s="7"/>
      <c r="JA142" s="7"/>
      <c r="JB142" s="7"/>
      <c r="JC142" s="7"/>
      <c r="JD142" s="7"/>
      <c r="JE142" s="7"/>
      <c r="JF142" s="7"/>
      <c r="JG142" s="7"/>
      <c r="JH142" s="7"/>
      <c r="JI142" s="7"/>
      <c r="JJ142" s="7"/>
      <c r="JK142" s="7"/>
      <c r="JL142" s="7"/>
      <c r="JM142" s="7"/>
      <c r="JN142" s="7"/>
      <c r="JO142" s="12"/>
      <c r="JP142" s="7"/>
      <c r="JQ142" s="7"/>
      <c r="JR142" s="7"/>
      <c r="JS142" s="7"/>
      <c r="JT142" s="7"/>
      <c r="JU142" s="7"/>
      <c r="JV142" s="12"/>
      <c r="JW142" s="12"/>
      <c r="JX142" s="12"/>
      <c r="JY142" s="12"/>
      <c r="JZ142" s="12"/>
      <c r="KA142" s="12"/>
      <c r="KB142" s="12"/>
    </row>
    <row r="143" spans="1:288" ht="15.75" customHeight="1" x14ac:dyDescent="0.3">
      <c r="A143" s="73" t="s">
        <v>272</v>
      </c>
      <c r="B143" s="73" t="s">
        <v>266</v>
      </c>
      <c r="C143" s="73" t="s">
        <v>266</v>
      </c>
      <c r="D143" s="73" t="s">
        <v>187</v>
      </c>
      <c r="E143" s="73" t="s">
        <v>488</v>
      </c>
      <c r="F143" s="189"/>
      <c r="G143" s="189"/>
      <c r="H143" s="73"/>
      <c r="I143" s="97"/>
      <c r="J143" s="97"/>
      <c r="K143" s="97"/>
      <c r="L143" s="78" t="s">
        <v>854</v>
      </c>
      <c r="M143" s="75">
        <f t="shared" ref="M143:M156" si="25">N143</f>
        <v>0</v>
      </c>
      <c r="N143" s="47">
        <f t="shared" ref="N143:N156" si="26">P143</f>
        <v>0</v>
      </c>
      <c r="O143" s="83"/>
      <c r="P143" s="47">
        <f t="shared" ref="P143:P156" si="27">SUM(Q143:EW143)</f>
        <v>0</v>
      </c>
      <c r="Q143" s="47"/>
      <c r="R143" s="47"/>
      <c r="S143" s="47"/>
      <c r="T143" s="47"/>
      <c r="U143" s="47"/>
      <c r="V143" s="47"/>
      <c r="W143" s="47"/>
      <c r="X143" s="47"/>
      <c r="Y143" s="47"/>
      <c r="Z143" s="47"/>
      <c r="AA143" s="47"/>
      <c r="AB143" s="47"/>
      <c r="AC143" s="47"/>
      <c r="AD143" s="47"/>
      <c r="AE143" s="47"/>
      <c r="AF143" s="47"/>
      <c r="AG143" s="47"/>
      <c r="AH143" s="141"/>
      <c r="AI143" s="141"/>
      <c r="AJ143" s="141"/>
      <c r="AK143" s="141"/>
      <c r="AL143" s="141"/>
      <c r="AM143" s="141"/>
      <c r="AN143" s="141"/>
      <c r="AO143" s="141"/>
      <c r="AP143" s="141"/>
      <c r="AQ143" s="141"/>
      <c r="AR143" s="141"/>
      <c r="AS143" s="141"/>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105"/>
      <c r="ES143" s="105"/>
      <c r="ET143" s="105"/>
      <c r="EU143" s="105"/>
      <c r="EV143" s="105"/>
      <c r="EW143" s="106"/>
      <c r="EX143" s="107"/>
      <c r="EY143" s="107"/>
      <c r="EZ143" s="107"/>
      <c r="FA143" s="107"/>
      <c r="FB143" s="107"/>
      <c r="FC143" s="107"/>
      <c r="FD143" s="107"/>
      <c r="FE143" s="107"/>
      <c r="FF143" s="107"/>
      <c r="FG143" s="107"/>
      <c r="FH143" s="107"/>
      <c r="FI143" s="107"/>
      <c r="FJ143" s="107"/>
      <c r="FK143" s="107"/>
      <c r="FL143" s="107"/>
      <c r="FM143" s="107"/>
      <c r="FN143" s="107"/>
      <c r="FO143" s="107"/>
      <c r="FP143" s="107"/>
      <c r="FQ143" s="107"/>
      <c r="FR143" s="107"/>
      <c r="FS143" s="107"/>
      <c r="FT143" s="107"/>
      <c r="FU143" s="107"/>
      <c r="FV143" s="107"/>
      <c r="FW143" s="107"/>
      <c r="FX143" s="107"/>
      <c r="FY143" s="107"/>
      <c r="FZ143" s="107"/>
      <c r="GA143" s="107"/>
      <c r="GB143" s="107"/>
      <c r="GC143" s="107"/>
      <c r="GD143" s="107"/>
      <c r="GE143" s="107"/>
      <c r="GF143" s="107"/>
      <c r="GG143" s="107"/>
      <c r="GH143" s="107"/>
      <c r="GI143" s="107"/>
      <c r="GJ143" s="107"/>
      <c r="GK143" s="107"/>
      <c r="GL143" s="107"/>
      <c r="GM143" s="107"/>
      <c r="GN143" s="107"/>
      <c r="GO143" s="107"/>
      <c r="GP143" s="107"/>
      <c r="GQ143" s="107"/>
      <c r="GR143" s="107"/>
      <c r="GS143" s="107"/>
      <c r="GT143" s="107"/>
      <c r="GU143" s="107"/>
      <c r="GV143" s="107"/>
      <c r="GW143" s="107"/>
      <c r="GX143" s="107"/>
      <c r="GY143" s="107"/>
      <c r="GZ143" s="107"/>
      <c r="HA143" s="7"/>
      <c r="HB143" s="7"/>
      <c r="HC143" s="7"/>
      <c r="HD143" s="7"/>
      <c r="HE143" s="7"/>
      <c r="HF143" s="7"/>
      <c r="HG143" s="7"/>
      <c r="HH143" s="107"/>
      <c r="HI143" s="107"/>
      <c r="HJ143" s="107"/>
      <c r="HK143" s="107"/>
      <c r="HL143" s="107"/>
      <c r="HM143" s="107"/>
      <c r="HN143" s="107"/>
      <c r="HO143" s="108"/>
      <c r="HP143" s="7"/>
      <c r="HQ143" s="7"/>
      <c r="HR143" s="7"/>
      <c r="HS143" s="7"/>
      <c r="HT143" s="7"/>
      <c r="HU143" s="136"/>
      <c r="HV143" s="136"/>
      <c r="HW143" s="136"/>
      <c r="HX143" s="136"/>
      <c r="HY143" s="136"/>
      <c r="HZ143" s="136"/>
      <c r="IA143" s="136"/>
      <c r="IB143" s="136"/>
      <c r="IC143" s="136"/>
      <c r="ID143" s="136"/>
      <c r="IE143" s="136"/>
      <c r="IF143" s="136"/>
      <c r="IG143" s="137"/>
      <c r="IH143" s="136"/>
      <c r="II143" s="136"/>
      <c r="IJ143" s="136"/>
      <c r="IK143" s="136"/>
      <c r="IL143" s="136"/>
      <c r="IM143" s="136"/>
      <c r="IN143" s="136"/>
      <c r="IO143" s="136"/>
      <c r="IP143" s="136"/>
      <c r="IQ143" s="136"/>
      <c r="IR143" s="136"/>
      <c r="IS143" s="136"/>
      <c r="IT143" s="136"/>
      <c r="IU143" s="136"/>
      <c r="IV143" s="136"/>
      <c r="IW143" s="136"/>
      <c r="IX143" s="136"/>
      <c r="IY143" s="136"/>
      <c r="IZ143" s="136"/>
      <c r="JA143" s="136"/>
      <c r="JB143" s="136"/>
      <c r="JC143" s="136"/>
      <c r="JD143" s="136"/>
      <c r="JE143" s="136"/>
      <c r="JF143" s="136"/>
      <c r="JG143" s="136"/>
      <c r="JH143" s="136"/>
      <c r="JI143" s="136"/>
      <c r="JJ143" s="136"/>
      <c r="JK143" s="136"/>
      <c r="JL143" s="136"/>
      <c r="JM143" s="136"/>
      <c r="JN143" s="136"/>
      <c r="JO143" s="93"/>
      <c r="JP143" s="136"/>
      <c r="JQ143" s="136"/>
      <c r="JR143" s="136"/>
      <c r="JS143" s="136"/>
      <c r="JT143" s="136"/>
      <c r="JU143" s="136"/>
      <c r="JV143" s="93"/>
      <c r="JW143" s="93"/>
      <c r="JX143" s="93"/>
      <c r="JY143" s="93"/>
      <c r="JZ143" s="93"/>
      <c r="KA143" s="93"/>
      <c r="KB143" s="93"/>
    </row>
    <row r="144" spans="1:288" ht="15.75" customHeight="1" x14ac:dyDescent="0.3">
      <c r="A144" s="118" t="s">
        <v>272</v>
      </c>
      <c r="B144" s="118" t="s">
        <v>266</v>
      </c>
      <c r="C144" s="118" t="s">
        <v>266</v>
      </c>
      <c r="D144" s="118" t="s">
        <v>187</v>
      </c>
      <c r="E144" s="118" t="s">
        <v>488</v>
      </c>
      <c r="F144" s="94" t="s">
        <v>855</v>
      </c>
      <c r="G144" s="55" t="s">
        <v>849</v>
      </c>
      <c r="H144" s="168" t="s">
        <v>856</v>
      </c>
      <c r="I144" s="181" t="s">
        <v>208</v>
      </c>
      <c r="J144" s="87" t="s">
        <v>857</v>
      </c>
      <c r="K144" s="87"/>
      <c r="L144" s="327" t="s">
        <v>858</v>
      </c>
      <c r="M144" s="75">
        <f t="shared" si="25"/>
        <v>500000000</v>
      </c>
      <c r="N144" s="47">
        <f t="shared" si="26"/>
        <v>500000000</v>
      </c>
      <c r="O144" s="83">
        <v>18</v>
      </c>
      <c r="P144" s="47">
        <f t="shared" si="27"/>
        <v>500000000</v>
      </c>
      <c r="Q144" s="47">
        <v>500000000</v>
      </c>
      <c r="R144" s="47"/>
      <c r="S144" s="47"/>
      <c r="T144" s="47"/>
      <c r="U144" s="47"/>
      <c r="V144" s="47"/>
      <c r="W144" s="47"/>
      <c r="X144" s="47"/>
      <c r="Y144" s="47"/>
      <c r="Z144" s="47"/>
      <c r="AA144" s="47"/>
      <c r="AB144" s="47"/>
      <c r="AC144" s="47"/>
      <c r="AD144" s="47"/>
      <c r="AE144" s="47"/>
      <c r="AF144" s="47"/>
      <c r="AG144" s="47"/>
      <c r="AH144" s="141"/>
      <c r="AI144" s="141"/>
      <c r="AJ144" s="141"/>
      <c r="AK144" s="141"/>
      <c r="AL144" s="141"/>
      <c r="AM144" s="141"/>
      <c r="AN144" s="141"/>
      <c r="AO144" s="141"/>
      <c r="AP144" s="141"/>
      <c r="AQ144" s="141"/>
      <c r="AR144" s="141"/>
      <c r="AS144" s="141"/>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106"/>
      <c r="ES144" s="106"/>
      <c r="ET144" s="106"/>
      <c r="EU144" s="106"/>
      <c r="EV144" s="106"/>
      <c r="EW144" s="106"/>
      <c r="EX144" s="146"/>
      <c r="EY144" s="146"/>
      <c r="EZ144" s="146"/>
      <c r="FA144" s="146"/>
      <c r="FB144" s="146"/>
      <c r="FC144" s="146"/>
      <c r="FD144" s="146"/>
      <c r="FE144" s="146"/>
      <c r="FF144" s="146"/>
      <c r="FG144" s="146"/>
      <c r="FH144" s="146"/>
      <c r="FI144" s="146"/>
      <c r="FJ144" s="146"/>
      <c r="FK144" s="146"/>
      <c r="FL144" s="146"/>
      <c r="FM144" s="146"/>
      <c r="FN144" s="146"/>
      <c r="FO144" s="146"/>
      <c r="FP144" s="146"/>
      <c r="FQ144" s="146"/>
      <c r="FR144" s="146"/>
      <c r="FS144" s="146"/>
      <c r="FT144" s="146"/>
      <c r="FU144" s="146"/>
      <c r="FV144" s="146"/>
      <c r="FW144" s="146"/>
      <c r="FX144" s="146"/>
      <c r="FY144" s="146"/>
      <c r="FZ144" s="146"/>
      <c r="GA144" s="146"/>
      <c r="GB144" s="146"/>
      <c r="GC144" s="146"/>
      <c r="GD144" s="146"/>
      <c r="GE144" s="146"/>
      <c r="GF144" s="146"/>
      <c r="GG144" s="146"/>
      <c r="GH144" s="146"/>
      <c r="GI144" s="146"/>
      <c r="GJ144" s="146"/>
      <c r="GK144" s="146"/>
      <c r="GL144" s="146"/>
      <c r="GM144" s="146"/>
      <c r="GN144" s="146"/>
      <c r="GO144" s="146"/>
      <c r="GP144" s="146"/>
      <c r="GQ144" s="146"/>
      <c r="GR144" s="146"/>
      <c r="GS144" s="146"/>
      <c r="GT144" s="146"/>
      <c r="GU144" s="146"/>
      <c r="GV144" s="146"/>
      <c r="GW144" s="146"/>
      <c r="GX144" s="146"/>
      <c r="GY144" s="146"/>
      <c r="GZ144" s="146"/>
      <c r="HA144" s="136"/>
      <c r="HB144" s="136"/>
      <c r="HC144" s="136"/>
      <c r="HD144" s="136"/>
      <c r="HE144" s="136"/>
      <c r="HF144" s="136"/>
      <c r="HG144" s="136"/>
      <c r="HH144" s="146"/>
      <c r="HI144" s="146"/>
      <c r="HJ144" s="146"/>
      <c r="HK144" s="146"/>
      <c r="HL144" s="146"/>
      <c r="HM144" s="146"/>
      <c r="HN144" s="146"/>
      <c r="HO144" s="136"/>
      <c r="HP144" s="136"/>
      <c r="HQ144" s="136"/>
      <c r="HR144" s="136"/>
      <c r="HS144" s="136"/>
      <c r="HT144" s="136"/>
      <c r="HU144" s="136"/>
      <c r="HV144" s="136"/>
      <c r="HW144" s="136"/>
      <c r="HX144" s="136"/>
      <c r="HY144" s="136"/>
      <c r="HZ144" s="136"/>
      <c r="IA144" s="136"/>
      <c r="IB144" s="136"/>
      <c r="IC144" s="136"/>
      <c r="ID144" s="136"/>
      <c r="IE144" s="136"/>
      <c r="IF144" s="136"/>
      <c r="IG144" s="137"/>
      <c r="IH144" s="136"/>
      <c r="II144" s="136"/>
      <c r="IJ144" s="136"/>
      <c r="IK144" s="136"/>
      <c r="IL144" s="136"/>
      <c r="IM144" s="136"/>
      <c r="IN144" s="136"/>
      <c r="IO144" s="136"/>
      <c r="IP144" s="136"/>
      <c r="IQ144" s="136"/>
      <c r="IR144" s="136"/>
      <c r="IS144" s="136"/>
      <c r="IT144" s="136"/>
      <c r="IU144" s="136"/>
      <c r="IV144" s="136"/>
      <c r="IW144" s="136"/>
      <c r="IX144" s="136"/>
      <c r="IY144" s="136"/>
      <c r="IZ144" s="136"/>
      <c r="JA144" s="136"/>
      <c r="JB144" s="136"/>
      <c r="JC144" s="136"/>
      <c r="JD144" s="136"/>
      <c r="JE144" s="136"/>
      <c r="JF144" s="136"/>
      <c r="JG144" s="136"/>
      <c r="JH144" s="136"/>
      <c r="JI144" s="136"/>
      <c r="JJ144" s="136"/>
      <c r="JK144" s="136"/>
      <c r="JL144" s="136"/>
      <c r="JM144" s="136"/>
      <c r="JN144" s="136"/>
      <c r="JO144" s="93"/>
      <c r="JP144" s="136"/>
      <c r="JQ144" s="136"/>
      <c r="JR144" s="136"/>
      <c r="JS144" s="136"/>
      <c r="JT144" s="136"/>
      <c r="JU144" s="136"/>
      <c r="JV144" s="93"/>
      <c r="JW144" s="93"/>
      <c r="JX144" s="93"/>
      <c r="JY144" s="93"/>
      <c r="JZ144" s="93"/>
      <c r="KA144" s="93"/>
      <c r="KB144" s="93"/>
    </row>
    <row r="145" spans="1:288" ht="15.75" customHeight="1" x14ac:dyDescent="0.3">
      <c r="A145" s="118" t="s">
        <v>272</v>
      </c>
      <c r="B145" s="118" t="s">
        <v>266</v>
      </c>
      <c r="C145" s="118" t="s">
        <v>266</v>
      </c>
      <c r="D145" s="118" t="s">
        <v>187</v>
      </c>
      <c r="E145" s="118" t="s">
        <v>488</v>
      </c>
      <c r="F145" s="154">
        <v>2017005810105</v>
      </c>
      <c r="G145" s="55" t="s">
        <v>849</v>
      </c>
      <c r="H145" s="168" t="s">
        <v>859</v>
      </c>
      <c r="I145" s="181" t="s">
        <v>208</v>
      </c>
      <c r="J145" s="87" t="s">
        <v>860</v>
      </c>
      <c r="K145" s="87"/>
      <c r="L145" s="327" t="s">
        <v>861</v>
      </c>
      <c r="M145" s="75">
        <f t="shared" si="25"/>
        <v>2850000000</v>
      </c>
      <c r="N145" s="47">
        <f t="shared" si="26"/>
        <v>2850000000</v>
      </c>
      <c r="O145" s="83">
        <v>12</v>
      </c>
      <c r="P145" s="47">
        <f t="shared" si="27"/>
        <v>2850000000</v>
      </c>
      <c r="Q145" s="47">
        <v>2850000000</v>
      </c>
      <c r="R145" s="47"/>
      <c r="S145" s="47"/>
      <c r="T145" s="47"/>
      <c r="U145" s="47"/>
      <c r="V145" s="47"/>
      <c r="W145" s="47"/>
      <c r="X145" s="47"/>
      <c r="Y145" s="47"/>
      <c r="Z145" s="47"/>
      <c r="AA145" s="47"/>
      <c r="AB145" s="47"/>
      <c r="AC145" s="47"/>
      <c r="AD145" s="47"/>
      <c r="AE145" s="47"/>
      <c r="AF145" s="47"/>
      <c r="AG145" s="47"/>
      <c r="AH145" s="141"/>
      <c r="AI145" s="141"/>
      <c r="AJ145" s="141"/>
      <c r="AK145" s="141"/>
      <c r="AL145" s="141"/>
      <c r="AM145" s="141"/>
      <c r="AN145" s="141"/>
      <c r="AO145" s="141"/>
      <c r="AP145" s="141"/>
      <c r="AQ145" s="141"/>
      <c r="AR145" s="141"/>
      <c r="AS145" s="141"/>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106"/>
      <c r="ES145" s="106"/>
      <c r="ET145" s="106"/>
      <c r="EU145" s="106"/>
      <c r="EV145" s="106"/>
      <c r="EW145" s="106"/>
      <c r="EX145" s="146"/>
      <c r="EY145" s="146"/>
      <c r="EZ145" s="146"/>
      <c r="FA145" s="146"/>
      <c r="FB145" s="146"/>
      <c r="FC145" s="146"/>
      <c r="FD145" s="146"/>
      <c r="FE145" s="146"/>
      <c r="FF145" s="146"/>
      <c r="FG145" s="146"/>
      <c r="FH145" s="146"/>
      <c r="FI145" s="146"/>
      <c r="FJ145" s="146"/>
      <c r="FK145" s="146"/>
      <c r="FL145" s="146"/>
      <c r="FM145" s="146"/>
      <c r="FN145" s="146"/>
      <c r="FO145" s="146"/>
      <c r="FP145" s="146"/>
      <c r="FQ145" s="146"/>
      <c r="FR145" s="146"/>
      <c r="FS145" s="146"/>
      <c r="FT145" s="146"/>
      <c r="FU145" s="146"/>
      <c r="FV145" s="146"/>
      <c r="FW145" s="146"/>
      <c r="FX145" s="146"/>
      <c r="FY145" s="146"/>
      <c r="FZ145" s="146"/>
      <c r="GA145" s="146"/>
      <c r="GB145" s="146"/>
      <c r="GC145" s="146"/>
      <c r="GD145" s="146"/>
      <c r="GE145" s="146"/>
      <c r="GF145" s="146"/>
      <c r="GG145" s="146"/>
      <c r="GH145" s="146"/>
      <c r="GI145" s="146"/>
      <c r="GJ145" s="146"/>
      <c r="GK145" s="146"/>
      <c r="GL145" s="146"/>
      <c r="GM145" s="146"/>
      <c r="GN145" s="146"/>
      <c r="GO145" s="146"/>
      <c r="GP145" s="146"/>
      <c r="GQ145" s="146"/>
      <c r="GR145" s="146"/>
      <c r="GS145" s="146"/>
      <c r="GT145" s="146"/>
      <c r="GU145" s="146"/>
      <c r="GV145" s="146"/>
      <c r="GW145" s="146"/>
      <c r="GX145" s="146"/>
      <c r="GY145" s="146"/>
      <c r="GZ145" s="146"/>
      <c r="HA145" s="136"/>
      <c r="HB145" s="136"/>
      <c r="HC145" s="136"/>
      <c r="HD145" s="136"/>
      <c r="HE145" s="136"/>
      <c r="HF145" s="136"/>
      <c r="HG145" s="136"/>
      <c r="HH145" s="146"/>
      <c r="HI145" s="146"/>
      <c r="HJ145" s="146"/>
      <c r="HK145" s="146"/>
      <c r="HL145" s="146"/>
      <c r="HM145" s="146"/>
      <c r="HN145" s="146"/>
      <c r="HO145" s="136"/>
      <c r="HP145" s="136"/>
      <c r="HQ145" s="136"/>
      <c r="HR145" s="136"/>
      <c r="HS145" s="136"/>
      <c r="HT145" s="136"/>
      <c r="HU145" s="136"/>
      <c r="HV145" s="136"/>
      <c r="HW145" s="136"/>
      <c r="HX145" s="136"/>
      <c r="HY145" s="136"/>
      <c r="HZ145" s="136"/>
      <c r="IA145" s="136"/>
      <c r="IB145" s="136"/>
      <c r="IC145" s="136"/>
      <c r="ID145" s="136"/>
      <c r="IE145" s="136"/>
      <c r="IF145" s="136"/>
      <c r="IG145" s="137"/>
      <c r="IH145" s="136"/>
      <c r="II145" s="136"/>
      <c r="IJ145" s="136"/>
      <c r="IK145" s="136"/>
      <c r="IL145" s="136"/>
      <c r="IM145" s="136"/>
      <c r="IN145" s="136"/>
      <c r="IO145" s="136"/>
      <c r="IP145" s="136"/>
      <c r="IQ145" s="136"/>
      <c r="IR145" s="136"/>
      <c r="IS145" s="136"/>
      <c r="IT145" s="136"/>
      <c r="IU145" s="136"/>
      <c r="IV145" s="136"/>
      <c r="IW145" s="136"/>
      <c r="IX145" s="136"/>
      <c r="IY145" s="136"/>
      <c r="IZ145" s="136"/>
      <c r="JA145" s="136"/>
      <c r="JB145" s="136"/>
      <c r="JC145" s="136"/>
      <c r="JD145" s="136"/>
      <c r="JE145" s="136"/>
      <c r="JF145" s="136"/>
      <c r="JG145" s="136"/>
      <c r="JH145" s="136"/>
      <c r="JI145" s="136"/>
      <c r="JJ145" s="136"/>
      <c r="JK145" s="136"/>
      <c r="JL145" s="136"/>
      <c r="JM145" s="136"/>
      <c r="JN145" s="136"/>
      <c r="JO145" s="93"/>
      <c r="JP145" s="136"/>
      <c r="JQ145" s="136"/>
      <c r="JR145" s="136"/>
      <c r="JS145" s="136"/>
      <c r="JT145" s="136"/>
      <c r="JU145" s="136"/>
      <c r="JV145" s="93"/>
      <c r="JW145" s="93"/>
      <c r="JX145" s="93"/>
      <c r="JY145" s="93"/>
      <c r="JZ145" s="93"/>
      <c r="KA145" s="93"/>
      <c r="KB145" s="93"/>
    </row>
    <row r="146" spans="1:288" ht="15.75" customHeight="1" x14ac:dyDescent="0.3">
      <c r="A146" s="45" t="s">
        <v>361</v>
      </c>
      <c r="B146" s="45"/>
      <c r="C146" s="45"/>
      <c r="D146" s="45"/>
      <c r="E146" s="45"/>
      <c r="F146" s="187"/>
      <c r="G146" s="187"/>
      <c r="H146" s="44"/>
      <c r="I146" s="45"/>
      <c r="J146" s="45"/>
      <c r="K146" s="45"/>
      <c r="L146" s="46" t="s">
        <v>864</v>
      </c>
      <c r="M146" s="75">
        <f t="shared" si="25"/>
        <v>0</v>
      </c>
      <c r="N146" s="47">
        <f t="shared" si="26"/>
        <v>0</v>
      </c>
      <c r="O146" s="83"/>
      <c r="P146" s="47">
        <f t="shared" si="27"/>
        <v>0</v>
      </c>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64"/>
      <c r="AU146" s="64"/>
      <c r="AV146" s="64"/>
      <c r="AW146" s="64"/>
      <c r="AX146" s="64"/>
      <c r="AY146" s="64"/>
      <c r="AZ146" s="64"/>
      <c r="BA146" s="64"/>
      <c r="BB146" s="64"/>
      <c r="BC146" s="64"/>
      <c r="BD146" s="64"/>
      <c r="BE146" s="64"/>
      <c r="BF146" s="64"/>
      <c r="BG146" s="64"/>
      <c r="BH146" s="64"/>
      <c r="BI146" s="64"/>
      <c r="BJ146" s="64"/>
      <c r="BK146" s="64"/>
      <c r="BL146" s="64"/>
      <c r="BM146" s="64"/>
      <c r="BN146" s="59"/>
      <c r="BO146" s="59"/>
      <c r="BP146" s="59"/>
      <c r="BQ146" s="59"/>
      <c r="BR146" s="59"/>
      <c r="BS146" s="59"/>
      <c r="BT146" s="59"/>
      <c r="BU146" s="59"/>
      <c r="BV146" s="59"/>
      <c r="BW146" s="59"/>
      <c r="BX146" s="59"/>
      <c r="BY146" s="59"/>
      <c r="BZ146" s="59"/>
      <c r="CA146" s="59"/>
      <c r="CB146" s="47"/>
      <c r="CC146" s="47"/>
      <c r="CD146" s="47"/>
      <c r="CE146" s="47"/>
      <c r="CF146" s="47"/>
      <c r="CG146" s="47"/>
      <c r="CH146" s="47"/>
      <c r="CI146" s="47"/>
      <c r="CJ146" s="47"/>
      <c r="CK146" s="47"/>
      <c r="CL146" s="47"/>
      <c r="CM146" s="47"/>
      <c r="CN146" s="47"/>
      <c r="CO146" s="47"/>
      <c r="CP146" s="47"/>
      <c r="CQ146" s="92"/>
      <c r="CR146" s="92"/>
      <c r="CS146" s="92"/>
      <c r="CT146" s="92"/>
      <c r="CU146" s="92"/>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92"/>
      <c r="DW146" s="92"/>
      <c r="DX146" s="92"/>
      <c r="DY146" s="92"/>
      <c r="DZ146" s="92"/>
      <c r="EA146" s="92"/>
      <c r="EB146" s="92"/>
      <c r="EC146" s="92"/>
      <c r="ED146" s="92"/>
      <c r="EE146" s="92"/>
      <c r="EF146" s="92"/>
      <c r="EG146" s="92"/>
      <c r="EH146" s="92"/>
      <c r="EI146" s="92"/>
      <c r="EJ146" s="92"/>
      <c r="EK146" s="92"/>
      <c r="EL146" s="92"/>
      <c r="EM146" s="92"/>
      <c r="EN146" s="92"/>
      <c r="EO146" s="92"/>
      <c r="EP146" s="92"/>
      <c r="EQ146" s="92"/>
      <c r="ER146" s="92"/>
      <c r="ES146" s="92"/>
      <c r="ET146" s="92"/>
      <c r="EU146" s="92"/>
      <c r="EV146" s="92"/>
      <c r="EW146" s="92"/>
      <c r="EX146" s="93"/>
      <c r="EY146" s="93"/>
      <c r="EZ146" s="93"/>
      <c r="FA146" s="93"/>
      <c r="FB146" s="93"/>
      <c r="FC146" s="93"/>
      <c r="FD146" s="93"/>
      <c r="FE146" s="93"/>
      <c r="FF146" s="93"/>
      <c r="FG146" s="93"/>
      <c r="FH146" s="93"/>
      <c r="FI146" s="93"/>
      <c r="FJ146" s="93"/>
      <c r="FK146" s="93"/>
      <c r="FL146" s="93"/>
      <c r="FM146" s="93"/>
      <c r="FN146" s="93"/>
      <c r="FO146" s="93"/>
      <c r="FP146" s="93"/>
      <c r="FQ146" s="93"/>
      <c r="FR146" s="93"/>
      <c r="FS146" s="93"/>
      <c r="FT146" s="93"/>
      <c r="FU146" s="93"/>
      <c r="FV146" s="93"/>
      <c r="FW146" s="93"/>
      <c r="FX146" s="93"/>
      <c r="FY146" s="93"/>
      <c r="FZ146" s="93"/>
      <c r="GA146" s="93"/>
      <c r="GB146" s="93"/>
      <c r="GC146" s="93"/>
      <c r="GD146" s="93"/>
      <c r="GE146" s="93"/>
      <c r="GF146" s="93"/>
      <c r="GG146" s="93"/>
      <c r="GH146" s="93"/>
      <c r="GI146" s="93"/>
      <c r="GJ146" s="93"/>
      <c r="GK146" s="93"/>
      <c r="GL146" s="93"/>
      <c r="GM146" s="93"/>
      <c r="GN146" s="93"/>
      <c r="GO146" s="93"/>
      <c r="GP146" s="93"/>
      <c r="GQ146" s="93"/>
      <c r="GR146" s="93"/>
      <c r="GS146" s="93"/>
      <c r="GT146" s="93"/>
      <c r="GU146" s="93"/>
      <c r="GV146" s="93"/>
      <c r="GW146" s="93"/>
      <c r="GX146" s="93"/>
      <c r="GY146" s="93"/>
      <c r="GZ146" s="93"/>
      <c r="HA146" s="93"/>
      <c r="HB146" s="93"/>
      <c r="HC146" s="93"/>
      <c r="HD146" s="93"/>
      <c r="HE146" s="93"/>
      <c r="HF146" s="93"/>
      <c r="HG146" s="93"/>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row>
    <row r="147" spans="1:288" ht="15.75" customHeight="1" x14ac:dyDescent="0.3">
      <c r="A147" s="102" t="s">
        <v>361</v>
      </c>
      <c r="B147" s="102" t="s">
        <v>189</v>
      </c>
      <c r="C147" s="58"/>
      <c r="D147" s="58"/>
      <c r="E147" s="58"/>
      <c r="F147" s="188"/>
      <c r="G147" s="188"/>
      <c r="H147" s="58"/>
      <c r="I147" s="102"/>
      <c r="J147" s="102"/>
      <c r="K147" s="102"/>
      <c r="L147" s="62" t="s">
        <v>191</v>
      </c>
      <c r="M147" s="75">
        <f t="shared" si="25"/>
        <v>0</v>
      </c>
      <c r="N147" s="47">
        <f t="shared" si="26"/>
        <v>0</v>
      </c>
      <c r="O147" s="83"/>
      <c r="P147" s="47">
        <f t="shared" si="27"/>
        <v>0</v>
      </c>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64"/>
      <c r="AU147" s="64"/>
      <c r="AV147" s="64"/>
      <c r="AW147" s="64"/>
      <c r="AX147" s="64"/>
      <c r="AY147" s="64"/>
      <c r="AZ147" s="64"/>
      <c r="BA147" s="64"/>
      <c r="BB147" s="64"/>
      <c r="BC147" s="64"/>
      <c r="BD147" s="64"/>
      <c r="BE147" s="64"/>
      <c r="BF147" s="64"/>
      <c r="BG147" s="64"/>
      <c r="BH147" s="64"/>
      <c r="BI147" s="64"/>
      <c r="BJ147" s="64"/>
      <c r="BK147" s="64"/>
      <c r="BL147" s="64"/>
      <c r="BM147" s="64"/>
      <c r="BN147" s="59"/>
      <c r="BO147" s="59"/>
      <c r="BP147" s="59"/>
      <c r="BQ147" s="59"/>
      <c r="BR147" s="59"/>
      <c r="BS147" s="59"/>
      <c r="BT147" s="59"/>
      <c r="BU147" s="59"/>
      <c r="BV147" s="59"/>
      <c r="BW147" s="59"/>
      <c r="BX147" s="59"/>
      <c r="BY147" s="59"/>
      <c r="BZ147" s="59"/>
      <c r="CA147" s="59"/>
      <c r="CB147" s="47"/>
      <c r="CC147" s="47"/>
      <c r="CD147" s="47"/>
      <c r="CE147" s="47"/>
      <c r="CF147" s="47"/>
      <c r="CG147" s="47"/>
      <c r="CH147" s="47"/>
      <c r="CI147" s="47"/>
      <c r="CJ147" s="47"/>
      <c r="CK147" s="47"/>
      <c r="CL147" s="47"/>
      <c r="CM147" s="47"/>
      <c r="CN147" s="47"/>
      <c r="CO147" s="47"/>
      <c r="CP147" s="47"/>
      <c r="CQ147" s="92"/>
      <c r="CR147" s="92"/>
      <c r="CS147" s="92"/>
      <c r="CT147" s="92"/>
      <c r="CU147" s="92"/>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92"/>
      <c r="DW147" s="92"/>
      <c r="DX147" s="92"/>
      <c r="DY147" s="92"/>
      <c r="DZ147" s="92"/>
      <c r="EA147" s="92"/>
      <c r="EB147" s="92"/>
      <c r="EC147" s="92"/>
      <c r="ED147" s="92"/>
      <c r="EE147" s="92"/>
      <c r="EF147" s="92"/>
      <c r="EG147" s="92"/>
      <c r="EH147" s="92"/>
      <c r="EI147" s="92"/>
      <c r="EJ147" s="92"/>
      <c r="EK147" s="92"/>
      <c r="EL147" s="92"/>
      <c r="EM147" s="92"/>
      <c r="EN147" s="92"/>
      <c r="EO147" s="92"/>
      <c r="EP147" s="92"/>
      <c r="EQ147" s="92"/>
      <c r="ER147" s="92"/>
      <c r="ES147" s="92"/>
      <c r="ET147" s="92"/>
      <c r="EU147" s="92"/>
      <c r="EV147" s="92"/>
      <c r="EW147" s="92"/>
      <c r="EX147" s="93"/>
      <c r="EY147" s="93"/>
      <c r="EZ147" s="93"/>
      <c r="FA147" s="93"/>
      <c r="FB147" s="93"/>
      <c r="FC147" s="93"/>
      <c r="FD147" s="93"/>
      <c r="FE147" s="93"/>
      <c r="FF147" s="93"/>
      <c r="FG147" s="93"/>
      <c r="FH147" s="93"/>
      <c r="FI147" s="93"/>
      <c r="FJ147" s="93"/>
      <c r="FK147" s="93"/>
      <c r="FL147" s="93"/>
      <c r="FM147" s="93"/>
      <c r="FN147" s="93"/>
      <c r="FO147" s="93"/>
      <c r="FP147" s="93"/>
      <c r="FQ147" s="93"/>
      <c r="FR147" s="93"/>
      <c r="FS147" s="93"/>
      <c r="FT147" s="93"/>
      <c r="FU147" s="93"/>
      <c r="FV147" s="93"/>
      <c r="FW147" s="93"/>
      <c r="FX147" s="93"/>
      <c r="FY147" s="93"/>
      <c r="FZ147" s="93"/>
      <c r="GA147" s="93"/>
      <c r="GB147" s="93"/>
      <c r="GC147" s="93"/>
      <c r="GD147" s="93"/>
      <c r="GE147" s="93"/>
      <c r="GF147" s="93"/>
      <c r="GG147" s="93"/>
      <c r="GH147" s="93"/>
      <c r="GI147" s="93"/>
      <c r="GJ147" s="93"/>
      <c r="GK147" s="93"/>
      <c r="GL147" s="93"/>
      <c r="GM147" s="93"/>
      <c r="GN147" s="93"/>
      <c r="GO147" s="93"/>
      <c r="GP147" s="93"/>
      <c r="GQ147" s="93"/>
      <c r="GR147" s="93"/>
      <c r="GS147" s="93"/>
      <c r="GT147" s="93"/>
      <c r="GU147" s="93"/>
      <c r="GV147" s="93"/>
      <c r="GW147" s="93"/>
      <c r="GX147" s="93"/>
      <c r="GY147" s="93"/>
      <c r="GZ147" s="93"/>
      <c r="HA147" s="93"/>
      <c r="HB147" s="93"/>
      <c r="HC147" s="93"/>
      <c r="HD147" s="93"/>
      <c r="HE147" s="93"/>
      <c r="HF147" s="93"/>
      <c r="HG147" s="93"/>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c r="IF147" s="12"/>
      <c r="IG147" s="12"/>
      <c r="IH147" s="12"/>
      <c r="II147" s="12"/>
      <c r="IJ147" s="12"/>
      <c r="IK147" s="12"/>
      <c r="IL147" s="12"/>
      <c r="IM147" s="12"/>
      <c r="IN147" s="12"/>
      <c r="IO147" s="12"/>
      <c r="IP147" s="12"/>
      <c r="IQ147" s="12"/>
      <c r="IR147" s="12"/>
      <c r="IS147" s="12"/>
      <c r="IT147" s="12"/>
      <c r="IU147" s="12"/>
      <c r="IV147" s="12"/>
      <c r="IW147" s="12"/>
      <c r="IX147" s="12"/>
      <c r="IY147" s="12"/>
      <c r="IZ147" s="12"/>
      <c r="JA147" s="12"/>
      <c r="JB147" s="12"/>
      <c r="JC147" s="12"/>
      <c r="JD147" s="12"/>
      <c r="JE147" s="12"/>
      <c r="JF147" s="12"/>
      <c r="JG147" s="12"/>
      <c r="JH147" s="12"/>
      <c r="JI147" s="12"/>
      <c r="JJ147" s="12"/>
      <c r="JK147" s="12"/>
      <c r="JL147" s="12"/>
      <c r="JM147" s="12"/>
      <c r="JN147" s="12"/>
      <c r="JO147" s="12"/>
      <c r="JP147" s="12"/>
      <c r="JQ147" s="12"/>
      <c r="JR147" s="12"/>
      <c r="JS147" s="12"/>
      <c r="JT147" s="12"/>
      <c r="JU147" s="12"/>
      <c r="JV147" s="12"/>
      <c r="JW147" s="12"/>
      <c r="JX147" s="12"/>
      <c r="JY147" s="12"/>
      <c r="JZ147" s="12"/>
      <c r="KA147" s="12"/>
      <c r="KB147" s="12"/>
    </row>
    <row r="148" spans="1:288" ht="15.75" customHeight="1" x14ac:dyDescent="0.3">
      <c r="A148" s="102" t="s">
        <v>361</v>
      </c>
      <c r="B148" s="102" t="s">
        <v>189</v>
      </c>
      <c r="C148" s="102" t="s">
        <v>192</v>
      </c>
      <c r="D148" s="58"/>
      <c r="E148" s="58"/>
      <c r="F148" s="188"/>
      <c r="G148" s="188"/>
      <c r="H148" s="58"/>
      <c r="I148" s="102"/>
      <c r="J148" s="102"/>
      <c r="K148" s="102"/>
      <c r="L148" s="62" t="s">
        <v>193</v>
      </c>
      <c r="M148" s="75">
        <f t="shared" si="25"/>
        <v>0</v>
      </c>
      <c r="N148" s="47">
        <f t="shared" si="26"/>
        <v>0</v>
      </c>
      <c r="O148" s="83"/>
      <c r="P148" s="47">
        <f t="shared" si="27"/>
        <v>0</v>
      </c>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64"/>
      <c r="AU148" s="64"/>
      <c r="AV148" s="64"/>
      <c r="AW148" s="64"/>
      <c r="AX148" s="64"/>
      <c r="AY148" s="64"/>
      <c r="AZ148" s="64"/>
      <c r="BA148" s="64"/>
      <c r="BB148" s="64"/>
      <c r="BC148" s="64"/>
      <c r="BD148" s="64"/>
      <c r="BE148" s="64"/>
      <c r="BF148" s="64"/>
      <c r="BG148" s="64"/>
      <c r="BH148" s="64"/>
      <c r="BI148" s="64"/>
      <c r="BJ148" s="64"/>
      <c r="BK148" s="64"/>
      <c r="BL148" s="64"/>
      <c r="BM148" s="64"/>
      <c r="BN148" s="59"/>
      <c r="BO148" s="59"/>
      <c r="BP148" s="59"/>
      <c r="BQ148" s="59"/>
      <c r="BR148" s="59"/>
      <c r="BS148" s="59"/>
      <c r="BT148" s="59"/>
      <c r="BU148" s="59"/>
      <c r="BV148" s="59"/>
      <c r="BW148" s="59"/>
      <c r="BX148" s="59"/>
      <c r="BY148" s="59"/>
      <c r="BZ148" s="59"/>
      <c r="CA148" s="59"/>
      <c r="CB148" s="47"/>
      <c r="CC148" s="47"/>
      <c r="CD148" s="47"/>
      <c r="CE148" s="47"/>
      <c r="CF148" s="47"/>
      <c r="CG148" s="47"/>
      <c r="CH148" s="47"/>
      <c r="CI148" s="47"/>
      <c r="CJ148" s="47"/>
      <c r="CK148" s="47"/>
      <c r="CL148" s="47"/>
      <c r="CM148" s="47"/>
      <c r="CN148" s="47"/>
      <c r="CO148" s="47"/>
      <c r="CP148" s="47"/>
      <c r="CQ148" s="92"/>
      <c r="CR148" s="92"/>
      <c r="CS148" s="92"/>
      <c r="CT148" s="92"/>
      <c r="CU148" s="92"/>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92"/>
      <c r="DW148" s="92"/>
      <c r="DX148" s="92"/>
      <c r="DY148" s="92"/>
      <c r="DZ148" s="92"/>
      <c r="EA148" s="92"/>
      <c r="EB148" s="92"/>
      <c r="EC148" s="92"/>
      <c r="ED148" s="92"/>
      <c r="EE148" s="92"/>
      <c r="EF148" s="92"/>
      <c r="EG148" s="92"/>
      <c r="EH148" s="92"/>
      <c r="EI148" s="92"/>
      <c r="EJ148" s="92"/>
      <c r="EK148" s="92"/>
      <c r="EL148" s="92"/>
      <c r="EM148" s="92"/>
      <c r="EN148" s="92"/>
      <c r="EO148" s="92"/>
      <c r="EP148" s="92"/>
      <c r="EQ148" s="92"/>
      <c r="ER148" s="92"/>
      <c r="ES148" s="92"/>
      <c r="ET148" s="92"/>
      <c r="EU148" s="92"/>
      <c r="EV148" s="92"/>
      <c r="EW148" s="92"/>
      <c r="EX148" s="93"/>
      <c r="EY148" s="93"/>
      <c r="EZ148" s="93"/>
      <c r="FA148" s="93"/>
      <c r="FB148" s="93"/>
      <c r="FC148" s="93"/>
      <c r="FD148" s="93"/>
      <c r="FE148" s="93"/>
      <c r="FF148" s="93"/>
      <c r="FG148" s="93"/>
      <c r="FH148" s="93"/>
      <c r="FI148" s="93"/>
      <c r="FJ148" s="93"/>
      <c r="FK148" s="93"/>
      <c r="FL148" s="93"/>
      <c r="FM148" s="93"/>
      <c r="FN148" s="93"/>
      <c r="FO148" s="93"/>
      <c r="FP148" s="93"/>
      <c r="FQ148" s="93"/>
      <c r="FR148" s="93"/>
      <c r="FS148" s="93"/>
      <c r="FT148" s="93"/>
      <c r="FU148" s="93"/>
      <c r="FV148" s="93"/>
      <c r="FW148" s="93"/>
      <c r="FX148" s="93"/>
      <c r="FY148" s="93"/>
      <c r="FZ148" s="93"/>
      <c r="GA148" s="93"/>
      <c r="GB148" s="93"/>
      <c r="GC148" s="93"/>
      <c r="GD148" s="93"/>
      <c r="GE148" s="93"/>
      <c r="GF148" s="93"/>
      <c r="GG148" s="93"/>
      <c r="GH148" s="93"/>
      <c r="GI148" s="93"/>
      <c r="GJ148" s="93"/>
      <c r="GK148" s="93"/>
      <c r="GL148" s="93"/>
      <c r="GM148" s="93"/>
      <c r="GN148" s="93"/>
      <c r="GO148" s="93"/>
      <c r="GP148" s="93"/>
      <c r="GQ148" s="93"/>
      <c r="GR148" s="93"/>
      <c r="GS148" s="93"/>
      <c r="GT148" s="93"/>
      <c r="GU148" s="93"/>
      <c r="GV148" s="93"/>
      <c r="GW148" s="93"/>
      <c r="GX148" s="93"/>
      <c r="GY148" s="93"/>
      <c r="GZ148" s="93"/>
      <c r="HA148" s="93"/>
      <c r="HB148" s="93"/>
      <c r="HC148" s="93"/>
      <c r="HD148" s="93"/>
      <c r="HE148" s="93"/>
      <c r="HF148" s="93"/>
      <c r="HG148" s="93"/>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c r="IF148" s="12"/>
      <c r="IG148" s="12"/>
      <c r="IH148" s="12"/>
      <c r="II148" s="12"/>
      <c r="IJ148" s="12"/>
      <c r="IK148" s="12"/>
      <c r="IL148" s="12"/>
      <c r="IM148" s="12"/>
      <c r="IN148" s="12"/>
      <c r="IO148" s="12"/>
      <c r="IP148" s="12"/>
      <c r="IQ148" s="12"/>
      <c r="IR148" s="12"/>
      <c r="IS148" s="12"/>
      <c r="IT148" s="12"/>
      <c r="IU148" s="12"/>
      <c r="IV148" s="12"/>
      <c r="IW148" s="12"/>
      <c r="IX148" s="12"/>
      <c r="IY148" s="12"/>
      <c r="IZ148" s="12"/>
      <c r="JA148" s="12"/>
      <c r="JB148" s="12"/>
      <c r="JC148" s="12"/>
      <c r="JD148" s="12"/>
      <c r="JE148" s="12"/>
      <c r="JF148" s="12"/>
      <c r="JG148" s="12"/>
      <c r="JH148" s="12"/>
      <c r="JI148" s="12"/>
      <c r="JJ148" s="12"/>
      <c r="JK148" s="12"/>
      <c r="JL148" s="12"/>
      <c r="JM148" s="12"/>
      <c r="JN148" s="12"/>
      <c r="JO148" s="12"/>
      <c r="JP148" s="12"/>
      <c r="JQ148" s="12"/>
      <c r="JR148" s="12"/>
      <c r="JS148" s="12"/>
      <c r="JT148" s="12"/>
      <c r="JU148" s="12"/>
      <c r="JV148" s="12"/>
      <c r="JW148" s="12"/>
      <c r="JX148" s="12"/>
      <c r="JY148" s="12"/>
      <c r="JZ148" s="12"/>
      <c r="KA148" s="12"/>
      <c r="KB148" s="12"/>
    </row>
    <row r="149" spans="1:288" ht="15.75" customHeight="1" x14ac:dyDescent="0.3">
      <c r="A149" s="97" t="s">
        <v>361</v>
      </c>
      <c r="B149" s="97" t="s">
        <v>189</v>
      </c>
      <c r="C149" s="97" t="s">
        <v>192</v>
      </c>
      <c r="D149" s="73" t="s">
        <v>195</v>
      </c>
      <c r="E149" s="73"/>
      <c r="F149" s="189"/>
      <c r="G149" s="189"/>
      <c r="H149" s="73"/>
      <c r="I149" s="97"/>
      <c r="J149" s="97"/>
      <c r="K149" s="97"/>
      <c r="L149" s="78" t="s">
        <v>196</v>
      </c>
      <c r="M149" s="75">
        <f t="shared" si="25"/>
        <v>0</v>
      </c>
      <c r="N149" s="47">
        <f t="shared" si="26"/>
        <v>0</v>
      </c>
      <c r="O149" s="83"/>
      <c r="P149" s="47">
        <f t="shared" si="27"/>
        <v>0</v>
      </c>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48"/>
      <c r="CC149" s="48"/>
      <c r="CD149" s="48"/>
      <c r="CE149" s="48"/>
      <c r="CF149" s="48"/>
      <c r="CG149" s="48"/>
      <c r="CH149" s="48"/>
      <c r="CI149" s="48"/>
      <c r="CJ149" s="48"/>
      <c r="CK149" s="48"/>
      <c r="CL149" s="48"/>
      <c r="CM149" s="48"/>
      <c r="CN149" s="48"/>
      <c r="CO149" s="48"/>
      <c r="CP149" s="48"/>
      <c r="CQ149" s="67"/>
      <c r="CR149" s="67"/>
      <c r="CS149" s="67"/>
      <c r="CT149" s="67"/>
      <c r="CU149" s="67"/>
      <c r="CV149" s="48"/>
      <c r="CW149" s="48"/>
      <c r="CX149" s="48"/>
      <c r="CY149" s="48"/>
      <c r="CZ149" s="48"/>
      <c r="DA149" s="48"/>
      <c r="DB149" s="48"/>
      <c r="DC149" s="48"/>
      <c r="DD149" s="48"/>
      <c r="DE149" s="48"/>
      <c r="DF149" s="48"/>
      <c r="DG149" s="48"/>
      <c r="DH149" s="48"/>
      <c r="DI149" s="48"/>
      <c r="DJ149" s="48"/>
      <c r="DK149" s="48"/>
      <c r="DL149" s="48"/>
      <c r="DM149" s="48"/>
      <c r="DN149" s="48"/>
      <c r="DO149" s="48"/>
      <c r="DP149" s="48"/>
      <c r="DQ149" s="48"/>
      <c r="DR149" s="48"/>
      <c r="DS149" s="48"/>
      <c r="DT149" s="48"/>
      <c r="DU149" s="48"/>
      <c r="DV149" s="67"/>
      <c r="DW149" s="67"/>
      <c r="DX149" s="67"/>
      <c r="DY149" s="67"/>
      <c r="DZ149" s="67"/>
      <c r="EA149" s="67"/>
      <c r="EB149" s="67"/>
      <c r="EC149" s="67"/>
      <c r="ED149" s="67"/>
      <c r="EE149" s="67"/>
      <c r="EF149" s="67"/>
      <c r="EG149" s="67"/>
      <c r="EH149" s="67"/>
      <c r="EI149" s="67"/>
      <c r="EJ149" s="67"/>
      <c r="EK149" s="67"/>
      <c r="EL149" s="67"/>
      <c r="EM149" s="67"/>
      <c r="EN149" s="67"/>
      <c r="EO149" s="67"/>
      <c r="EP149" s="67"/>
      <c r="EQ149" s="67"/>
      <c r="ER149" s="67"/>
      <c r="ES149" s="67"/>
      <c r="ET149" s="67"/>
      <c r="EU149" s="67"/>
      <c r="EV149" s="67"/>
      <c r="EW149" s="67"/>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c r="HY149" s="12"/>
      <c r="HZ149" s="12"/>
      <c r="IA149" s="12"/>
      <c r="IB149" s="12"/>
      <c r="IC149" s="12"/>
      <c r="ID149" s="12"/>
      <c r="IE149" s="12"/>
      <c r="IF149" s="12"/>
      <c r="IG149" s="12"/>
      <c r="IH149" s="12"/>
      <c r="II149" s="12"/>
      <c r="IJ149" s="12"/>
      <c r="IK149" s="12"/>
      <c r="IL149" s="12"/>
      <c r="IM149" s="12"/>
      <c r="IN149" s="12"/>
      <c r="IO149" s="12"/>
      <c r="IP149" s="12"/>
      <c r="IQ149" s="12"/>
      <c r="IR149" s="12"/>
      <c r="IS149" s="12"/>
      <c r="IT149" s="12"/>
      <c r="IU149" s="12"/>
      <c r="IV149" s="12"/>
      <c r="IW149" s="12"/>
      <c r="IX149" s="12"/>
      <c r="IY149" s="12"/>
      <c r="IZ149" s="12"/>
      <c r="JA149" s="12"/>
      <c r="JB149" s="12"/>
      <c r="JC149" s="12"/>
      <c r="JD149" s="12"/>
      <c r="JE149" s="12"/>
      <c r="JF149" s="12"/>
      <c r="JG149" s="12"/>
      <c r="JH149" s="12"/>
      <c r="JI149" s="12"/>
      <c r="JJ149" s="12"/>
      <c r="JK149" s="12"/>
      <c r="JL149" s="12"/>
      <c r="JM149" s="12"/>
      <c r="JN149" s="12"/>
      <c r="JO149" s="12"/>
      <c r="JP149" s="12"/>
      <c r="JQ149" s="12"/>
      <c r="JR149" s="12"/>
      <c r="JS149" s="12"/>
      <c r="JT149" s="12"/>
      <c r="JU149" s="12"/>
      <c r="JV149" s="12"/>
      <c r="JW149" s="12"/>
      <c r="JX149" s="12"/>
      <c r="JY149" s="12"/>
      <c r="JZ149" s="12"/>
      <c r="KA149" s="12"/>
      <c r="KB149" s="12"/>
    </row>
    <row r="150" spans="1:288" ht="15.75" customHeight="1" x14ac:dyDescent="0.3">
      <c r="A150" s="97" t="s">
        <v>361</v>
      </c>
      <c r="B150" s="97" t="s">
        <v>189</v>
      </c>
      <c r="C150" s="97" t="s">
        <v>192</v>
      </c>
      <c r="D150" s="73" t="s">
        <v>195</v>
      </c>
      <c r="E150" s="97" t="s">
        <v>871</v>
      </c>
      <c r="F150" s="166"/>
      <c r="G150" s="166"/>
      <c r="H150" s="73"/>
      <c r="I150" s="97"/>
      <c r="J150" s="97"/>
      <c r="K150" s="97"/>
      <c r="L150" s="177" t="s">
        <v>872</v>
      </c>
      <c r="M150" s="75">
        <f t="shared" si="25"/>
        <v>0</v>
      </c>
      <c r="N150" s="47">
        <f t="shared" si="26"/>
        <v>0</v>
      </c>
      <c r="O150" s="83"/>
      <c r="P150" s="47">
        <f t="shared" si="27"/>
        <v>0</v>
      </c>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7"/>
      <c r="CC150" s="37"/>
      <c r="CD150" s="37"/>
      <c r="CE150" s="37"/>
      <c r="CF150" s="37"/>
      <c r="CG150" s="37"/>
      <c r="CH150" s="37"/>
      <c r="CI150" s="37"/>
      <c r="CJ150" s="37"/>
      <c r="CK150" s="37"/>
      <c r="CL150" s="37"/>
      <c r="CM150" s="37"/>
      <c r="CN150" s="37"/>
      <c r="CO150" s="37"/>
      <c r="CP150" s="37"/>
      <c r="CQ150" s="127"/>
      <c r="CR150" s="127"/>
      <c r="CS150" s="127"/>
      <c r="CT150" s="127"/>
      <c r="CU150" s="12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127"/>
      <c r="DW150" s="127"/>
      <c r="DX150" s="127"/>
      <c r="DY150" s="127"/>
      <c r="DZ150" s="127"/>
      <c r="EA150" s="127"/>
      <c r="EB150" s="127"/>
      <c r="EC150" s="127"/>
      <c r="ED150" s="127"/>
      <c r="EE150" s="127"/>
      <c r="EF150" s="127"/>
      <c r="EG150" s="127"/>
      <c r="EH150" s="127"/>
      <c r="EI150" s="127"/>
      <c r="EJ150" s="127"/>
      <c r="EK150" s="127"/>
      <c r="EL150" s="127"/>
      <c r="EM150" s="127"/>
      <c r="EN150" s="127"/>
      <c r="EO150" s="127"/>
      <c r="EP150" s="127"/>
      <c r="EQ150" s="127"/>
      <c r="ER150" s="127"/>
      <c r="ES150" s="127"/>
      <c r="ET150" s="127"/>
      <c r="EU150" s="127"/>
      <c r="EV150" s="127"/>
      <c r="EW150" s="127"/>
      <c r="EX150" s="128"/>
      <c r="EY150" s="128"/>
      <c r="EZ150" s="128"/>
      <c r="FA150" s="128"/>
      <c r="FB150" s="128"/>
      <c r="FC150" s="128"/>
      <c r="FD150" s="128"/>
      <c r="FE150" s="128"/>
      <c r="FF150" s="128"/>
      <c r="FG150" s="128"/>
      <c r="FH150" s="128"/>
      <c r="FI150" s="128"/>
      <c r="FJ150" s="128"/>
      <c r="FK150" s="128"/>
      <c r="FL150" s="128"/>
      <c r="FM150" s="128"/>
      <c r="FN150" s="128"/>
      <c r="FO150" s="128"/>
      <c r="FP150" s="128"/>
      <c r="FQ150" s="128"/>
      <c r="FR150" s="128"/>
      <c r="FS150" s="128"/>
      <c r="FT150" s="128"/>
      <c r="FU150" s="128"/>
      <c r="FV150" s="128"/>
      <c r="FW150" s="128"/>
      <c r="FX150" s="128"/>
      <c r="FY150" s="128"/>
      <c r="FZ150" s="128"/>
      <c r="GA150" s="128"/>
      <c r="GB150" s="128"/>
      <c r="GC150" s="128"/>
      <c r="GD150" s="128"/>
      <c r="GE150" s="128"/>
      <c r="GF150" s="128"/>
      <c r="GG150" s="128"/>
      <c r="GH150" s="128"/>
      <c r="GI150" s="128"/>
      <c r="GJ150" s="128"/>
      <c r="GK150" s="128"/>
      <c r="GL150" s="128"/>
      <c r="GM150" s="128"/>
      <c r="GN150" s="128"/>
      <c r="GO150" s="128"/>
      <c r="GP150" s="128"/>
      <c r="GQ150" s="128"/>
      <c r="GR150" s="128"/>
      <c r="GS150" s="128"/>
      <c r="GT150" s="128"/>
      <c r="GU150" s="128"/>
      <c r="GV150" s="128"/>
      <c r="GW150" s="128"/>
      <c r="GX150" s="128"/>
      <c r="GY150" s="128"/>
      <c r="GZ150" s="128"/>
      <c r="HA150" s="128"/>
      <c r="HB150" s="128"/>
      <c r="HC150" s="128"/>
      <c r="HD150" s="128"/>
      <c r="HE150" s="128"/>
      <c r="HF150" s="128"/>
      <c r="HG150" s="128"/>
      <c r="HH150" s="128"/>
      <c r="HI150" s="128"/>
      <c r="HJ150" s="128"/>
      <c r="HK150" s="128"/>
      <c r="HL150" s="128"/>
      <c r="HM150" s="128"/>
      <c r="HN150" s="128"/>
      <c r="HO150" s="128"/>
      <c r="HP150" s="128"/>
      <c r="HQ150" s="128"/>
      <c r="HR150" s="128"/>
      <c r="HS150" s="128"/>
      <c r="HT150" s="128"/>
      <c r="HU150" s="128"/>
      <c r="HV150" s="128"/>
      <c r="HW150" s="128"/>
      <c r="HX150" s="128"/>
      <c r="HY150" s="128"/>
      <c r="HZ150" s="128"/>
      <c r="IA150" s="128"/>
      <c r="IB150" s="128"/>
      <c r="IC150" s="128"/>
      <c r="ID150" s="128"/>
      <c r="IE150" s="128"/>
      <c r="IF150" s="128"/>
      <c r="IG150" s="128"/>
      <c r="IH150" s="128"/>
      <c r="II150" s="128"/>
      <c r="IJ150" s="128"/>
      <c r="IK150" s="128"/>
      <c r="IL150" s="128"/>
      <c r="IM150" s="128"/>
      <c r="IN150" s="128"/>
      <c r="IO150" s="128"/>
      <c r="IP150" s="128"/>
      <c r="IQ150" s="128"/>
      <c r="IR150" s="128"/>
      <c r="IS150" s="128"/>
      <c r="IT150" s="128"/>
      <c r="IU150" s="128"/>
      <c r="IV150" s="128"/>
      <c r="IW150" s="128"/>
      <c r="IX150" s="128"/>
      <c r="IY150" s="128"/>
      <c r="IZ150" s="128"/>
      <c r="JA150" s="128"/>
      <c r="JB150" s="128"/>
      <c r="JC150" s="128"/>
      <c r="JD150" s="128"/>
      <c r="JE150" s="128"/>
      <c r="JF150" s="128"/>
      <c r="JG150" s="128"/>
      <c r="JH150" s="128"/>
      <c r="JI150" s="128"/>
      <c r="JJ150" s="128"/>
      <c r="JK150" s="128"/>
      <c r="JL150" s="128"/>
      <c r="JM150" s="128"/>
      <c r="JN150" s="128"/>
      <c r="JO150" s="128"/>
      <c r="JP150" s="128"/>
      <c r="JQ150" s="128"/>
      <c r="JR150" s="128"/>
      <c r="JS150" s="128"/>
      <c r="JT150" s="128"/>
      <c r="JU150" s="128"/>
      <c r="JV150" s="128"/>
      <c r="JW150" s="128"/>
      <c r="JX150" s="128"/>
      <c r="JY150" s="128"/>
      <c r="JZ150" s="128"/>
      <c r="KA150" s="128"/>
      <c r="KB150" s="128"/>
    </row>
    <row r="151" spans="1:288" ht="15.75" customHeight="1" x14ac:dyDescent="0.3">
      <c r="A151" s="118" t="s">
        <v>361</v>
      </c>
      <c r="B151" s="117" t="s">
        <v>189</v>
      </c>
      <c r="C151" s="118" t="s">
        <v>192</v>
      </c>
      <c r="D151" s="118" t="s">
        <v>195</v>
      </c>
      <c r="E151" s="118" t="s">
        <v>871</v>
      </c>
      <c r="F151" s="154" t="s">
        <v>879</v>
      </c>
      <c r="G151" s="90" t="s">
        <v>880</v>
      </c>
      <c r="H151" s="168" t="s">
        <v>881</v>
      </c>
      <c r="I151" s="181" t="s">
        <v>208</v>
      </c>
      <c r="J151" s="181" t="s">
        <v>882</v>
      </c>
      <c r="K151" s="181"/>
      <c r="L151" s="138" t="s">
        <v>883</v>
      </c>
      <c r="M151" s="75">
        <f t="shared" si="25"/>
        <v>250000000</v>
      </c>
      <c r="N151" s="47">
        <f t="shared" si="26"/>
        <v>250000000</v>
      </c>
      <c r="O151" s="83">
        <v>6</v>
      </c>
      <c r="P151" s="47">
        <f t="shared" si="27"/>
        <v>250000000</v>
      </c>
      <c r="Q151" s="48">
        <v>250000000</v>
      </c>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6"/>
      <c r="CA151" s="66"/>
      <c r="CB151" s="67"/>
      <c r="CC151" s="67"/>
      <c r="CD151" s="67"/>
      <c r="CE151" s="67"/>
      <c r="CF151" s="67"/>
      <c r="CG151" s="67"/>
      <c r="CH151" s="67"/>
      <c r="CI151" s="67"/>
      <c r="CJ151" s="67"/>
      <c r="CK151" s="67"/>
      <c r="CL151" s="67"/>
      <c r="CM151" s="67"/>
      <c r="CN151" s="67"/>
      <c r="CO151" s="67"/>
      <c r="CP151" s="67"/>
      <c r="CQ151" s="67"/>
      <c r="CR151" s="67"/>
      <c r="CS151" s="67"/>
      <c r="CT151" s="67"/>
      <c r="CU151" s="67"/>
      <c r="CV151" s="67"/>
      <c r="CW151" s="67"/>
      <c r="CX151" s="67"/>
      <c r="CY151" s="67"/>
      <c r="CZ151" s="67"/>
      <c r="DA151" s="67"/>
      <c r="DB151" s="67"/>
      <c r="DC151" s="67"/>
      <c r="DD151" s="67"/>
      <c r="DE151" s="67"/>
      <c r="DF151" s="67"/>
      <c r="DG151" s="67"/>
      <c r="DH151" s="67"/>
      <c r="DI151" s="67"/>
      <c r="DJ151" s="67"/>
      <c r="DK151" s="67"/>
      <c r="DL151" s="67"/>
      <c r="DM151" s="67"/>
      <c r="DN151" s="67"/>
      <c r="DO151" s="67"/>
      <c r="DP151" s="67"/>
      <c r="DQ151" s="67"/>
      <c r="DR151" s="67"/>
      <c r="DS151" s="67"/>
      <c r="DT151" s="67"/>
      <c r="DU151" s="67"/>
      <c r="DV151" s="67"/>
      <c r="DW151" s="67"/>
      <c r="DX151" s="67"/>
      <c r="DY151" s="67"/>
      <c r="DZ151" s="67"/>
      <c r="EA151" s="67"/>
      <c r="EB151" s="67"/>
      <c r="EC151" s="67"/>
      <c r="ED151" s="67"/>
      <c r="EE151" s="67"/>
      <c r="EF151" s="67"/>
      <c r="EG151" s="67"/>
      <c r="EH151" s="67"/>
      <c r="EI151" s="67"/>
      <c r="EJ151" s="67"/>
      <c r="EK151" s="67"/>
      <c r="EL151" s="67"/>
      <c r="EM151" s="67"/>
      <c r="EN151" s="67"/>
      <c r="EO151" s="67"/>
      <c r="EP151" s="67"/>
      <c r="EQ151" s="67"/>
      <c r="ER151" s="67"/>
      <c r="ES151" s="67"/>
      <c r="ET151" s="67"/>
      <c r="EU151" s="67"/>
      <c r="EV151" s="67"/>
      <c r="EW151" s="67"/>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12"/>
      <c r="HK151" s="12"/>
      <c r="HL151" s="12"/>
      <c r="HM151" s="12"/>
      <c r="HN151" s="12"/>
      <c r="HO151" s="12"/>
      <c r="HP151" s="12"/>
      <c r="HQ151" s="12"/>
      <c r="HR151" s="12"/>
      <c r="HS151" s="12"/>
      <c r="HT151" s="12"/>
      <c r="HU151" s="12"/>
      <c r="HV151" s="12"/>
      <c r="HW151" s="12"/>
      <c r="HX151" s="12"/>
      <c r="HY151" s="12"/>
      <c r="HZ151" s="12"/>
      <c r="IA151" s="12"/>
      <c r="IB151" s="12"/>
      <c r="IC151" s="12"/>
      <c r="ID151" s="12"/>
      <c r="IE151" s="12"/>
      <c r="IF151" s="12"/>
      <c r="IG151" s="12"/>
      <c r="IH151" s="12"/>
      <c r="II151" s="12"/>
      <c r="IJ151" s="12"/>
      <c r="IK151" s="12"/>
      <c r="IL151" s="12"/>
      <c r="IM151" s="12"/>
      <c r="IN151" s="12"/>
      <c r="IO151" s="12"/>
      <c r="IP151" s="12"/>
      <c r="IQ151" s="12"/>
      <c r="IR151" s="12"/>
      <c r="IS151" s="12"/>
      <c r="IT151" s="12"/>
      <c r="IU151" s="12"/>
      <c r="IV151" s="12"/>
      <c r="IW151" s="12"/>
      <c r="IX151" s="12"/>
      <c r="IY151" s="12"/>
      <c r="IZ151" s="12"/>
      <c r="JA151" s="12"/>
      <c r="JB151" s="12"/>
      <c r="JC151" s="12"/>
      <c r="JD151" s="12"/>
      <c r="JE151" s="12"/>
      <c r="JF151" s="12"/>
      <c r="JG151" s="12"/>
      <c r="JH151" s="12"/>
      <c r="JI151" s="12"/>
      <c r="JJ151" s="12"/>
      <c r="JK151" s="12"/>
      <c r="JL151" s="12"/>
      <c r="JM151" s="12"/>
      <c r="JN151" s="12"/>
      <c r="JO151" s="12"/>
      <c r="JP151" s="12"/>
      <c r="JQ151" s="12"/>
      <c r="JR151" s="12"/>
      <c r="JS151" s="12"/>
      <c r="JT151" s="12"/>
      <c r="JU151" s="12"/>
      <c r="JV151" s="12"/>
      <c r="JW151" s="12"/>
      <c r="JX151" s="12"/>
      <c r="JY151" s="12"/>
      <c r="JZ151" s="12"/>
      <c r="KA151" s="12"/>
      <c r="KB151" s="12"/>
    </row>
    <row r="152" spans="1:288" ht="15.75" customHeight="1" x14ac:dyDescent="0.3">
      <c r="A152" s="118" t="s">
        <v>361</v>
      </c>
      <c r="B152" s="117" t="s">
        <v>189</v>
      </c>
      <c r="C152" s="118" t="s">
        <v>192</v>
      </c>
      <c r="D152" s="118" t="s">
        <v>195</v>
      </c>
      <c r="E152" s="118" t="s">
        <v>871</v>
      </c>
      <c r="F152" s="154" t="s">
        <v>887</v>
      </c>
      <c r="G152" s="90" t="s">
        <v>880</v>
      </c>
      <c r="H152" s="168" t="s">
        <v>888</v>
      </c>
      <c r="I152" s="181" t="s">
        <v>208</v>
      </c>
      <c r="J152" s="181" t="s">
        <v>882</v>
      </c>
      <c r="K152" s="181"/>
      <c r="L152" s="138" t="s">
        <v>889</v>
      </c>
      <c r="M152" s="75">
        <f t="shared" si="25"/>
        <v>250000000</v>
      </c>
      <c r="N152" s="47">
        <f t="shared" si="26"/>
        <v>250000000</v>
      </c>
      <c r="O152" s="83">
        <v>6</v>
      </c>
      <c r="P152" s="47">
        <f t="shared" si="27"/>
        <v>250000000</v>
      </c>
      <c r="Q152" s="48">
        <v>250000000</v>
      </c>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6"/>
      <c r="CA152" s="66"/>
      <c r="CB152" s="67"/>
      <c r="CC152" s="67"/>
      <c r="CD152" s="67"/>
      <c r="CE152" s="67"/>
      <c r="CF152" s="67"/>
      <c r="CG152" s="67"/>
      <c r="CH152" s="67"/>
      <c r="CI152" s="67"/>
      <c r="CJ152" s="67"/>
      <c r="CK152" s="67"/>
      <c r="CL152" s="67"/>
      <c r="CM152" s="67"/>
      <c r="CN152" s="67"/>
      <c r="CO152" s="67"/>
      <c r="CP152" s="67"/>
      <c r="CQ152" s="67"/>
      <c r="CR152" s="67"/>
      <c r="CS152" s="67"/>
      <c r="CT152" s="67"/>
      <c r="CU152" s="67"/>
      <c r="CV152" s="67"/>
      <c r="CW152" s="67"/>
      <c r="CX152" s="67"/>
      <c r="CY152" s="67"/>
      <c r="CZ152" s="67"/>
      <c r="DA152" s="67"/>
      <c r="DB152" s="67"/>
      <c r="DC152" s="67"/>
      <c r="DD152" s="67"/>
      <c r="DE152" s="67"/>
      <c r="DF152" s="67"/>
      <c r="DG152" s="67"/>
      <c r="DH152" s="67"/>
      <c r="DI152" s="67"/>
      <c r="DJ152" s="67"/>
      <c r="DK152" s="67"/>
      <c r="DL152" s="67"/>
      <c r="DM152" s="67"/>
      <c r="DN152" s="67"/>
      <c r="DO152" s="67"/>
      <c r="DP152" s="67"/>
      <c r="DQ152" s="67"/>
      <c r="DR152" s="67"/>
      <c r="DS152" s="67"/>
      <c r="DT152" s="67"/>
      <c r="DU152" s="67"/>
      <c r="DV152" s="67"/>
      <c r="DW152" s="67"/>
      <c r="DX152" s="67"/>
      <c r="DY152" s="67"/>
      <c r="DZ152" s="67"/>
      <c r="EA152" s="67"/>
      <c r="EB152" s="67"/>
      <c r="EC152" s="67"/>
      <c r="ED152" s="67"/>
      <c r="EE152" s="67"/>
      <c r="EF152" s="67"/>
      <c r="EG152" s="67"/>
      <c r="EH152" s="67"/>
      <c r="EI152" s="67"/>
      <c r="EJ152" s="67"/>
      <c r="EK152" s="67"/>
      <c r="EL152" s="67"/>
      <c r="EM152" s="67"/>
      <c r="EN152" s="67"/>
      <c r="EO152" s="67"/>
      <c r="EP152" s="67"/>
      <c r="EQ152" s="67"/>
      <c r="ER152" s="67"/>
      <c r="ES152" s="67"/>
      <c r="ET152" s="67"/>
      <c r="EU152" s="67"/>
      <c r="EV152" s="67"/>
      <c r="EW152" s="67"/>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c r="HY152" s="12"/>
      <c r="HZ152" s="12"/>
      <c r="IA152" s="12"/>
      <c r="IB152" s="12"/>
      <c r="IC152" s="12"/>
      <c r="ID152" s="12"/>
      <c r="IE152" s="12"/>
      <c r="IF152" s="12"/>
      <c r="IG152" s="12"/>
      <c r="IH152" s="12"/>
      <c r="II152" s="12"/>
      <c r="IJ152" s="12"/>
      <c r="IK152" s="12"/>
      <c r="IL152" s="12"/>
      <c r="IM152" s="12"/>
      <c r="IN152" s="12"/>
      <c r="IO152" s="12"/>
      <c r="IP152" s="12"/>
      <c r="IQ152" s="12"/>
      <c r="IR152" s="12"/>
      <c r="IS152" s="12"/>
      <c r="IT152" s="12"/>
      <c r="IU152" s="12"/>
      <c r="IV152" s="12"/>
      <c r="IW152" s="12"/>
      <c r="IX152" s="12"/>
      <c r="IY152" s="12"/>
      <c r="IZ152" s="12"/>
      <c r="JA152" s="12"/>
      <c r="JB152" s="12"/>
      <c r="JC152" s="12"/>
      <c r="JD152" s="12"/>
      <c r="JE152" s="12"/>
      <c r="JF152" s="12"/>
      <c r="JG152" s="12"/>
      <c r="JH152" s="12"/>
      <c r="JI152" s="12"/>
      <c r="JJ152" s="12"/>
      <c r="JK152" s="12"/>
      <c r="JL152" s="12"/>
      <c r="JM152" s="12"/>
      <c r="JN152" s="12"/>
      <c r="JO152" s="12"/>
      <c r="JP152" s="12"/>
      <c r="JQ152" s="12"/>
      <c r="JR152" s="12"/>
      <c r="JS152" s="12"/>
      <c r="JT152" s="12"/>
      <c r="JU152" s="12"/>
      <c r="JV152" s="12"/>
      <c r="JW152" s="12"/>
      <c r="JX152" s="12"/>
      <c r="JY152" s="12"/>
      <c r="JZ152" s="12"/>
      <c r="KA152" s="12"/>
      <c r="KB152" s="12"/>
    </row>
    <row r="153" spans="1:288" ht="15.75" customHeight="1" x14ac:dyDescent="0.3">
      <c r="A153" s="118" t="s">
        <v>361</v>
      </c>
      <c r="B153" s="117" t="s">
        <v>189</v>
      </c>
      <c r="C153" s="118" t="s">
        <v>192</v>
      </c>
      <c r="D153" s="118" t="s">
        <v>195</v>
      </c>
      <c r="E153" s="118" t="s">
        <v>871</v>
      </c>
      <c r="F153" s="154" t="s">
        <v>893</v>
      </c>
      <c r="G153" s="90" t="s">
        <v>894</v>
      </c>
      <c r="H153" s="168" t="s">
        <v>895</v>
      </c>
      <c r="I153" s="181" t="s">
        <v>208</v>
      </c>
      <c r="J153" s="181" t="s">
        <v>882</v>
      </c>
      <c r="K153" s="181"/>
      <c r="L153" s="122" t="s">
        <v>896</v>
      </c>
      <c r="M153" s="75">
        <f t="shared" si="25"/>
        <v>400000000</v>
      </c>
      <c r="N153" s="47">
        <f t="shared" si="26"/>
        <v>400000000</v>
      </c>
      <c r="O153" s="83">
        <v>10</v>
      </c>
      <c r="P153" s="47">
        <f t="shared" si="27"/>
        <v>400000000</v>
      </c>
      <c r="Q153" s="48">
        <v>400000000</v>
      </c>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6"/>
      <c r="CA153" s="66"/>
      <c r="CB153" s="67"/>
      <c r="CC153" s="67"/>
      <c r="CD153" s="67"/>
      <c r="CE153" s="67"/>
      <c r="CF153" s="67"/>
      <c r="CG153" s="67"/>
      <c r="CH153" s="67"/>
      <c r="CI153" s="67"/>
      <c r="CJ153" s="67"/>
      <c r="CK153" s="67"/>
      <c r="CL153" s="67"/>
      <c r="CM153" s="67"/>
      <c r="CN153" s="67"/>
      <c r="CO153" s="67"/>
      <c r="CP153" s="67"/>
      <c r="CQ153" s="67"/>
      <c r="CR153" s="67"/>
      <c r="CS153" s="67"/>
      <c r="CT153" s="67"/>
      <c r="CU153" s="67"/>
      <c r="CV153" s="67"/>
      <c r="CW153" s="67"/>
      <c r="CX153" s="67"/>
      <c r="CY153" s="67"/>
      <c r="CZ153" s="67"/>
      <c r="DA153" s="67"/>
      <c r="DB153" s="67"/>
      <c r="DC153" s="67"/>
      <c r="DD153" s="67"/>
      <c r="DE153" s="67"/>
      <c r="DF153" s="67"/>
      <c r="DG153" s="67"/>
      <c r="DH153" s="67"/>
      <c r="DI153" s="67"/>
      <c r="DJ153" s="67"/>
      <c r="DK153" s="67"/>
      <c r="DL153" s="67"/>
      <c r="DM153" s="67"/>
      <c r="DN153" s="67"/>
      <c r="DO153" s="67"/>
      <c r="DP153" s="67"/>
      <c r="DQ153" s="67"/>
      <c r="DR153" s="67"/>
      <c r="DS153" s="67"/>
      <c r="DT153" s="67"/>
      <c r="DU153" s="67"/>
      <c r="DV153" s="67"/>
      <c r="DW153" s="67"/>
      <c r="DX153" s="67"/>
      <c r="DY153" s="67"/>
      <c r="DZ153" s="67"/>
      <c r="EA153" s="67"/>
      <c r="EB153" s="67"/>
      <c r="EC153" s="67"/>
      <c r="ED153" s="67"/>
      <c r="EE153" s="67"/>
      <c r="EF153" s="67"/>
      <c r="EG153" s="67"/>
      <c r="EH153" s="67"/>
      <c r="EI153" s="67"/>
      <c r="EJ153" s="67"/>
      <c r="EK153" s="67"/>
      <c r="EL153" s="67"/>
      <c r="EM153" s="67"/>
      <c r="EN153" s="67"/>
      <c r="EO153" s="67"/>
      <c r="EP153" s="67"/>
      <c r="EQ153" s="67"/>
      <c r="ER153" s="67"/>
      <c r="ES153" s="67"/>
      <c r="ET153" s="67"/>
      <c r="EU153" s="67"/>
      <c r="EV153" s="67"/>
      <c r="EW153" s="67"/>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c r="IX153" s="12"/>
      <c r="IY153" s="12"/>
      <c r="IZ153" s="12"/>
      <c r="JA153" s="12"/>
      <c r="JB153" s="12"/>
      <c r="JC153" s="12"/>
      <c r="JD153" s="12"/>
      <c r="JE153" s="12"/>
      <c r="JF153" s="12"/>
      <c r="JG153" s="12"/>
      <c r="JH153" s="12"/>
      <c r="JI153" s="12"/>
      <c r="JJ153" s="12"/>
      <c r="JK153" s="12"/>
      <c r="JL153" s="12"/>
      <c r="JM153" s="12"/>
      <c r="JN153" s="12"/>
      <c r="JO153" s="12"/>
      <c r="JP153" s="12"/>
      <c r="JQ153" s="12"/>
      <c r="JR153" s="12"/>
      <c r="JS153" s="12"/>
      <c r="JT153" s="12"/>
      <c r="JU153" s="12"/>
      <c r="JV153" s="12"/>
      <c r="JW153" s="12"/>
      <c r="JX153" s="12"/>
      <c r="JY153" s="12"/>
      <c r="JZ153" s="12"/>
      <c r="KA153" s="12"/>
      <c r="KB153" s="12"/>
    </row>
    <row r="154" spans="1:288" ht="15.75" customHeight="1" x14ac:dyDescent="0.3">
      <c r="A154" s="118" t="s">
        <v>361</v>
      </c>
      <c r="B154" s="117" t="s">
        <v>189</v>
      </c>
      <c r="C154" s="118" t="s">
        <v>192</v>
      </c>
      <c r="D154" s="118" t="s">
        <v>195</v>
      </c>
      <c r="E154" s="118" t="s">
        <v>871</v>
      </c>
      <c r="F154" s="154" t="s">
        <v>897</v>
      </c>
      <c r="G154" s="90" t="s">
        <v>880</v>
      </c>
      <c r="H154" s="168" t="s">
        <v>898</v>
      </c>
      <c r="I154" s="181" t="s">
        <v>208</v>
      </c>
      <c r="J154" s="181" t="s">
        <v>882</v>
      </c>
      <c r="K154" s="181"/>
      <c r="L154" s="138" t="s">
        <v>899</v>
      </c>
      <c r="M154" s="75">
        <f t="shared" si="25"/>
        <v>200000000</v>
      </c>
      <c r="N154" s="47">
        <f t="shared" si="26"/>
        <v>200000000</v>
      </c>
      <c r="O154" s="83">
        <v>5</v>
      </c>
      <c r="P154" s="47">
        <f t="shared" si="27"/>
        <v>200000000</v>
      </c>
      <c r="Q154" s="48">
        <v>200000000</v>
      </c>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6"/>
      <c r="CA154" s="66"/>
      <c r="CB154" s="67"/>
      <c r="CC154" s="67"/>
      <c r="CD154" s="67"/>
      <c r="CE154" s="67"/>
      <c r="CF154" s="67"/>
      <c r="CG154" s="67"/>
      <c r="CH154" s="67"/>
      <c r="CI154" s="67"/>
      <c r="CJ154" s="67"/>
      <c r="CK154" s="67"/>
      <c r="CL154" s="67"/>
      <c r="CM154" s="67"/>
      <c r="CN154" s="67"/>
      <c r="CO154" s="67"/>
      <c r="CP154" s="67"/>
      <c r="CQ154" s="67"/>
      <c r="CR154" s="67"/>
      <c r="CS154" s="67"/>
      <c r="CT154" s="67"/>
      <c r="CU154" s="67"/>
      <c r="CV154" s="67"/>
      <c r="CW154" s="67"/>
      <c r="CX154" s="67"/>
      <c r="CY154" s="67"/>
      <c r="CZ154" s="67"/>
      <c r="DA154" s="67"/>
      <c r="DB154" s="67"/>
      <c r="DC154" s="67"/>
      <c r="DD154" s="67"/>
      <c r="DE154" s="67"/>
      <c r="DF154" s="67"/>
      <c r="DG154" s="67"/>
      <c r="DH154" s="67"/>
      <c r="DI154" s="67"/>
      <c r="DJ154" s="67"/>
      <c r="DK154" s="67"/>
      <c r="DL154" s="67"/>
      <c r="DM154" s="67"/>
      <c r="DN154" s="67"/>
      <c r="DO154" s="67"/>
      <c r="DP154" s="67"/>
      <c r="DQ154" s="67"/>
      <c r="DR154" s="67"/>
      <c r="DS154" s="67"/>
      <c r="DT154" s="67"/>
      <c r="DU154" s="67"/>
      <c r="DV154" s="67"/>
      <c r="DW154" s="67"/>
      <c r="DX154" s="67"/>
      <c r="DY154" s="67"/>
      <c r="DZ154" s="67"/>
      <c r="EA154" s="67"/>
      <c r="EB154" s="67"/>
      <c r="EC154" s="67"/>
      <c r="ED154" s="67"/>
      <c r="EE154" s="67"/>
      <c r="EF154" s="67"/>
      <c r="EG154" s="67"/>
      <c r="EH154" s="67"/>
      <c r="EI154" s="67"/>
      <c r="EJ154" s="67"/>
      <c r="EK154" s="67"/>
      <c r="EL154" s="67"/>
      <c r="EM154" s="67"/>
      <c r="EN154" s="67"/>
      <c r="EO154" s="67"/>
      <c r="EP154" s="67"/>
      <c r="EQ154" s="67"/>
      <c r="ER154" s="67"/>
      <c r="ES154" s="67"/>
      <c r="ET154" s="67"/>
      <c r="EU154" s="67"/>
      <c r="EV154" s="67"/>
      <c r="EW154" s="67"/>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c r="ID154" s="12"/>
      <c r="IE154" s="12"/>
      <c r="IF154" s="12"/>
      <c r="IG154" s="12"/>
      <c r="IH154" s="12"/>
      <c r="II154" s="12"/>
      <c r="IJ154" s="12"/>
      <c r="IK154" s="12"/>
      <c r="IL154" s="12"/>
      <c r="IM154" s="12"/>
      <c r="IN154" s="12"/>
      <c r="IO154" s="12"/>
      <c r="IP154" s="12"/>
      <c r="IQ154" s="12"/>
      <c r="IR154" s="12"/>
      <c r="IS154" s="12"/>
      <c r="IT154" s="12"/>
      <c r="IU154" s="12"/>
      <c r="IV154" s="12"/>
      <c r="IW154" s="12"/>
      <c r="IX154" s="12"/>
      <c r="IY154" s="12"/>
      <c r="IZ154" s="12"/>
      <c r="JA154" s="12"/>
      <c r="JB154" s="12"/>
      <c r="JC154" s="12"/>
      <c r="JD154" s="12"/>
      <c r="JE154" s="12"/>
      <c r="JF154" s="12"/>
      <c r="JG154" s="12"/>
      <c r="JH154" s="12"/>
      <c r="JI154" s="12"/>
      <c r="JJ154" s="12"/>
      <c r="JK154" s="12"/>
      <c r="JL154" s="12"/>
      <c r="JM154" s="12"/>
      <c r="JN154" s="12"/>
      <c r="JO154" s="12"/>
      <c r="JP154" s="12"/>
      <c r="JQ154" s="12"/>
      <c r="JR154" s="12"/>
      <c r="JS154" s="12"/>
      <c r="JT154" s="12"/>
      <c r="JU154" s="12"/>
      <c r="JV154" s="12"/>
      <c r="JW154" s="12"/>
      <c r="JX154" s="12"/>
      <c r="JY154" s="12"/>
      <c r="JZ154" s="12"/>
      <c r="KA154" s="12"/>
      <c r="KB154" s="12"/>
    </row>
    <row r="155" spans="1:288" ht="15.75" customHeight="1" x14ac:dyDescent="0.3">
      <c r="A155" s="118" t="s">
        <v>361</v>
      </c>
      <c r="B155" s="117" t="s">
        <v>189</v>
      </c>
      <c r="C155" s="118" t="s">
        <v>192</v>
      </c>
      <c r="D155" s="118" t="s">
        <v>195</v>
      </c>
      <c r="E155" s="118" t="s">
        <v>871</v>
      </c>
      <c r="F155" s="154" t="s">
        <v>900</v>
      </c>
      <c r="G155" s="90" t="s">
        <v>894</v>
      </c>
      <c r="H155" s="168" t="s">
        <v>901</v>
      </c>
      <c r="I155" s="181" t="s">
        <v>208</v>
      </c>
      <c r="J155" s="181" t="s">
        <v>882</v>
      </c>
      <c r="K155" s="181"/>
      <c r="L155" s="122" t="s">
        <v>902</v>
      </c>
      <c r="M155" s="75">
        <f t="shared" si="25"/>
        <v>250000000</v>
      </c>
      <c r="N155" s="47">
        <f t="shared" si="26"/>
        <v>250000000</v>
      </c>
      <c r="O155" s="83">
        <v>6</v>
      </c>
      <c r="P155" s="47">
        <f t="shared" si="27"/>
        <v>250000000</v>
      </c>
      <c r="Q155" s="48">
        <v>250000000</v>
      </c>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6"/>
      <c r="CA155" s="66"/>
      <c r="CB155" s="67"/>
      <c r="CC155" s="67"/>
      <c r="CD155" s="67"/>
      <c r="CE155" s="67"/>
      <c r="CF155" s="67"/>
      <c r="CG155" s="67"/>
      <c r="CH155" s="67"/>
      <c r="CI155" s="67"/>
      <c r="CJ155" s="67"/>
      <c r="CK155" s="67"/>
      <c r="CL155" s="67"/>
      <c r="CM155" s="67"/>
      <c r="CN155" s="67"/>
      <c r="CO155" s="67"/>
      <c r="CP155" s="67"/>
      <c r="CQ155" s="67"/>
      <c r="CR155" s="67"/>
      <c r="CS155" s="67"/>
      <c r="CT155" s="67"/>
      <c r="CU155" s="67"/>
      <c r="CV155" s="67"/>
      <c r="CW155" s="67"/>
      <c r="CX155" s="67"/>
      <c r="CY155" s="67"/>
      <c r="CZ155" s="67"/>
      <c r="DA155" s="67"/>
      <c r="DB155" s="67"/>
      <c r="DC155" s="67"/>
      <c r="DD155" s="67"/>
      <c r="DE155" s="67"/>
      <c r="DF155" s="67"/>
      <c r="DG155" s="67"/>
      <c r="DH155" s="67"/>
      <c r="DI155" s="67"/>
      <c r="DJ155" s="67"/>
      <c r="DK155" s="67"/>
      <c r="DL155" s="67"/>
      <c r="DM155" s="67"/>
      <c r="DN155" s="67"/>
      <c r="DO155" s="67"/>
      <c r="DP155" s="67"/>
      <c r="DQ155" s="67"/>
      <c r="DR155" s="67"/>
      <c r="DS155" s="67"/>
      <c r="DT155" s="67"/>
      <c r="DU155" s="67"/>
      <c r="DV155" s="67"/>
      <c r="DW155" s="67"/>
      <c r="DX155" s="67"/>
      <c r="DY155" s="67"/>
      <c r="DZ155" s="67"/>
      <c r="EA155" s="67"/>
      <c r="EB155" s="67"/>
      <c r="EC155" s="67"/>
      <c r="ED155" s="67"/>
      <c r="EE155" s="67"/>
      <c r="EF155" s="67"/>
      <c r="EG155" s="67"/>
      <c r="EH155" s="67"/>
      <c r="EI155" s="67"/>
      <c r="EJ155" s="67"/>
      <c r="EK155" s="67"/>
      <c r="EL155" s="67"/>
      <c r="EM155" s="67"/>
      <c r="EN155" s="67"/>
      <c r="EO155" s="67"/>
      <c r="EP155" s="67"/>
      <c r="EQ155" s="67"/>
      <c r="ER155" s="67"/>
      <c r="ES155" s="67"/>
      <c r="ET155" s="67"/>
      <c r="EU155" s="67"/>
      <c r="EV155" s="67"/>
      <c r="EW155" s="67"/>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row>
    <row r="156" spans="1:288" ht="15.75" customHeight="1" x14ac:dyDescent="0.3">
      <c r="A156" s="118" t="s">
        <v>361</v>
      </c>
      <c r="B156" s="117" t="s">
        <v>189</v>
      </c>
      <c r="C156" s="118" t="s">
        <v>192</v>
      </c>
      <c r="D156" s="118" t="s">
        <v>195</v>
      </c>
      <c r="E156" s="118" t="s">
        <v>871</v>
      </c>
      <c r="F156" s="154" t="s">
        <v>903</v>
      </c>
      <c r="G156" s="90" t="s">
        <v>894</v>
      </c>
      <c r="H156" s="168" t="s">
        <v>905</v>
      </c>
      <c r="I156" s="181" t="s">
        <v>208</v>
      </c>
      <c r="J156" s="181" t="s">
        <v>907</v>
      </c>
      <c r="K156" s="181"/>
      <c r="L156" s="122" t="s">
        <v>909</v>
      </c>
      <c r="M156" s="75">
        <f t="shared" si="25"/>
        <v>300000000</v>
      </c>
      <c r="N156" s="47">
        <f t="shared" si="26"/>
        <v>300000000</v>
      </c>
      <c r="O156" s="83">
        <v>6</v>
      </c>
      <c r="P156" s="47">
        <f t="shared" si="27"/>
        <v>300000000</v>
      </c>
      <c r="Q156" s="48">
        <v>300000000</v>
      </c>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6"/>
      <c r="CA156" s="66"/>
      <c r="CB156" s="67"/>
      <c r="CC156" s="67"/>
      <c r="CD156" s="67"/>
      <c r="CE156" s="67"/>
      <c r="CF156" s="67"/>
      <c r="CG156" s="67"/>
      <c r="CH156" s="67"/>
      <c r="CI156" s="67"/>
      <c r="CJ156" s="67"/>
      <c r="CK156" s="67"/>
      <c r="CL156" s="67"/>
      <c r="CM156" s="67"/>
      <c r="CN156" s="67"/>
      <c r="CO156" s="67"/>
      <c r="CP156" s="67"/>
      <c r="CQ156" s="67"/>
      <c r="CR156" s="67"/>
      <c r="CS156" s="67"/>
      <c r="CT156" s="67"/>
      <c r="CU156" s="67"/>
      <c r="CV156" s="67"/>
      <c r="CW156" s="67"/>
      <c r="CX156" s="67"/>
      <c r="CY156" s="67"/>
      <c r="CZ156" s="67"/>
      <c r="DA156" s="67"/>
      <c r="DB156" s="67"/>
      <c r="DC156" s="67"/>
      <c r="DD156" s="67"/>
      <c r="DE156" s="67"/>
      <c r="DF156" s="67"/>
      <c r="DG156" s="67"/>
      <c r="DH156" s="67"/>
      <c r="DI156" s="67"/>
      <c r="DJ156" s="67"/>
      <c r="DK156" s="67"/>
      <c r="DL156" s="67"/>
      <c r="DM156" s="67"/>
      <c r="DN156" s="67"/>
      <c r="DO156" s="67"/>
      <c r="DP156" s="67"/>
      <c r="DQ156" s="67"/>
      <c r="DR156" s="67"/>
      <c r="DS156" s="67"/>
      <c r="DT156" s="67"/>
      <c r="DU156" s="67"/>
      <c r="DV156" s="67"/>
      <c r="DW156" s="67"/>
      <c r="DX156" s="67"/>
      <c r="DY156" s="67"/>
      <c r="DZ156" s="67"/>
      <c r="EA156" s="67"/>
      <c r="EB156" s="67"/>
      <c r="EC156" s="67"/>
      <c r="ED156" s="67"/>
      <c r="EE156" s="67"/>
      <c r="EF156" s="67"/>
      <c r="EG156" s="67"/>
      <c r="EH156" s="67"/>
      <c r="EI156" s="67"/>
      <c r="EJ156" s="67"/>
      <c r="EK156" s="67"/>
      <c r="EL156" s="67"/>
      <c r="EM156" s="67"/>
      <c r="EN156" s="67"/>
      <c r="EO156" s="67"/>
      <c r="EP156" s="67"/>
      <c r="EQ156" s="67"/>
      <c r="ER156" s="67"/>
      <c r="ES156" s="67"/>
      <c r="ET156" s="67"/>
      <c r="EU156" s="67"/>
      <c r="EV156" s="67"/>
      <c r="EW156" s="67"/>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row>
    <row r="157" spans="1:288" ht="15.75" customHeight="1" x14ac:dyDescent="0.3">
      <c r="A157" s="812" t="s">
        <v>943</v>
      </c>
      <c r="B157" s="802"/>
      <c r="C157" s="802"/>
      <c r="D157" s="802"/>
      <c r="E157" s="802"/>
      <c r="F157" s="802"/>
      <c r="G157" s="802"/>
      <c r="H157" s="803"/>
      <c r="I157" s="196"/>
      <c r="J157" s="196"/>
      <c r="K157" s="196"/>
      <c r="L157" s="196"/>
      <c r="M157" s="198">
        <f>SUBTOTAL(9,M4:M156)</f>
        <v>91363905878.37999</v>
      </c>
      <c r="N157" s="198">
        <f>SUBTOTAL(9,N9:N156)</f>
        <v>91363905878.37999</v>
      </c>
      <c r="O157" s="197"/>
      <c r="P157" s="198">
        <f t="shared" ref="P157:EW157" si="28">SUBTOTAL(9,P9:P156)</f>
        <v>91363905878.37999</v>
      </c>
      <c r="Q157" s="198">
        <f t="shared" si="28"/>
        <v>90298905878.37999</v>
      </c>
      <c r="R157" s="198">
        <f t="shared" si="28"/>
        <v>0</v>
      </c>
      <c r="S157" s="198">
        <f t="shared" si="28"/>
        <v>0</v>
      </c>
      <c r="T157" s="198">
        <f t="shared" si="28"/>
        <v>0</v>
      </c>
      <c r="U157" s="198">
        <f t="shared" si="28"/>
        <v>0</v>
      </c>
      <c r="V157" s="198">
        <f t="shared" si="28"/>
        <v>0</v>
      </c>
      <c r="W157" s="198">
        <f t="shared" si="28"/>
        <v>0</v>
      </c>
      <c r="X157" s="198">
        <f t="shared" si="28"/>
        <v>0</v>
      </c>
      <c r="Y157" s="198">
        <f t="shared" si="28"/>
        <v>0</v>
      </c>
      <c r="Z157" s="198">
        <f t="shared" si="28"/>
        <v>0</v>
      </c>
      <c r="AA157" s="198">
        <f t="shared" si="28"/>
        <v>0</v>
      </c>
      <c r="AB157" s="198">
        <f t="shared" si="28"/>
        <v>0</v>
      </c>
      <c r="AC157" s="198">
        <f t="shared" si="28"/>
        <v>0</v>
      </c>
      <c r="AD157" s="198">
        <f t="shared" si="28"/>
        <v>0</v>
      </c>
      <c r="AE157" s="198">
        <f t="shared" si="28"/>
        <v>0</v>
      </c>
      <c r="AF157" s="198">
        <f t="shared" si="28"/>
        <v>0</v>
      </c>
      <c r="AG157" s="198">
        <f t="shared" si="28"/>
        <v>0</v>
      </c>
      <c r="AH157" s="198">
        <f t="shared" si="28"/>
        <v>0</v>
      </c>
      <c r="AI157" s="198">
        <f t="shared" si="28"/>
        <v>0</v>
      </c>
      <c r="AJ157" s="198">
        <f t="shared" si="28"/>
        <v>0</v>
      </c>
      <c r="AK157" s="198">
        <f t="shared" si="28"/>
        <v>0</v>
      </c>
      <c r="AL157" s="198">
        <f t="shared" si="28"/>
        <v>0</v>
      </c>
      <c r="AM157" s="198">
        <f t="shared" si="28"/>
        <v>0</v>
      </c>
      <c r="AN157" s="198">
        <f t="shared" si="28"/>
        <v>0</v>
      </c>
      <c r="AO157" s="198">
        <f t="shared" si="28"/>
        <v>0</v>
      </c>
      <c r="AP157" s="198">
        <f t="shared" si="28"/>
        <v>0</v>
      </c>
      <c r="AQ157" s="198">
        <f t="shared" si="28"/>
        <v>0</v>
      </c>
      <c r="AR157" s="198">
        <f t="shared" si="28"/>
        <v>0</v>
      </c>
      <c r="AS157" s="198">
        <f t="shared" si="28"/>
        <v>0</v>
      </c>
      <c r="AT157" s="198">
        <f t="shared" si="28"/>
        <v>0</v>
      </c>
      <c r="AU157" s="198">
        <f t="shared" si="28"/>
        <v>0</v>
      </c>
      <c r="AV157" s="198">
        <f t="shared" si="28"/>
        <v>0</v>
      </c>
      <c r="AW157" s="198">
        <f t="shared" si="28"/>
        <v>0</v>
      </c>
      <c r="AX157" s="198">
        <f t="shared" si="28"/>
        <v>0</v>
      </c>
      <c r="AY157" s="198">
        <f t="shared" si="28"/>
        <v>0</v>
      </c>
      <c r="AZ157" s="198">
        <f t="shared" si="28"/>
        <v>415000000</v>
      </c>
      <c r="BA157" s="198">
        <f t="shared" si="28"/>
        <v>0</v>
      </c>
      <c r="BB157" s="198">
        <f t="shared" si="28"/>
        <v>0</v>
      </c>
      <c r="BC157" s="198">
        <f t="shared" si="28"/>
        <v>0</v>
      </c>
      <c r="BD157" s="198">
        <f t="shared" si="28"/>
        <v>0</v>
      </c>
      <c r="BE157" s="198">
        <f t="shared" si="28"/>
        <v>0</v>
      </c>
      <c r="BF157" s="198">
        <f t="shared" si="28"/>
        <v>0</v>
      </c>
      <c r="BG157" s="198">
        <f t="shared" si="28"/>
        <v>0</v>
      </c>
      <c r="BH157" s="198">
        <f t="shared" si="28"/>
        <v>0</v>
      </c>
      <c r="BI157" s="198">
        <f t="shared" si="28"/>
        <v>0</v>
      </c>
      <c r="BJ157" s="198">
        <f t="shared" si="28"/>
        <v>0</v>
      </c>
      <c r="BK157" s="198">
        <f t="shared" si="28"/>
        <v>0</v>
      </c>
      <c r="BL157" s="198">
        <f t="shared" si="28"/>
        <v>0</v>
      </c>
      <c r="BM157" s="198">
        <f t="shared" si="28"/>
        <v>0</v>
      </c>
      <c r="BN157" s="198">
        <f t="shared" si="28"/>
        <v>0</v>
      </c>
      <c r="BO157" s="198">
        <f t="shared" si="28"/>
        <v>0</v>
      </c>
      <c r="BP157" s="198">
        <f t="shared" si="28"/>
        <v>0</v>
      </c>
      <c r="BQ157" s="198">
        <f t="shared" si="28"/>
        <v>0</v>
      </c>
      <c r="BR157" s="198">
        <f t="shared" si="28"/>
        <v>0</v>
      </c>
      <c r="BS157" s="198">
        <f t="shared" si="28"/>
        <v>0</v>
      </c>
      <c r="BT157" s="198">
        <f t="shared" si="28"/>
        <v>0</v>
      </c>
      <c r="BU157" s="198">
        <f t="shared" si="28"/>
        <v>0</v>
      </c>
      <c r="BV157" s="198">
        <f t="shared" si="28"/>
        <v>0</v>
      </c>
      <c r="BW157" s="198">
        <f t="shared" si="28"/>
        <v>0</v>
      </c>
      <c r="BX157" s="198">
        <f t="shared" si="28"/>
        <v>0</v>
      </c>
      <c r="BY157" s="198">
        <f t="shared" si="28"/>
        <v>0</v>
      </c>
      <c r="BZ157" s="198">
        <f t="shared" si="28"/>
        <v>0</v>
      </c>
      <c r="CA157" s="198">
        <f t="shared" si="28"/>
        <v>0</v>
      </c>
      <c r="CB157" s="198">
        <f t="shared" si="28"/>
        <v>0</v>
      </c>
      <c r="CC157" s="198">
        <f t="shared" si="28"/>
        <v>0</v>
      </c>
      <c r="CD157" s="198">
        <f t="shared" si="28"/>
        <v>0</v>
      </c>
      <c r="CE157" s="198">
        <f t="shared" si="28"/>
        <v>0</v>
      </c>
      <c r="CF157" s="198">
        <f t="shared" si="28"/>
        <v>0</v>
      </c>
      <c r="CG157" s="198">
        <f t="shared" si="28"/>
        <v>0</v>
      </c>
      <c r="CH157" s="198">
        <f t="shared" si="28"/>
        <v>0</v>
      </c>
      <c r="CI157" s="198">
        <f t="shared" si="28"/>
        <v>0</v>
      </c>
      <c r="CJ157" s="198">
        <f t="shared" si="28"/>
        <v>0</v>
      </c>
      <c r="CK157" s="198">
        <f t="shared" si="28"/>
        <v>0</v>
      </c>
      <c r="CL157" s="198">
        <f t="shared" si="28"/>
        <v>0</v>
      </c>
      <c r="CM157" s="198">
        <f t="shared" si="28"/>
        <v>0</v>
      </c>
      <c r="CN157" s="198">
        <f t="shared" si="28"/>
        <v>0</v>
      </c>
      <c r="CO157" s="198">
        <f t="shared" si="28"/>
        <v>0</v>
      </c>
      <c r="CP157" s="198">
        <f t="shared" si="28"/>
        <v>0</v>
      </c>
      <c r="CQ157" s="198">
        <f t="shared" si="28"/>
        <v>650000000</v>
      </c>
      <c r="CR157" s="198">
        <f t="shared" si="28"/>
        <v>0</v>
      </c>
      <c r="CS157" s="198">
        <f t="shared" si="28"/>
        <v>0</v>
      </c>
      <c r="CT157" s="198">
        <f t="shared" si="28"/>
        <v>0</v>
      </c>
      <c r="CU157" s="198">
        <f t="shared" si="28"/>
        <v>0</v>
      </c>
      <c r="CV157" s="198">
        <f t="shared" si="28"/>
        <v>0</v>
      </c>
      <c r="CW157" s="198">
        <f t="shared" si="28"/>
        <v>0</v>
      </c>
      <c r="CX157" s="198">
        <f t="shared" si="28"/>
        <v>0</v>
      </c>
      <c r="CY157" s="198">
        <f t="shared" si="28"/>
        <v>0</v>
      </c>
      <c r="CZ157" s="198">
        <f t="shared" si="28"/>
        <v>0</v>
      </c>
      <c r="DA157" s="198">
        <f t="shared" si="28"/>
        <v>0</v>
      </c>
      <c r="DB157" s="198">
        <f t="shared" si="28"/>
        <v>0</v>
      </c>
      <c r="DC157" s="198">
        <f t="shared" si="28"/>
        <v>0</v>
      </c>
      <c r="DD157" s="198">
        <f t="shared" si="28"/>
        <v>0</v>
      </c>
      <c r="DE157" s="198">
        <f t="shared" si="28"/>
        <v>0</v>
      </c>
      <c r="DF157" s="198">
        <f t="shared" si="28"/>
        <v>0</v>
      </c>
      <c r="DG157" s="198">
        <f t="shared" si="28"/>
        <v>0</v>
      </c>
      <c r="DH157" s="198">
        <f t="shared" si="28"/>
        <v>0</v>
      </c>
      <c r="DI157" s="198">
        <f t="shared" si="28"/>
        <v>0</v>
      </c>
      <c r="DJ157" s="198">
        <f t="shared" si="28"/>
        <v>0</v>
      </c>
      <c r="DK157" s="198">
        <f t="shared" si="28"/>
        <v>0</v>
      </c>
      <c r="DL157" s="198">
        <f t="shared" si="28"/>
        <v>0</v>
      </c>
      <c r="DM157" s="198">
        <f t="shared" si="28"/>
        <v>0</v>
      </c>
      <c r="DN157" s="198">
        <f t="shared" si="28"/>
        <v>0</v>
      </c>
      <c r="DO157" s="198">
        <f t="shared" si="28"/>
        <v>0</v>
      </c>
      <c r="DP157" s="198">
        <f t="shared" si="28"/>
        <v>0</v>
      </c>
      <c r="DQ157" s="198">
        <f t="shared" si="28"/>
        <v>0</v>
      </c>
      <c r="DR157" s="198">
        <f t="shared" si="28"/>
        <v>0</v>
      </c>
      <c r="DS157" s="198">
        <f t="shared" si="28"/>
        <v>0</v>
      </c>
      <c r="DT157" s="198">
        <f t="shared" si="28"/>
        <v>0</v>
      </c>
      <c r="DU157" s="198">
        <f t="shared" si="28"/>
        <v>0</v>
      </c>
      <c r="DV157" s="198">
        <f t="shared" si="28"/>
        <v>0</v>
      </c>
      <c r="DW157" s="198">
        <f t="shared" si="28"/>
        <v>0</v>
      </c>
      <c r="DX157" s="198">
        <f t="shared" si="28"/>
        <v>0</v>
      </c>
      <c r="DY157" s="198">
        <f t="shared" si="28"/>
        <v>0</v>
      </c>
      <c r="DZ157" s="198">
        <f t="shared" si="28"/>
        <v>0</v>
      </c>
      <c r="EA157" s="198">
        <f t="shared" si="28"/>
        <v>0</v>
      </c>
      <c r="EB157" s="198">
        <f t="shared" si="28"/>
        <v>0</v>
      </c>
      <c r="EC157" s="198">
        <f t="shared" si="28"/>
        <v>0</v>
      </c>
      <c r="ED157" s="198">
        <f t="shared" si="28"/>
        <v>0</v>
      </c>
      <c r="EE157" s="198">
        <f t="shared" si="28"/>
        <v>0</v>
      </c>
      <c r="EF157" s="198">
        <f t="shared" si="28"/>
        <v>0</v>
      </c>
      <c r="EG157" s="198">
        <f t="shared" si="28"/>
        <v>0</v>
      </c>
      <c r="EH157" s="198">
        <f t="shared" si="28"/>
        <v>0</v>
      </c>
      <c r="EI157" s="198">
        <f t="shared" si="28"/>
        <v>0</v>
      </c>
      <c r="EJ157" s="198">
        <f t="shared" si="28"/>
        <v>0</v>
      </c>
      <c r="EK157" s="198">
        <f t="shared" si="28"/>
        <v>0</v>
      </c>
      <c r="EL157" s="198">
        <f t="shared" si="28"/>
        <v>0</v>
      </c>
      <c r="EM157" s="198">
        <f t="shared" si="28"/>
        <v>0</v>
      </c>
      <c r="EN157" s="198">
        <f t="shared" si="28"/>
        <v>0</v>
      </c>
      <c r="EO157" s="198">
        <f t="shared" si="28"/>
        <v>0</v>
      </c>
      <c r="EP157" s="198">
        <f t="shared" si="28"/>
        <v>0</v>
      </c>
      <c r="EQ157" s="198">
        <f t="shared" si="28"/>
        <v>0</v>
      </c>
      <c r="ER157" s="198">
        <f t="shared" si="28"/>
        <v>0</v>
      </c>
      <c r="ES157" s="198">
        <f t="shared" si="28"/>
        <v>0</v>
      </c>
      <c r="ET157" s="198">
        <f t="shared" si="28"/>
        <v>0</v>
      </c>
      <c r="EU157" s="198">
        <f t="shared" si="28"/>
        <v>0</v>
      </c>
      <c r="EV157" s="198">
        <f t="shared" si="28"/>
        <v>0</v>
      </c>
      <c r="EW157" s="198">
        <f t="shared" si="28"/>
        <v>0</v>
      </c>
      <c r="EX157" s="199">
        <f>SUM(EX4:EX156)</f>
        <v>0</v>
      </c>
      <c r="EY157" s="199">
        <f>SUM(EY4:EY156)</f>
        <v>0</v>
      </c>
      <c r="EZ157" s="199">
        <f>SUM(EZ4:EZ156)</f>
        <v>0</v>
      </c>
      <c r="FA157" s="199">
        <f>SUM(FA4:FA156)</f>
        <v>0</v>
      </c>
      <c r="FB157" s="199">
        <f>SUM(FB4:FB156)</f>
        <v>0</v>
      </c>
      <c r="FC157" s="200"/>
      <c r="FD157" s="200"/>
      <c r="FE157" s="200"/>
      <c r="FF157" s="200"/>
      <c r="FG157" s="200"/>
      <c r="FH157" s="200"/>
      <c r="FI157" s="200"/>
      <c r="FJ157" s="200"/>
      <c r="FK157" s="200"/>
      <c r="FL157" s="200"/>
      <c r="FM157" s="200"/>
      <c r="FN157" s="200"/>
      <c r="FO157" s="200"/>
      <c r="FP157" s="200"/>
      <c r="FQ157" s="200"/>
      <c r="FR157" s="200"/>
      <c r="FS157" s="200"/>
      <c r="FT157" s="200"/>
      <c r="FU157" s="200"/>
      <c r="FV157" s="200"/>
      <c r="FW157" s="200"/>
      <c r="FX157" s="200"/>
      <c r="FY157" s="200"/>
      <c r="FZ157" s="200"/>
      <c r="GA157" s="200"/>
      <c r="GB157" s="200"/>
      <c r="GC157" s="200"/>
      <c r="GD157" s="200"/>
      <c r="GE157" s="200"/>
      <c r="GF157" s="200"/>
      <c r="GG157" s="200"/>
      <c r="GH157" s="200"/>
      <c r="GI157" s="200"/>
      <c r="GJ157" s="200"/>
      <c r="GK157" s="200"/>
      <c r="GL157" s="200"/>
      <c r="GM157" s="200"/>
      <c r="GN157" s="200"/>
      <c r="GO157" s="200"/>
      <c r="GP157" s="200"/>
      <c r="GQ157" s="200"/>
      <c r="GR157" s="200"/>
      <c r="GS157" s="200"/>
      <c r="GT157" s="200"/>
      <c r="GU157" s="200"/>
      <c r="GV157" s="200"/>
      <c r="GW157" s="200"/>
      <c r="GX157" s="200"/>
      <c r="GY157" s="200"/>
      <c r="GZ157" s="200"/>
      <c r="HA157" s="200"/>
      <c r="HB157" s="200"/>
      <c r="HC157" s="200"/>
      <c r="HD157" s="200"/>
      <c r="HE157" s="200"/>
      <c r="HF157" s="200"/>
      <c r="HG157" s="200"/>
      <c r="HH157" s="200"/>
      <c r="HI157" s="200"/>
      <c r="HJ157" s="200"/>
      <c r="HK157" s="200"/>
      <c r="HL157" s="200"/>
      <c r="HM157" s="200"/>
      <c r="HN157" s="200"/>
      <c r="HO157" s="200"/>
      <c r="HP157" s="200"/>
      <c r="HQ157" s="200"/>
      <c r="HR157" s="200"/>
      <c r="HS157" s="200"/>
      <c r="HT157" s="200"/>
      <c r="HU157" s="200"/>
      <c r="HV157" s="200"/>
      <c r="HW157" s="200"/>
      <c r="HX157" s="200"/>
      <c r="HY157" s="200"/>
      <c r="HZ157" s="200"/>
      <c r="IA157" s="200"/>
      <c r="IB157" s="200"/>
      <c r="IC157" s="200"/>
      <c r="ID157" s="200"/>
      <c r="IE157" s="200"/>
      <c r="IF157" s="200"/>
      <c r="IG157" s="200"/>
      <c r="IH157" s="200"/>
      <c r="II157" s="200"/>
      <c r="IJ157" s="200"/>
      <c r="IK157" s="200"/>
      <c r="IL157" s="200"/>
      <c r="IM157" s="200"/>
      <c r="IN157" s="200"/>
      <c r="IO157" s="200"/>
      <c r="IP157" s="200"/>
      <c r="IQ157" s="200"/>
      <c r="IR157" s="200"/>
      <c r="IS157" s="200"/>
      <c r="IT157" s="200"/>
      <c r="IU157" s="200"/>
      <c r="IV157" s="200"/>
      <c r="IW157" s="200"/>
      <c r="IX157" s="200"/>
      <c r="IY157" s="200"/>
      <c r="IZ157" s="200"/>
      <c r="JA157" s="200"/>
      <c r="JB157" s="200"/>
      <c r="JC157" s="200"/>
      <c r="JD157" s="200"/>
      <c r="JE157" s="200"/>
      <c r="JF157" s="200"/>
      <c r="JG157" s="200"/>
      <c r="JH157" s="200"/>
      <c r="JI157" s="200"/>
      <c r="JJ157" s="200"/>
      <c r="JK157" s="200"/>
      <c r="JL157" s="200"/>
      <c r="JM157" s="200"/>
      <c r="JN157" s="200"/>
      <c r="JO157" s="200"/>
      <c r="JP157" s="200"/>
      <c r="JQ157" s="200"/>
      <c r="JR157" s="200"/>
      <c r="JS157" s="200"/>
      <c r="JT157" s="200"/>
      <c r="JU157" s="200"/>
      <c r="JV157" s="200"/>
      <c r="JW157" s="200"/>
      <c r="JX157" s="200"/>
      <c r="JY157" s="200"/>
      <c r="JZ157" s="200"/>
      <c r="KA157" s="200"/>
      <c r="KB157" s="200"/>
    </row>
    <row r="158" spans="1:288" ht="15.75" customHeight="1" x14ac:dyDescent="0.3">
      <c r="A158" s="202"/>
      <c r="B158" s="202"/>
      <c r="C158" s="202"/>
      <c r="D158" s="202"/>
      <c r="E158" s="202"/>
      <c r="F158" s="202"/>
      <c r="G158" s="201"/>
      <c r="H158" s="202"/>
      <c r="I158" s="5"/>
      <c r="J158" s="5"/>
      <c r="K158" s="5"/>
      <c r="L158" s="203"/>
      <c r="M158" s="203"/>
      <c r="N158" s="136"/>
      <c r="O158" s="6"/>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11"/>
      <c r="CA158" s="11"/>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c r="HY158" s="12"/>
      <c r="HZ158" s="12"/>
      <c r="IA158" s="12"/>
      <c r="IB158" s="12"/>
      <c r="IC158" s="12"/>
      <c r="ID158" s="12"/>
      <c r="IE158" s="12"/>
      <c r="IF158" s="12"/>
      <c r="IG158" s="12"/>
      <c r="IH158" s="12"/>
      <c r="II158" s="12"/>
      <c r="IJ158" s="12"/>
      <c r="IK158" s="12"/>
      <c r="IL158" s="12"/>
      <c r="IM158" s="12"/>
      <c r="IN158" s="12"/>
      <c r="IO158" s="12"/>
      <c r="IP158" s="12"/>
      <c r="IQ158" s="12"/>
      <c r="IR158" s="12"/>
      <c r="IS158" s="12"/>
      <c r="IT158" s="12"/>
      <c r="IU158" s="12"/>
      <c r="IV158" s="12"/>
      <c r="IW158" s="12"/>
      <c r="IX158" s="12"/>
      <c r="IY158" s="12"/>
      <c r="IZ158" s="12"/>
      <c r="JA158" s="12"/>
      <c r="JB158" s="12"/>
      <c r="JC158" s="12"/>
      <c r="JD158" s="12"/>
      <c r="JE158" s="12"/>
      <c r="JF158" s="12"/>
      <c r="JG158" s="12"/>
      <c r="JH158" s="12"/>
      <c r="JI158" s="12"/>
      <c r="JJ158" s="12"/>
      <c r="JK158" s="12"/>
      <c r="JL158" s="12"/>
      <c r="JM158" s="12"/>
      <c r="JN158" s="12"/>
      <c r="JO158" s="12"/>
      <c r="JP158" s="12"/>
      <c r="JQ158" s="12"/>
      <c r="JR158" s="12"/>
      <c r="JS158" s="12"/>
      <c r="JT158" s="12"/>
      <c r="JU158" s="12"/>
      <c r="JV158" s="12"/>
      <c r="JW158" s="12"/>
      <c r="JX158" s="12"/>
      <c r="JY158" s="12"/>
      <c r="JZ158" s="12"/>
      <c r="KA158" s="12"/>
      <c r="KB158" s="12"/>
    </row>
    <row r="159" spans="1:288" ht="15.75" customHeight="1" x14ac:dyDescent="0.3">
      <c r="A159" s="202"/>
      <c r="B159" s="202"/>
      <c r="C159" s="202"/>
      <c r="D159" s="202"/>
      <c r="E159" s="202"/>
      <c r="F159" s="202"/>
      <c r="G159" s="201"/>
      <c r="H159" s="202"/>
      <c r="I159" s="5"/>
      <c r="J159" s="5"/>
      <c r="K159" s="5"/>
      <c r="L159" s="203"/>
      <c r="M159" s="203"/>
      <c r="N159" s="136"/>
      <c r="O159" s="6"/>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11"/>
      <c r="CA159" s="11"/>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12"/>
      <c r="HK159" s="12"/>
      <c r="HL159" s="12"/>
      <c r="HM159" s="12"/>
      <c r="HN159" s="12"/>
      <c r="HO159" s="12"/>
      <c r="HP159" s="12"/>
      <c r="HQ159" s="12"/>
      <c r="HR159" s="12"/>
      <c r="HS159" s="12"/>
      <c r="HT159" s="12"/>
      <c r="HU159" s="12"/>
      <c r="HV159" s="12"/>
      <c r="HW159" s="12"/>
      <c r="HX159" s="12"/>
      <c r="HY159" s="12"/>
      <c r="HZ159" s="12"/>
      <c r="IA159" s="12"/>
      <c r="IB159" s="12"/>
      <c r="IC159" s="12"/>
      <c r="ID159" s="12"/>
      <c r="IE159" s="12"/>
      <c r="IF159" s="12"/>
      <c r="IG159" s="12"/>
      <c r="IH159" s="12"/>
      <c r="II159" s="12"/>
      <c r="IJ159" s="12"/>
      <c r="IK159" s="12"/>
      <c r="IL159" s="12"/>
      <c r="IM159" s="12"/>
      <c r="IN159" s="12"/>
      <c r="IO159" s="12"/>
      <c r="IP159" s="12"/>
      <c r="IQ159" s="12"/>
      <c r="IR159" s="12"/>
      <c r="IS159" s="12"/>
      <c r="IT159" s="12"/>
      <c r="IU159" s="12"/>
      <c r="IV159" s="12"/>
      <c r="IW159" s="12"/>
      <c r="IX159" s="12"/>
      <c r="IY159" s="12"/>
      <c r="IZ159" s="12"/>
      <c r="JA159" s="12"/>
      <c r="JB159" s="12"/>
      <c r="JC159" s="12"/>
      <c r="JD159" s="12"/>
      <c r="JE159" s="12"/>
      <c r="JF159" s="12"/>
      <c r="JG159" s="12"/>
      <c r="JH159" s="12"/>
      <c r="JI159" s="12"/>
      <c r="JJ159" s="12"/>
      <c r="JK159" s="12"/>
      <c r="JL159" s="12"/>
      <c r="JM159" s="12"/>
      <c r="JN159" s="12"/>
      <c r="JO159" s="12"/>
      <c r="JP159" s="12"/>
      <c r="JQ159" s="12"/>
      <c r="JR159" s="12"/>
      <c r="JS159" s="12"/>
      <c r="JT159" s="12"/>
      <c r="JU159" s="12"/>
      <c r="JV159" s="12"/>
      <c r="JW159" s="12"/>
      <c r="JX159" s="12"/>
      <c r="JY159" s="12"/>
      <c r="JZ159" s="12"/>
      <c r="KA159" s="12"/>
      <c r="KB159" s="12"/>
    </row>
    <row r="160" spans="1:288" ht="15.75" customHeight="1" x14ac:dyDescent="0.3">
      <c r="A160" s="202"/>
      <c r="B160" s="202"/>
      <c r="C160" s="202"/>
      <c r="D160" s="202"/>
      <c r="E160" s="202"/>
      <c r="F160" s="202"/>
      <c r="G160" s="201"/>
      <c r="H160" s="202"/>
      <c r="I160" s="5"/>
      <c r="J160" s="5"/>
      <c r="K160" s="5"/>
      <c r="L160" s="203"/>
      <c r="M160" s="203"/>
      <c r="N160" s="136"/>
      <c r="O160" s="6"/>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11"/>
      <c r="CA160" s="11"/>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12"/>
      <c r="HK160" s="12"/>
      <c r="HL160" s="12"/>
      <c r="HM160" s="12"/>
      <c r="HN160" s="12"/>
      <c r="HO160" s="12"/>
      <c r="HP160" s="12"/>
      <c r="HQ160" s="12"/>
      <c r="HR160" s="12"/>
      <c r="HS160" s="12"/>
      <c r="HT160" s="12"/>
      <c r="HU160" s="12"/>
      <c r="HV160" s="12"/>
      <c r="HW160" s="12"/>
      <c r="HX160" s="12"/>
      <c r="HY160" s="12"/>
      <c r="HZ160" s="12"/>
      <c r="IA160" s="12"/>
      <c r="IB160" s="12"/>
      <c r="IC160" s="12"/>
      <c r="ID160" s="12"/>
      <c r="IE160" s="12"/>
      <c r="IF160" s="12"/>
      <c r="IG160" s="12"/>
      <c r="IH160" s="12"/>
      <c r="II160" s="12"/>
      <c r="IJ160" s="12"/>
      <c r="IK160" s="12"/>
      <c r="IL160" s="12"/>
      <c r="IM160" s="12"/>
      <c r="IN160" s="12"/>
      <c r="IO160" s="12"/>
      <c r="IP160" s="12"/>
      <c r="IQ160" s="12"/>
      <c r="IR160" s="12"/>
      <c r="IS160" s="12"/>
      <c r="IT160" s="12"/>
      <c r="IU160" s="12"/>
      <c r="IV160" s="12"/>
      <c r="IW160" s="12"/>
      <c r="IX160" s="12"/>
      <c r="IY160" s="12"/>
      <c r="IZ160" s="12"/>
      <c r="JA160" s="12"/>
      <c r="JB160" s="12"/>
      <c r="JC160" s="12"/>
      <c r="JD160" s="12"/>
      <c r="JE160" s="12"/>
      <c r="JF160" s="12"/>
      <c r="JG160" s="12"/>
      <c r="JH160" s="12"/>
      <c r="JI160" s="12"/>
      <c r="JJ160" s="12"/>
      <c r="JK160" s="12"/>
      <c r="JL160" s="12"/>
      <c r="JM160" s="12"/>
      <c r="JN160" s="12"/>
      <c r="JO160" s="12"/>
      <c r="JP160" s="12"/>
      <c r="JQ160" s="12"/>
      <c r="JR160" s="12"/>
      <c r="JS160" s="12"/>
      <c r="JT160" s="12"/>
      <c r="JU160" s="12"/>
      <c r="JV160" s="12"/>
      <c r="JW160" s="12"/>
      <c r="JX160" s="12"/>
      <c r="JY160" s="12"/>
      <c r="JZ160" s="12"/>
      <c r="KA160" s="12"/>
      <c r="KB160" s="12"/>
    </row>
    <row r="161" spans="1:288" ht="15.75" customHeight="1" x14ac:dyDescent="0.3">
      <c r="A161" s="202"/>
      <c r="B161" s="202"/>
      <c r="C161" s="202"/>
      <c r="D161" s="202"/>
      <c r="E161" s="202"/>
      <c r="F161" s="328"/>
      <c r="G161" s="201" t="s">
        <v>1173</v>
      </c>
      <c r="H161" s="202"/>
      <c r="I161" s="5"/>
      <c r="J161" s="5"/>
      <c r="K161" s="5"/>
      <c r="L161" s="203"/>
      <c r="M161" s="203"/>
      <c r="N161" s="136"/>
      <c r="O161" s="6"/>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11"/>
      <c r="CA161" s="11"/>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12"/>
      <c r="HK161" s="12"/>
      <c r="HL161" s="12"/>
      <c r="HM161" s="12"/>
      <c r="HN161" s="12"/>
      <c r="HO161" s="12"/>
      <c r="HP161" s="12"/>
      <c r="HQ161" s="12"/>
      <c r="HR161" s="12"/>
      <c r="HS161" s="12"/>
      <c r="HT161" s="12"/>
      <c r="HU161" s="12"/>
      <c r="HV161" s="12"/>
      <c r="HW161" s="12"/>
      <c r="HX161" s="12"/>
      <c r="HY161" s="12"/>
      <c r="HZ161" s="12"/>
      <c r="IA161" s="12"/>
      <c r="IB161" s="12"/>
      <c r="IC161" s="12"/>
      <c r="ID161" s="12"/>
      <c r="IE161" s="12"/>
      <c r="IF161" s="12"/>
      <c r="IG161" s="12"/>
      <c r="IH161" s="12"/>
      <c r="II161" s="12"/>
      <c r="IJ161" s="12"/>
      <c r="IK161" s="12"/>
      <c r="IL161" s="12"/>
      <c r="IM161" s="12"/>
      <c r="IN161" s="12"/>
      <c r="IO161" s="12"/>
      <c r="IP161" s="12"/>
      <c r="IQ161" s="12"/>
      <c r="IR161" s="12"/>
      <c r="IS161" s="12"/>
      <c r="IT161" s="12"/>
      <c r="IU161" s="12"/>
      <c r="IV161" s="12"/>
      <c r="IW161" s="12"/>
      <c r="IX161" s="12"/>
      <c r="IY161" s="12"/>
      <c r="IZ161" s="12"/>
      <c r="JA161" s="12"/>
      <c r="JB161" s="12"/>
      <c r="JC161" s="12"/>
      <c r="JD161" s="12"/>
      <c r="JE161" s="12"/>
      <c r="JF161" s="12"/>
      <c r="JG161" s="12"/>
      <c r="JH161" s="12"/>
      <c r="JI161" s="12"/>
      <c r="JJ161" s="12"/>
      <c r="JK161" s="12"/>
      <c r="JL161" s="12"/>
      <c r="JM161" s="12"/>
      <c r="JN161" s="12"/>
      <c r="JO161" s="12"/>
      <c r="JP161" s="12"/>
      <c r="JQ161" s="12"/>
      <c r="JR161" s="12"/>
      <c r="JS161" s="12"/>
      <c r="JT161" s="12"/>
      <c r="JU161" s="12"/>
      <c r="JV161" s="12"/>
      <c r="JW161" s="12"/>
      <c r="JX161" s="12"/>
      <c r="JY161" s="12"/>
      <c r="JZ161" s="12"/>
      <c r="KA161" s="12"/>
      <c r="KB161" s="12"/>
    </row>
    <row r="162" spans="1:288" ht="15.75" customHeight="1" x14ac:dyDescent="0.3">
      <c r="A162" s="202"/>
      <c r="B162" s="202"/>
      <c r="C162" s="202"/>
      <c r="D162" s="202"/>
      <c r="E162" s="202"/>
      <c r="F162" s="329"/>
      <c r="G162" s="201" t="s">
        <v>1174</v>
      </c>
      <c r="H162" s="202"/>
      <c r="I162" s="5"/>
      <c r="J162" s="5"/>
      <c r="K162" s="5"/>
      <c r="L162" s="204"/>
      <c r="M162" s="205"/>
      <c r="N162" s="136"/>
      <c r="O162" s="6"/>
      <c r="P162" s="7"/>
      <c r="Q162" s="7">
        <v>33750000000</v>
      </c>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11"/>
      <c r="CA162" s="11"/>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c r="FI162" s="12"/>
      <c r="FJ162" s="12"/>
      <c r="FK162" s="12"/>
      <c r="FL162" s="12"/>
      <c r="FM162" s="12"/>
      <c r="FN162" s="12"/>
      <c r="FO162" s="12"/>
      <c r="FP162" s="12"/>
      <c r="FQ162" s="12"/>
      <c r="FR162" s="12"/>
      <c r="FS162" s="12"/>
      <c r="FT162" s="12"/>
      <c r="FU162" s="12"/>
      <c r="FV162" s="12"/>
      <c r="FW162" s="12"/>
      <c r="FX162" s="12"/>
      <c r="FY162" s="12"/>
      <c r="FZ162" s="12"/>
      <c r="GA162" s="12"/>
      <c r="GB162" s="12"/>
      <c r="GC162" s="12"/>
      <c r="GD162" s="12"/>
      <c r="GE162" s="12"/>
      <c r="GF162" s="12"/>
      <c r="GG162" s="12"/>
      <c r="GH162" s="12"/>
      <c r="GI162" s="12"/>
      <c r="GJ162" s="12"/>
      <c r="GK162" s="12"/>
      <c r="GL162" s="12"/>
      <c r="GM162" s="12"/>
      <c r="GN162" s="12"/>
      <c r="GO162" s="12"/>
      <c r="GP162" s="12"/>
      <c r="GQ162" s="12"/>
      <c r="GR162" s="12"/>
      <c r="GS162" s="12"/>
      <c r="GT162" s="12"/>
      <c r="GU162" s="12"/>
      <c r="GV162" s="12"/>
      <c r="GW162" s="12"/>
      <c r="GX162" s="12"/>
      <c r="GY162" s="12"/>
      <c r="GZ162" s="12"/>
      <c r="HA162" s="12"/>
      <c r="HB162" s="12"/>
      <c r="HC162" s="12"/>
      <c r="HD162" s="12"/>
      <c r="HE162" s="12"/>
      <c r="HF162" s="12"/>
      <c r="HG162" s="12"/>
      <c r="HH162" s="12"/>
      <c r="HI162" s="12"/>
      <c r="HJ162" s="12"/>
      <c r="HK162" s="12"/>
      <c r="HL162" s="12"/>
      <c r="HM162" s="12"/>
      <c r="HN162" s="12"/>
      <c r="HO162" s="12"/>
      <c r="HP162" s="12"/>
      <c r="HQ162" s="12"/>
      <c r="HR162" s="12"/>
      <c r="HS162" s="12"/>
      <c r="HT162" s="12"/>
      <c r="HU162" s="12"/>
      <c r="HV162" s="12"/>
      <c r="HW162" s="12"/>
      <c r="HX162" s="12"/>
      <c r="HY162" s="12"/>
      <c r="HZ162" s="12"/>
      <c r="IA162" s="12"/>
      <c r="IB162" s="12"/>
      <c r="IC162" s="12"/>
      <c r="ID162" s="12"/>
      <c r="IE162" s="12"/>
      <c r="IF162" s="12"/>
      <c r="IG162" s="12"/>
      <c r="IH162" s="12"/>
      <c r="II162" s="12"/>
      <c r="IJ162" s="12"/>
      <c r="IK162" s="12"/>
      <c r="IL162" s="12"/>
      <c r="IM162" s="12"/>
      <c r="IN162" s="12"/>
      <c r="IO162" s="12"/>
      <c r="IP162" s="12"/>
      <c r="IQ162" s="12"/>
      <c r="IR162" s="12"/>
      <c r="IS162" s="12"/>
      <c r="IT162" s="12"/>
      <c r="IU162" s="12"/>
      <c r="IV162" s="12"/>
      <c r="IW162" s="12"/>
      <c r="IX162" s="12"/>
      <c r="IY162" s="12"/>
      <c r="IZ162" s="12"/>
      <c r="JA162" s="12"/>
      <c r="JB162" s="12"/>
      <c r="JC162" s="12"/>
      <c r="JD162" s="12"/>
      <c r="JE162" s="12"/>
      <c r="JF162" s="12"/>
      <c r="JG162" s="12"/>
      <c r="JH162" s="12"/>
      <c r="JI162" s="12"/>
      <c r="JJ162" s="12"/>
      <c r="JK162" s="12"/>
      <c r="JL162" s="12"/>
      <c r="JM162" s="12"/>
      <c r="JN162" s="12"/>
      <c r="JO162" s="12"/>
      <c r="JP162" s="12"/>
      <c r="JQ162" s="12"/>
      <c r="JR162" s="12"/>
      <c r="JS162" s="12"/>
      <c r="JT162" s="12"/>
      <c r="JU162" s="12"/>
      <c r="JV162" s="12"/>
      <c r="JW162" s="12"/>
      <c r="JX162" s="12"/>
      <c r="JY162" s="12"/>
      <c r="JZ162" s="12"/>
      <c r="KA162" s="12"/>
      <c r="KB162" s="12"/>
    </row>
    <row r="163" spans="1:288" ht="15.75" customHeight="1" x14ac:dyDescent="0.3">
      <c r="A163" s="202"/>
      <c r="B163" s="202"/>
      <c r="C163" s="202"/>
      <c r="D163" s="202"/>
      <c r="E163" s="202"/>
      <c r="F163" s="330"/>
      <c r="G163" s="201" t="s">
        <v>1175</v>
      </c>
      <c r="H163" s="202"/>
      <c r="I163" s="5"/>
      <c r="J163" s="5"/>
      <c r="K163" s="5"/>
      <c r="L163" s="204"/>
      <c r="M163" s="204"/>
      <c r="N163" s="136"/>
      <c r="O163" s="6"/>
      <c r="P163" s="7"/>
      <c r="Q163" s="7">
        <v>26741113526.84</v>
      </c>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11"/>
      <c r="CA163" s="11"/>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c r="IW163" s="12"/>
      <c r="IX163" s="12"/>
      <c r="IY163" s="12"/>
      <c r="IZ163" s="12"/>
      <c r="JA163" s="12"/>
      <c r="JB163" s="12"/>
      <c r="JC163" s="12"/>
      <c r="JD163" s="12"/>
      <c r="JE163" s="12"/>
      <c r="JF163" s="12"/>
      <c r="JG163" s="12"/>
      <c r="JH163" s="12"/>
      <c r="JI163" s="12"/>
      <c r="JJ163" s="12"/>
      <c r="JK163" s="12"/>
      <c r="JL163" s="12"/>
      <c r="JM163" s="12"/>
      <c r="JN163" s="12"/>
      <c r="JO163" s="12"/>
      <c r="JP163" s="12"/>
      <c r="JQ163" s="12"/>
      <c r="JR163" s="12"/>
      <c r="JS163" s="12"/>
      <c r="JT163" s="12"/>
      <c r="JU163" s="12"/>
      <c r="JV163" s="12"/>
      <c r="JW163" s="12"/>
      <c r="JX163" s="12"/>
      <c r="JY163" s="12"/>
      <c r="JZ163" s="12"/>
      <c r="KA163" s="206">
        <f>+KB163/KB165</f>
        <v>0.77294967488958188</v>
      </c>
      <c r="KB163" s="7">
        <v>225402423908.70001</v>
      </c>
    </row>
    <row r="164" spans="1:288" ht="15.75" customHeight="1" x14ac:dyDescent="0.3">
      <c r="A164" s="202"/>
      <c r="B164" s="202"/>
      <c r="C164" s="202"/>
      <c r="D164" s="202"/>
      <c r="E164" s="202"/>
      <c r="F164" s="202"/>
      <c r="G164" s="201"/>
      <c r="H164" s="202"/>
      <c r="I164" s="5"/>
      <c r="J164" s="5"/>
      <c r="K164" s="5"/>
      <c r="L164" s="204"/>
      <c r="M164" s="204"/>
      <c r="N164" s="136"/>
      <c r="O164" s="6"/>
      <c r="P164" s="7"/>
      <c r="Q164" s="7">
        <v>31922792351.540001</v>
      </c>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11"/>
      <c r="CA164" s="11"/>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c r="IW164" s="12"/>
      <c r="IX164" s="12"/>
      <c r="IY164" s="12"/>
      <c r="IZ164" s="12"/>
      <c r="JA164" s="12"/>
      <c r="JB164" s="12"/>
      <c r="JC164" s="12"/>
      <c r="JD164" s="12"/>
      <c r="JE164" s="12"/>
      <c r="JF164" s="12"/>
      <c r="JG164" s="12"/>
      <c r="JH164" s="12"/>
      <c r="JI164" s="12"/>
      <c r="JJ164" s="12"/>
      <c r="JK164" s="12"/>
      <c r="JL164" s="12"/>
      <c r="JM164" s="12"/>
      <c r="JN164" s="12"/>
      <c r="JO164" s="12"/>
      <c r="JP164" s="12"/>
      <c r="JQ164" s="12"/>
      <c r="JR164" s="12"/>
      <c r="JS164" s="12"/>
      <c r="JT164" s="12"/>
      <c r="JU164" s="12"/>
      <c r="JV164" s="12"/>
      <c r="JW164" s="12"/>
      <c r="JX164" s="12"/>
      <c r="JY164" s="12"/>
      <c r="JZ164" s="12"/>
      <c r="KA164" s="206">
        <f>+KB164/KB165</f>
        <v>0.22705032511041812</v>
      </c>
      <c r="KB164" s="7">
        <v>66210900000</v>
      </c>
    </row>
    <row r="165" spans="1:288" ht="15.75" customHeight="1" x14ac:dyDescent="0.3">
      <c r="A165" s="202"/>
      <c r="B165" s="202"/>
      <c r="C165" s="202"/>
      <c r="D165" s="202"/>
      <c r="E165" s="202"/>
      <c r="F165" s="202"/>
      <c r="G165" s="201"/>
      <c r="H165" s="202"/>
      <c r="I165" s="5"/>
      <c r="J165" s="5"/>
      <c r="K165" s="5"/>
      <c r="L165" s="207" t="s">
        <v>959</v>
      </c>
      <c r="M165" s="207"/>
      <c r="N165" s="136"/>
      <c r="O165" s="6"/>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11"/>
      <c r="CA165" s="11"/>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c r="FI165" s="12"/>
      <c r="FJ165" s="12"/>
      <c r="FK165" s="12"/>
      <c r="FL165" s="12"/>
      <c r="FM165" s="12"/>
      <c r="FN165" s="12"/>
      <c r="FO165" s="12"/>
      <c r="FP165" s="12"/>
      <c r="FQ165" s="12"/>
      <c r="FR165" s="12"/>
      <c r="FS165" s="12"/>
      <c r="FT165" s="12"/>
      <c r="FU165" s="12"/>
      <c r="FV165" s="12"/>
      <c r="FW165" s="12"/>
      <c r="FX165" s="12"/>
      <c r="FY165" s="12"/>
      <c r="FZ165" s="12"/>
      <c r="GA165" s="12"/>
      <c r="GB165" s="12"/>
      <c r="GC165" s="12"/>
      <c r="GD165" s="12"/>
      <c r="GE165" s="12"/>
      <c r="GF165" s="12"/>
      <c r="GG165" s="12"/>
      <c r="GH165" s="12"/>
      <c r="GI165" s="12"/>
      <c r="GJ165" s="12"/>
      <c r="GK165" s="12"/>
      <c r="GL165" s="12"/>
      <c r="GM165" s="12"/>
      <c r="GN165" s="12"/>
      <c r="GO165" s="12"/>
      <c r="GP165" s="12"/>
      <c r="GQ165" s="12"/>
      <c r="GR165" s="12"/>
      <c r="GS165" s="12"/>
      <c r="GT165" s="12"/>
      <c r="GU165" s="12"/>
      <c r="GV165" s="12"/>
      <c r="GW165" s="12"/>
      <c r="GX165" s="12"/>
      <c r="GY165" s="12"/>
      <c r="GZ165" s="12"/>
      <c r="HA165" s="12"/>
      <c r="HB165" s="12"/>
      <c r="HC165" s="12"/>
      <c r="HD165" s="12"/>
      <c r="HE165" s="12"/>
      <c r="HF165" s="12"/>
      <c r="HG165" s="12"/>
      <c r="HH165" s="12"/>
      <c r="HI165" s="12"/>
      <c r="HJ165" s="12"/>
      <c r="HK165" s="12"/>
      <c r="HL165" s="12"/>
      <c r="HM165" s="12"/>
      <c r="HN165" s="12"/>
      <c r="HO165" s="12"/>
      <c r="HP165" s="12"/>
      <c r="HQ165" s="12"/>
      <c r="HR165" s="12"/>
      <c r="HS165" s="12"/>
      <c r="HT165" s="12"/>
      <c r="HU165" s="12"/>
      <c r="HV165" s="12"/>
      <c r="HW165" s="12"/>
      <c r="HX165" s="12"/>
      <c r="HY165" s="12"/>
      <c r="HZ165" s="12"/>
      <c r="IA165" s="12"/>
      <c r="IB165" s="12"/>
      <c r="IC165" s="12"/>
      <c r="ID165" s="12"/>
      <c r="IE165" s="12"/>
      <c r="IF165" s="12"/>
      <c r="IG165" s="12"/>
      <c r="IH165" s="12"/>
      <c r="II165" s="12"/>
      <c r="IJ165" s="12"/>
      <c r="IK165" s="12"/>
      <c r="IL165" s="12"/>
      <c r="IM165" s="12"/>
      <c r="IN165" s="12"/>
      <c r="IO165" s="12"/>
      <c r="IP165" s="12"/>
      <c r="IQ165" s="12"/>
      <c r="IR165" s="12"/>
      <c r="IS165" s="12"/>
      <c r="IT165" s="12"/>
      <c r="IU165" s="12"/>
      <c r="IV165" s="12"/>
      <c r="IW165" s="12"/>
      <c r="IX165" s="12"/>
      <c r="IY165" s="12"/>
      <c r="IZ165" s="12"/>
      <c r="JA165" s="12"/>
      <c r="JB165" s="12"/>
      <c r="JC165" s="12"/>
      <c r="JD165" s="12"/>
      <c r="JE165" s="12"/>
      <c r="JF165" s="12"/>
      <c r="JG165" s="12"/>
      <c r="JH165" s="12"/>
      <c r="JI165" s="12"/>
      <c r="JJ165" s="12"/>
      <c r="JK165" s="12"/>
      <c r="JL165" s="12"/>
      <c r="JM165" s="12"/>
      <c r="JN165" s="12"/>
      <c r="JO165" s="12"/>
      <c r="JP165" s="12"/>
      <c r="JQ165" s="12"/>
      <c r="JR165" s="12"/>
      <c r="JS165" s="12"/>
      <c r="JT165" s="12"/>
      <c r="JU165" s="12"/>
      <c r="JV165" s="12"/>
      <c r="JW165" s="12"/>
      <c r="JX165" s="12"/>
      <c r="JY165" s="12"/>
      <c r="JZ165" s="12"/>
      <c r="KA165" s="12"/>
      <c r="KB165" s="7">
        <f>SUBTOTAL(9,KB163:KB164)</f>
        <v>291613323908.70001</v>
      </c>
    </row>
    <row r="166" spans="1:288" ht="15.75" customHeight="1" x14ac:dyDescent="0.3">
      <c r="A166" s="202"/>
      <c r="B166" s="202"/>
      <c r="C166" s="202"/>
      <c r="D166" s="202"/>
      <c r="E166" s="202"/>
      <c r="F166" s="202"/>
      <c r="G166" s="201"/>
      <c r="H166" s="202"/>
      <c r="I166" s="5"/>
      <c r="J166" s="5"/>
      <c r="K166" s="5"/>
      <c r="L166" s="207" t="s">
        <v>962</v>
      </c>
      <c r="M166" s="207"/>
      <c r="N166" s="136"/>
      <c r="O166" s="6"/>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11"/>
      <c r="CA166" s="11"/>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c r="FI166" s="12"/>
      <c r="FJ166" s="12"/>
      <c r="FK166" s="12"/>
      <c r="FL166" s="12"/>
      <c r="FM166" s="12"/>
      <c r="FN166" s="12"/>
      <c r="FO166" s="12"/>
      <c r="FP166" s="12"/>
      <c r="FQ166" s="12"/>
      <c r="FR166" s="12"/>
      <c r="FS166" s="12"/>
      <c r="FT166" s="12"/>
      <c r="FU166" s="12"/>
      <c r="FV166" s="12"/>
      <c r="FW166" s="12"/>
      <c r="FX166" s="12"/>
      <c r="FY166" s="12"/>
      <c r="FZ166" s="12"/>
      <c r="GA166" s="12"/>
      <c r="GB166" s="12"/>
      <c r="GC166" s="12"/>
      <c r="GD166" s="12"/>
      <c r="GE166" s="12"/>
      <c r="GF166" s="12"/>
      <c r="GG166" s="12"/>
      <c r="GH166" s="12"/>
      <c r="GI166" s="12"/>
      <c r="GJ166" s="12"/>
      <c r="GK166" s="12"/>
      <c r="GL166" s="12"/>
      <c r="GM166" s="12"/>
      <c r="GN166" s="12"/>
      <c r="GO166" s="12"/>
      <c r="GP166" s="12"/>
      <c r="GQ166" s="12"/>
      <c r="GR166" s="12"/>
      <c r="GS166" s="12"/>
      <c r="GT166" s="12"/>
      <c r="GU166" s="12"/>
      <c r="GV166" s="12"/>
      <c r="GW166" s="12"/>
      <c r="GX166" s="12"/>
      <c r="GY166" s="12"/>
      <c r="GZ166" s="12"/>
      <c r="HA166" s="12"/>
      <c r="HB166" s="12"/>
      <c r="HC166" s="12"/>
      <c r="HD166" s="12"/>
      <c r="HE166" s="12"/>
      <c r="HF166" s="12"/>
      <c r="HG166" s="12"/>
      <c r="HH166" s="12"/>
      <c r="HI166" s="12"/>
      <c r="HJ166" s="12"/>
      <c r="HK166" s="12"/>
      <c r="HL166" s="12"/>
      <c r="HM166" s="12"/>
      <c r="HN166" s="12"/>
      <c r="HO166" s="12"/>
      <c r="HP166" s="12"/>
      <c r="HQ166" s="12"/>
      <c r="HR166" s="12"/>
      <c r="HS166" s="12"/>
      <c r="HT166" s="12"/>
      <c r="HU166" s="12"/>
      <c r="HV166" s="12"/>
      <c r="HW166" s="12"/>
      <c r="HX166" s="12"/>
      <c r="HY166" s="12"/>
      <c r="HZ166" s="12"/>
      <c r="IA166" s="12"/>
      <c r="IB166" s="12"/>
      <c r="IC166" s="12"/>
      <c r="ID166" s="12"/>
      <c r="IE166" s="12"/>
      <c r="IF166" s="12"/>
      <c r="IG166" s="12"/>
      <c r="IH166" s="12"/>
      <c r="II166" s="12"/>
      <c r="IJ166" s="12"/>
      <c r="IK166" s="12"/>
      <c r="IL166" s="12"/>
      <c r="IM166" s="12"/>
      <c r="IN166" s="12"/>
      <c r="IO166" s="12"/>
      <c r="IP166" s="12"/>
      <c r="IQ166" s="12"/>
      <c r="IR166" s="12"/>
      <c r="IS166" s="12"/>
      <c r="IT166" s="12"/>
      <c r="IU166" s="12"/>
      <c r="IV166" s="12"/>
      <c r="IW166" s="12"/>
      <c r="IX166" s="12"/>
      <c r="IY166" s="12"/>
      <c r="IZ166" s="12"/>
      <c r="JA166" s="12"/>
      <c r="JB166" s="12"/>
      <c r="JC166" s="12"/>
      <c r="JD166" s="12"/>
      <c r="JE166" s="12"/>
      <c r="JF166" s="12"/>
      <c r="JG166" s="12"/>
      <c r="JH166" s="12"/>
      <c r="JI166" s="12"/>
      <c r="JJ166" s="12"/>
      <c r="JK166" s="12"/>
      <c r="JL166" s="12"/>
      <c r="JM166" s="12"/>
      <c r="JN166" s="12"/>
      <c r="JO166" s="12"/>
      <c r="JP166" s="12"/>
      <c r="JQ166" s="12"/>
      <c r="JR166" s="12"/>
      <c r="JS166" s="12"/>
      <c r="JT166" s="12"/>
      <c r="JU166" s="12"/>
      <c r="JV166" s="12"/>
      <c r="JW166" s="12"/>
      <c r="JX166" s="12"/>
      <c r="JY166" s="12"/>
      <c r="JZ166" s="12"/>
      <c r="KA166" s="12"/>
      <c r="KB166" s="12"/>
    </row>
    <row r="167" spans="1:288" ht="15.75" customHeight="1" x14ac:dyDescent="0.3">
      <c r="A167" s="202"/>
      <c r="B167" s="202"/>
      <c r="C167" s="202"/>
      <c r="D167" s="202"/>
      <c r="E167" s="202"/>
      <c r="F167" s="202"/>
      <c r="G167" s="201"/>
      <c r="H167" s="202"/>
      <c r="I167" s="5"/>
      <c r="J167" s="5"/>
      <c r="K167" s="5"/>
      <c r="L167" s="204"/>
      <c r="M167" s="204"/>
      <c r="N167" s="136"/>
      <c r="O167" s="6"/>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11"/>
      <c r="CA167" s="11"/>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c r="FI167" s="12"/>
      <c r="FJ167" s="12"/>
      <c r="FK167" s="12"/>
      <c r="FL167" s="12"/>
      <c r="FM167" s="12"/>
      <c r="FN167" s="12"/>
      <c r="FO167" s="12"/>
      <c r="FP167" s="12"/>
      <c r="FQ167" s="12"/>
      <c r="FR167" s="12"/>
      <c r="FS167" s="12"/>
      <c r="FT167" s="12"/>
      <c r="FU167" s="12"/>
      <c r="FV167" s="12"/>
      <c r="FW167" s="12"/>
      <c r="FX167" s="12"/>
      <c r="FY167" s="12"/>
      <c r="FZ167" s="12"/>
      <c r="GA167" s="12"/>
      <c r="GB167" s="12"/>
      <c r="GC167" s="12"/>
      <c r="GD167" s="12"/>
      <c r="GE167" s="12"/>
      <c r="GF167" s="12"/>
      <c r="GG167" s="12"/>
      <c r="GH167" s="12"/>
      <c r="GI167" s="12"/>
      <c r="GJ167" s="12"/>
      <c r="GK167" s="12"/>
      <c r="GL167" s="12"/>
      <c r="GM167" s="12"/>
      <c r="GN167" s="12"/>
      <c r="GO167" s="12"/>
      <c r="GP167" s="12"/>
      <c r="GQ167" s="12"/>
      <c r="GR167" s="12"/>
      <c r="GS167" s="12"/>
      <c r="GT167" s="12"/>
      <c r="GU167" s="12"/>
      <c r="GV167" s="12"/>
      <c r="GW167" s="12"/>
      <c r="GX167" s="12"/>
      <c r="GY167" s="12"/>
      <c r="GZ167" s="12"/>
      <c r="HA167" s="12"/>
      <c r="HB167" s="12"/>
      <c r="HC167" s="12"/>
      <c r="HD167" s="12"/>
      <c r="HE167" s="12"/>
      <c r="HF167" s="12"/>
      <c r="HG167" s="12"/>
      <c r="HH167" s="12"/>
      <c r="HI167" s="12"/>
      <c r="HJ167" s="12"/>
      <c r="HK167" s="12"/>
      <c r="HL167" s="12"/>
      <c r="HM167" s="12"/>
      <c r="HN167" s="12"/>
      <c r="HO167" s="12"/>
      <c r="HP167" s="12"/>
      <c r="HQ167" s="12"/>
      <c r="HR167" s="12"/>
      <c r="HS167" s="12"/>
      <c r="HT167" s="12"/>
      <c r="HU167" s="12"/>
      <c r="HV167" s="12"/>
      <c r="HW167" s="12"/>
      <c r="HX167" s="12"/>
      <c r="HY167" s="12"/>
      <c r="HZ167" s="12"/>
      <c r="IA167" s="12"/>
      <c r="IB167" s="12"/>
      <c r="IC167" s="12"/>
      <c r="ID167" s="12"/>
      <c r="IE167" s="12"/>
      <c r="IF167" s="12"/>
      <c r="IG167" s="12"/>
      <c r="IH167" s="12"/>
      <c r="II167" s="12"/>
      <c r="IJ167" s="12"/>
      <c r="IK167" s="12"/>
      <c r="IL167" s="12"/>
      <c r="IM167" s="12"/>
      <c r="IN167" s="12"/>
      <c r="IO167" s="12"/>
      <c r="IP167" s="12"/>
      <c r="IQ167" s="12"/>
      <c r="IR167" s="12"/>
      <c r="IS167" s="12"/>
      <c r="IT167" s="12"/>
      <c r="IU167" s="12"/>
      <c r="IV167" s="12"/>
      <c r="IW167" s="12"/>
      <c r="IX167" s="12"/>
      <c r="IY167" s="12"/>
      <c r="IZ167" s="12"/>
      <c r="JA167" s="12"/>
      <c r="JB167" s="12"/>
      <c r="JC167" s="12"/>
      <c r="JD167" s="12"/>
      <c r="JE167" s="12"/>
      <c r="JF167" s="12"/>
      <c r="JG167" s="12"/>
      <c r="JH167" s="12"/>
      <c r="JI167" s="12"/>
      <c r="JJ167" s="12"/>
      <c r="JK167" s="12"/>
      <c r="JL167" s="12"/>
      <c r="JM167" s="12"/>
      <c r="JN167" s="12"/>
      <c r="JO167" s="12"/>
      <c r="JP167" s="12"/>
      <c r="JQ167" s="12"/>
      <c r="JR167" s="12"/>
      <c r="JS167" s="12"/>
      <c r="JT167" s="12"/>
      <c r="JU167" s="12"/>
      <c r="JV167" s="12"/>
      <c r="JW167" s="12"/>
      <c r="JX167" s="12"/>
      <c r="JY167" s="12"/>
      <c r="JZ167" s="12"/>
      <c r="KA167" s="12"/>
      <c r="KB167" s="12"/>
    </row>
    <row r="168" spans="1:288" ht="15.75" customHeight="1" x14ac:dyDescent="0.3">
      <c r="A168" s="202"/>
      <c r="B168" s="202"/>
      <c r="C168" s="202"/>
      <c r="D168" s="202"/>
      <c r="E168" s="202"/>
      <c r="F168" s="202"/>
      <c r="G168" s="201"/>
      <c r="H168" s="202"/>
      <c r="I168" s="5"/>
      <c r="J168" s="5"/>
      <c r="K168" s="5"/>
      <c r="L168" s="208"/>
      <c r="M168" s="208"/>
      <c r="N168" s="136"/>
      <c r="O168" s="6"/>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11"/>
      <c r="CA168" s="11"/>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c r="FI168" s="12"/>
      <c r="FJ168" s="12"/>
      <c r="FK168" s="12"/>
      <c r="FL168" s="12"/>
      <c r="FM168" s="12"/>
      <c r="FN168" s="12"/>
      <c r="FO168" s="12"/>
      <c r="FP168" s="12"/>
      <c r="FQ168" s="12"/>
      <c r="FR168" s="12"/>
      <c r="FS168" s="12"/>
      <c r="FT168" s="12"/>
      <c r="FU168" s="12"/>
      <c r="FV168" s="12"/>
      <c r="FW168" s="12"/>
      <c r="FX168" s="12"/>
      <c r="FY168" s="12"/>
      <c r="FZ168" s="12"/>
      <c r="GA168" s="12"/>
      <c r="GB168" s="12"/>
      <c r="GC168" s="12"/>
      <c r="GD168" s="12"/>
      <c r="GE168" s="12"/>
      <c r="GF168" s="12"/>
      <c r="GG168" s="12"/>
      <c r="GH168" s="12"/>
      <c r="GI168" s="12"/>
      <c r="GJ168" s="12"/>
      <c r="GK168" s="12"/>
      <c r="GL168" s="12"/>
      <c r="GM168" s="12"/>
      <c r="GN168" s="12"/>
      <c r="GO168" s="12"/>
      <c r="GP168" s="12"/>
      <c r="GQ168" s="12"/>
      <c r="GR168" s="12"/>
      <c r="GS168" s="12"/>
      <c r="GT168" s="12"/>
      <c r="GU168" s="12"/>
      <c r="GV168" s="12"/>
      <c r="GW168" s="12"/>
      <c r="GX168" s="12"/>
      <c r="GY168" s="12"/>
      <c r="GZ168" s="12"/>
      <c r="HA168" s="12"/>
      <c r="HB168" s="12"/>
      <c r="HC168" s="12"/>
      <c r="HD168" s="12"/>
      <c r="HE168" s="12"/>
      <c r="HF168" s="12"/>
      <c r="HG168" s="12"/>
      <c r="HH168" s="12"/>
      <c r="HI168" s="12"/>
      <c r="HJ168" s="12"/>
      <c r="HK168" s="12"/>
      <c r="HL168" s="12"/>
      <c r="HM168" s="12"/>
      <c r="HN168" s="12"/>
      <c r="HO168" s="12"/>
      <c r="HP168" s="12"/>
      <c r="HQ168" s="12"/>
      <c r="HR168" s="12"/>
      <c r="HS168" s="12"/>
      <c r="HT168" s="12"/>
      <c r="HU168" s="12"/>
      <c r="HV168" s="12"/>
      <c r="HW168" s="12"/>
      <c r="HX168" s="12"/>
      <c r="HY168" s="12"/>
      <c r="HZ168" s="12"/>
      <c r="IA168" s="12"/>
      <c r="IB168" s="12"/>
      <c r="IC168" s="12"/>
      <c r="ID168" s="12"/>
      <c r="IE168" s="12"/>
      <c r="IF168" s="12"/>
      <c r="IG168" s="12"/>
      <c r="IH168" s="12"/>
      <c r="II168" s="12"/>
      <c r="IJ168" s="12"/>
      <c r="IK168" s="12"/>
      <c r="IL168" s="12"/>
      <c r="IM168" s="12"/>
      <c r="IN168" s="12"/>
      <c r="IO168" s="12"/>
      <c r="IP168" s="12"/>
      <c r="IQ168" s="12"/>
      <c r="IR168" s="12"/>
      <c r="IS168" s="12"/>
      <c r="IT168" s="12"/>
      <c r="IU168" s="12"/>
      <c r="IV168" s="12"/>
      <c r="IW168" s="12"/>
      <c r="IX168" s="12"/>
      <c r="IY168" s="12"/>
      <c r="IZ168" s="12"/>
      <c r="JA168" s="12"/>
      <c r="JB168" s="12"/>
      <c r="JC168" s="12"/>
      <c r="JD168" s="12"/>
      <c r="JE168" s="12"/>
      <c r="JF168" s="12"/>
      <c r="JG168" s="12"/>
      <c r="JH168" s="12"/>
      <c r="JI168" s="12"/>
      <c r="JJ168" s="12"/>
      <c r="JK168" s="12"/>
      <c r="JL168" s="12"/>
      <c r="JM168" s="12"/>
      <c r="JN168" s="12"/>
      <c r="JO168" s="12"/>
      <c r="JP168" s="12"/>
      <c r="JQ168" s="12"/>
      <c r="JR168" s="12"/>
      <c r="JS168" s="12"/>
      <c r="JT168" s="12"/>
      <c r="JU168" s="12"/>
      <c r="JV168" s="12"/>
      <c r="JW168" s="12"/>
      <c r="JX168" s="12"/>
      <c r="JY168" s="12"/>
      <c r="JZ168" s="12"/>
      <c r="KA168" s="12"/>
      <c r="KB168" s="12"/>
    </row>
    <row r="169" spans="1:288" ht="15.75" customHeight="1" x14ac:dyDescent="0.3">
      <c r="A169" s="202"/>
      <c r="B169" s="202"/>
      <c r="C169" s="202"/>
      <c r="D169" s="202"/>
      <c r="E169" s="202"/>
      <c r="F169" s="202"/>
      <c r="G169" s="201"/>
      <c r="H169" s="202"/>
      <c r="I169" s="5"/>
      <c r="J169" s="5"/>
      <c r="K169" s="5"/>
      <c r="L169" s="208"/>
      <c r="M169" s="208"/>
      <c r="N169" s="136"/>
      <c r="O169" s="6"/>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11"/>
      <c r="CA169" s="11"/>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c r="FI169" s="12"/>
      <c r="FJ169" s="12"/>
      <c r="FK169" s="12"/>
      <c r="FL169" s="12"/>
      <c r="FM169" s="12"/>
      <c r="FN169" s="12"/>
      <c r="FO169" s="12"/>
      <c r="FP169" s="12"/>
      <c r="FQ169" s="12"/>
      <c r="FR169" s="12"/>
      <c r="FS169" s="12"/>
      <c r="FT169" s="12"/>
      <c r="FU169" s="12"/>
      <c r="FV169" s="12"/>
      <c r="FW169" s="12"/>
      <c r="FX169" s="12"/>
      <c r="FY169" s="12"/>
      <c r="FZ169" s="12"/>
      <c r="GA169" s="12"/>
      <c r="GB169" s="12"/>
      <c r="GC169" s="12"/>
      <c r="GD169" s="12"/>
      <c r="GE169" s="12"/>
      <c r="GF169" s="12"/>
      <c r="GG169" s="12"/>
      <c r="GH169" s="12"/>
      <c r="GI169" s="12"/>
      <c r="GJ169" s="12"/>
      <c r="GK169" s="12"/>
      <c r="GL169" s="12"/>
      <c r="GM169" s="12"/>
      <c r="GN169" s="12"/>
      <c r="GO169" s="12"/>
      <c r="GP169" s="12"/>
      <c r="GQ169" s="12"/>
      <c r="GR169" s="12"/>
      <c r="GS169" s="12"/>
      <c r="GT169" s="12"/>
      <c r="GU169" s="12"/>
      <c r="GV169" s="12"/>
      <c r="GW169" s="12"/>
      <c r="GX169" s="12"/>
      <c r="GY169" s="12"/>
      <c r="GZ169" s="12"/>
      <c r="HA169" s="12"/>
      <c r="HB169" s="12"/>
      <c r="HC169" s="12"/>
      <c r="HD169" s="12"/>
      <c r="HE169" s="12"/>
      <c r="HF169" s="12"/>
      <c r="HG169" s="12"/>
      <c r="HH169" s="12"/>
      <c r="HI169" s="12"/>
      <c r="HJ169" s="12"/>
      <c r="HK169" s="12"/>
      <c r="HL169" s="12"/>
      <c r="HM169" s="12"/>
      <c r="HN169" s="12"/>
      <c r="HO169" s="12"/>
      <c r="HP169" s="12"/>
      <c r="HQ169" s="12"/>
      <c r="HR169" s="12"/>
      <c r="HS169" s="12"/>
      <c r="HT169" s="12"/>
      <c r="HU169" s="12"/>
      <c r="HV169" s="12"/>
      <c r="HW169" s="12"/>
      <c r="HX169" s="12"/>
      <c r="HY169" s="12"/>
      <c r="HZ169" s="12"/>
      <c r="IA169" s="12"/>
      <c r="IB169" s="12"/>
      <c r="IC169" s="12"/>
      <c r="ID169" s="12"/>
      <c r="IE169" s="12"/>
      <c r="IF169" s="12"/>
      <c r="IG169" s="12"/>
      <c r="IH169" s="12"/>
      <c r="II169" s="12"/>
      <c r="IJ169" s="12"/>
      <c r="IK169" s="12"/>
      <c r="IL169" s="12"/>
      <c r="IM169" s="12"/>
      <c r="IN169" s="12"/>
      <c r="IO169" s="12"/>
      <c r="IP169" s="12"/>
      <c r="IQ169" s="12"/>
      <c r="IR169" s="12"/>
      <c r="IS169" s="12"/>
      <c r="IT169" s="12"/>
      <c r="IU169" s="12"/>
      <c r="IV169" s="12"/>
      <c r="IW169" s="12"/>
      <c r="IX169" s="12"/>
      <c r="IY169" s="12"/>
      <c r="IZ169" s="12"/>
      <c r="JA169" s="12"/>
      <c r="JB169" s="12"/>
      <c r="JC169" s="12"/>
      <c r="JD169" s="12"/>
      <c r="JE169" s="12"/>
      <c r="JF169" s="12"/>
      <c r="JG169" s="12"/>
      <c r="JH169" s="12"/>
      <c r="JI169" s="12"/>
      <c r="JJ169" s="12"/>
      <c r="JK169" s="12"/>
      <c r="JL169" s="12"/>
      <c r="JM169" s="12"/>
      <c r="JN169" s="12"/>
      <c r="JO169" s="12"/>
      <c r="JP169" s="12"/>
      <c r="JQ169" s="12"/>
      <c r="JR169" s="12"/>
      <c r="JS169" s="12"/>
      <c r="JT169" s="12"/>
      <c r="JU169" s="12"/>
      <c r="JV169" s="12"/>
      <c r="JW169" s="12"/>
      <c r="JX169" s="12"/>
      <c r="JY169" s="12"/>
      <c r="JZ169" s="12"/>
      <c r="KA169" s="12"/>
      <c r="KB169" s="12"/>
    </row>
    <row r="170" spans="1:288" ht="15.75" customHeight="1" x14ac:dyDescent="0.3">
      <c r="A170" s="202"/>
      <c r="B170" s="202"/>
      <c r="C170" s="202"/>
      <c r="D170" s="202"/>
      <c r="E170" s="202"/>
      <c r="F170" s="202"/>
      <c r="G170" s="201"/>
      <c r="H170" s="202"/>
      <c r="I170" s="5"/>
      <c r="J170" s="5"/>
      <c r="K170" s="5"/>
      <c r="L170" s="208"/>
      <c r="M170" s="208"/>
      <c r="N170" s="136"/>
      <c r="O170" s="6"/>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11"/>
      <c r="CA170" s="11"/>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c r="FI170" s="12"/>
      <c r="FJ170" s="12"/>
      <c r="FK170" s="12"/>
      <c r="FL170" s="12"/>
      <c r="FM170" s="12"/>
      <c r="FN170" s="12"/>
      <c r="FO170" s="12"/>
      <c r="FP170" s="12"/>
      <c r="FQ170" s="12"/>
      <c r="FR170" s="12"/>
      <c r="FS170" s="12"/>
      <c r="FT170" s="12"/>
      <c r="FU170" s="12"/>
      <c r="FV170" s="12"/>
      <c r="FW170" s="12"/>
      <c r="FX170" s="12"/>
      <c r="FY170" s="12"/>
      <c r="FZ170" s="12"/>
      <c r="GA170" s="12"/>
      <c r="GB170" s="12"/>
      <c r="GC170" s="12"/>
      <c r="GD170" s="12"/>
      <c r="GE170" s="12"/>
      <c r="GF170" s="12"/>
      <c r="GG170" s="12"/>
      <c r="GH170" s="12"/>
      <c r="GI170" s="12"/>
      <c r="GJ170" s="12"/>
      <c r="GK170" s="12"/>
      <c r="GL170" s="12"/>
      <c r="GM170" s="12"/>
      <c r="GN170" s="12"/>
      <c r="GO170" s="12"/>
      <c r="GP170" s="12"/>
      <c r="GQ170" s="12"/>
      <c r="GR170" s="12"/>
      <c r="GS170" s="12"/>
      <c r="GT170" s="12"/>
      <c r="GU170" s="12"/>
      <c r="GV170" s="12"/>
      <c r="GW170" s="12"/>
      <c r="GX170" s="12"/>
      <c r="GY170" s="12"/>
      <c r="GZ170" s="12"/>
      <c r="HA170" s="12"/>
      <c r="HB170" s="12"/>
      <c r="HC170" s="12"/>
      <c r="HD170" s="12"/>
      <c r="HE170" s="12"/>
      <c r="HF170" s="12"/>
      <c r="HG170" s="12"/>
      <c r="HH170" s="12"/>
      <c r="HI170" s="12"/>
      <c r="HJ170" s="12"/>
      <c r="HK170" s="12"/>
      <c r="HL170" s="12"/>
      <c r="HM170" s="12"/>
      <c r="HN170" s="12"/>
      <c r="HO170" s="12"/>
      <c r="HP170" s="12"/>
      <c r="HQ170" s="12"/>
      <c r="HR170" s="12"/>
      <c r="HS170" s="12"/>
      <c r="HT170" s="12"/>
      <c r="HU170" s="12"/>
      <c r="HV170" s="12"/>
      <c r="HW170" s="12"/>
      <c r="HX170" s="12"/>
      <c r="HY170" s="12"/>
      <c r="HZ170" s="12"/>
      <c r="IA170" s="12"/>
      <c r="IB170" s="12"/>
      <c r="IC170" s="12"/>
      <c r="ID170" s="12"/>
      <c r="IE170" s="12"/>
      <c r="IF170" s="12"/>
      <c r="IG170" s="12"/>
      <c r="IH170" s="12"/>
      <c r="II170" s="12"/>
      <c r="IJ170" s="12"/>
      <c r="IK170" s="12"/>
      <c r="IL170" s="12"/>
      <c r="IM170" s="12"/>
      <c r="IN170" s="12"/>
      <c r="IO170" s="12"/>
      <c r="IP170" s="12"/>
      <c r="IQ170" s="12"/>
      <c r="IR170" s="12"/>
      <c r="IS170" s="12"/>
      <c r="IT170" s="12"/>
      <c r="IU170" s="12"/>
      <c r="IV170" s="12"/>
      <c r="IW170" s="12"/>
      <c r="IX170" s="12"/>
      <c r="IY170" s="12"/>
      <c r="IZ170" s="12"/>
      <c r="JA170" s="12"/>
      <c r="JB170" s="12"/>
      <c r="JC170" s="12"/>
      <c r="JD170" s="12"/>
      <c r="JE170" s="12"/>
      <c r="JF170" s="12"/>
      <c r="JG170" s="12"/>
      <c r="JH170" s="12"/>
      <c r="JI170" s="12"/>
      <c r="JJ170" s="12"/>
      <c r="JK170" s="12"/>
      <c r="JL170" s="12"/>
      <c r="JM170" s="12"/>
      <c r="JN170" s="12"/>
      <c r="JO170" s="12"/>
      <c r="JP170" s="12"/>
      <c r="JQ170" s="12"/>
      <c r="JR170" s="12"/>
      <c r="JS170" s="12"/>
      <c r="JT170" s="12"/>
      <c r="JU170" s="12"/>
      <c r="JV170" s="12"/>
      <c r="JW170" s="12"/>
      <c r="JX170" s="12"/>
      <c r="JY170" s="12"/>
      <c r="JZ170" s="12"/>
      <c r="KA170" s="12"/>
      <c r="KB170" s="12"/>
    </row>
    <row r="171" spans="1:288" ht="15.75" customHeight="1" x14ac:dyDescent="0.3">
      <c r="A171" s="202"/>
      <c r="B171" s="202"/>
      <c r="C171" s="202"/>
      <c r="D171" s="202"/>
      <c r="E171" s="202"/>
      <c r="F171" s="202"/>
      <c r="G171" s="201"/>
      <c r="H171" s="202"/>
      <c r="I171" s="5"/>
      <c r="J171" s="5"/>
      <c r="K171" s="5"/>
      <c r="L171" s="208"/>
      <c r="M171" s="208"/>
      <c r="N171" s="136"/>
      <c r="O171" s="6"/>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11"/>
      <c r="CA171" s="11"/>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c r="FI171" s="12"/>
      <c r="FJ171" s="12"/>
      <c r="FK171" s="12"/>
      <c r="FL171" s="12"/>
      <c r="FM171" s="12"/>
      <c r="FN171" s="12"/>
      <c r="FO171" s="12"/>
      <c r="FP171" s="12"/>
      <c r="FQ171" s="12"/>
      <c r="FR171" s="12"/>
      <c r="FS171" s="12"/>
      <c r="FT171" s="12"/>
      <c r="FU171" s="12"/>
      <c r="FV171" s="12"/>
      <c r="FW171" s="12"/>
      <c r="FX171" s="12"/>
      <c r="FY171" s="12"/>
      <c r="FZ171" s="12"/>
      <c r="GA171" s="12"/>
      <c r="GB171" s="12"/>
      <c r="GC171" s="12"/>
      <c r="GD171" s="12"/>
      <c r="GE171" s="12"/>
      <c r="GF171" s="12"/>
      <c r="GG171" s="12"/>
      <c r="GH171" s="12"/>
      <c r="GI171" s="12"/>
      <c r="GJ171" s="12"/>
      <c r="GK171" s="12"/>
      <c r="GL171" s="12"/>
      <c r="GM171" s="12"/>
      <c r="GN171" s="12"/>
      <c r="GO171" s="12"/>
      <c r="GP171" s="12"/>
      <c r="GQ171" s="12"/>
      <c r="GR171" s="12"/>
      <c r="GS171" s="12"/>
      <c r="GT171" s="12"/>
      <c r="GU171" s="12"/>
      <c r="GV171" s="12"/>
      <c r="GW171" s="12"/>
      <c r="GX171" s="12"/>
      <c r="GY171" s="12"/>
      <c r="GZ171" s="12"/>
      <c r="HA171" s="12"/>
      <c r="HB171" s="12"/>
      <c r="HC171" s="12"/>
      <c r="HD171" s="12"/>
      <c r="HE171" s="12"/>
      <c r="HF171" s="12"/>
      <c r="HG171" s="12"/>
      <c r="HH171" s="12"/>
      <c r="HI171" s="12"/>
      <c r="HJ171" s="12"/>
      <c r="HK171" s="12"/>
      <c r="HL171" s="12"/>
      <c r="HM171" s="12"/>
      <c r="HN171" s="12"/>
      <c r="HO171" s="12"/>
      <c r="HP171" s="12"/>
      <c r="HQ171" s="12"/>
      <c r="HR171" s="12"/>
      <c r="HS171" s="12"/>
      <c r="HT171" s="12"/>
      <c r="HU171" s="12"/>
      <c r="HV171" s="12"/>
      <c r="HW171" s="12"/>
      <c r="HX171" s="12"/>
      <c r="HY171" s="12"/>
      <c r="HZ171" s="12"/>
      <c r="IA171" s="12"/>
      <c r="IB171" s="12"/>
      <c r="IC171" s="12"/>
      <c r="ID171" s="12"/>
      <c r="IE171" s="12"/>
      <c r="IF171" s="12"/>
      <c r="IG171" s="12"/>
      <c r="IH171" s="12"/>
      <c r="II171" s="12"/>
      <c r="IJ171" s="12"/>
      <c r="IK171" s="12"/>
      <c r="IL171" s="12"/>
      <c r="IM171" s="12"/>
      <c r="IN171" s="12"/>
      <c r="IO171" s="12"/>
      <c r="IP171" s="12"/>
      <c r="IQ171" s="12"/>
      <c r="IR171" s="12"/>
      <c r="IS171" s="12"/>
      <c r="IT171" s="12"/>
      <c r="IU171" s="12"/>
      <c r="IV171" s="12"/>
      <c r="IW171" s="12"/>
      <c r="IX171" s="12"/>
      <c r="IY171" s="12"/>
      <c r="IZ171" s="12"/>
      <c r="JA171" s="12"/>
      <c r="JB171" s="12"/>
      <c r="JC171" s="12"/>
      <c r="JD171" s="12"/>
      <c r="JE171" s="12"/>
      <c r="JF171" s="12"/>
      <c r="JG171" s="12"/>
      <c r="JH171" s="12"/>
      <c r="JI171" s="12"/>
      <c r="JJ171" s="12"/>
      <c r="JK171" s="12"/>
      <c r="JL171" s="12"/>
      <c r="JM171" s="12"/>
      <c r="JN171" s="12"/>
      <c r="JO171" s="12"/>
      <c r="JP171" s="12"/>
      <c r="JQ171" s="12"/>
      <c r="JR171" s="12"/>
      <c r="JS171" s="12"/>
      <c r="JT171" s="12"/>
      <c r="JU171" s="12"/>
      <c r="JV171" s="12"/>
      <c r="JW171" s="12"/>
      <c r="JX171" s="12"/>
      <c r="JY171" s="12"/>
      <c r="JZ171" s="12"/>
      <c r="KA171" s="12"/>
      <c r="KB171" s="12"/>
    </row>
    <row r="172" spans="1:288" ht="15.75" customHeight="1" x14ac:dyDescent="0.3">
      <c r="A172" s="202"/>
      <c r="B172" s="202"/>
      <c r="C172" s="202"/>
      <c r="D172" s="202"/>
      <c r="E172" s="202"/>
      <c r="F172" s="202"/>
      <c r="G172" s="201"/>
      <c r="H172" s="202"/>
      <c r="I172" s="5"/>
      <c r="J172" s="5"/>
      <c r="K172" s="5"/>
      <c r="L172" s="208"/>
      <c r="M172" s="208"/>
      <c r="N172" s="136"/>
      <c r="O172" s="6"/>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11"/>
      <c r="CA172" s="11"/>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c r="FI172" s="12"/>
      <c r="FJ172" s="12"/>
      <c r="FK172" s="12"/>
      <c r="FL172" s="12"/>
      <c r="FM172" s="12"/>
      <c r="FN172" s="12"/>
      <c r="FO172" s="12"/>
      <c r="FP172" s="12"/>
      <c r="FQ172" s="12"/>
      <c r="FR172" s="12"/>
      <c r="FS172" s="12"/>
      <c r="FT172" s="12"/>
      <c r="FU172" s="12"/>
      <c r="FV172" s="12"/>
      <c r="FW172" s="12"/>
      <c r="FX172" s="12"/>
      <c r="FY172" s="12"/>
      <c r="FZ172" s="12"/>
      <c r="GA172" s="12"/>
      <c r="GB172" s="12"/>
      <c r="GC172" s="12"/>
      <c r="GD172" s="12"/>
      <c r="GE172" s="12"/>
      <c r="GF172" s="12"/>
      <c r="GG172" s="12"/>
      <c r="GH172" s="12"/>
      <c r="GI172" s="12"/>
      <c r="GJ172" s="12"/>
      <c r="GK172" s="12"/>
      <c r="GL172" s="12"/>
      <c r="GM172" s="12"/>
      <c r="GN172" s="12"/>
      <c r="GO172" s="12"/>
      <c r="GP172" s="12"/>
      <c r="GQ172" s="12"/>
      <c r="GR172" s="12"/>
      <c r="GS172" s="12"/>
      <c r="GT172" s="12"/>
      <c r="GU172" s="12"/>
      <c r="GV172" s="12"/>
      <c r="GW172" s="12"/>
      <c r="GX172" s="12"/>
      <c r="GY172" s="12"/>
      <c r="GZ172" s="12"/>
      <c r="HA172" s="12"/>
      <c r="HB172" s="12"/>
      <c r="HC172" s="12"/>
      <c r="HD172" s="12"/>
      <c r="HE172" s="12"/>
      <c r="HF172" s="12"/>
      <c r="HG172" s="12"/>
      <c r="HH172" s="12"/>
      <c r="HI172" s="12"/>
      <c r="HJ172" s="12"/>
      <c r="HK172" s="12"/>
      <c r="HL172" s="12"/>
      <c r="HM172" s="12"/>
      <c r="HN172" s="12"/>
      <c r="HO172" s="12"/>
      <c r="HP172" s="12"/>
      <c r="HQ172" s="12"/>
      <c r="HR172" s="12"/>
      <c r="HS172" s="12"/>
      <c r="HT172" s="12"/>
      <c r="HU172" s="12"/>
      <c r="HV172" s="12"/>
      <c r="HW172" s="12"/>
      <c r="HX172" s="12"/>
      <c r="HY172" s="12"/>
      <c r="HZ172" s="12"/>
      <c r="IA172" s="12"/>
      <c r="IB172" s="12"/>
      <c r="IC172" s="12"/>
      <c r="ID172" s="12"/>
      <c r="IE172" s="12"/>
      <c r="IF172" s="12"/>
      <c r="IG172" s="12"/>
      <c r="IH172" s="12"/>
      <c r="II172" s="12"/>
      <c r="IJ172" s="12"/>
      <c r="IK172" s="12"/>
      <c r="IL172" s="12"/>
      <c r="IM172" s="12"/>
      <c r="IN172" s="12"/>
      <c r="IO172" s="12"/>
      <c r="IP172" s="12"/>
      <c r="IQ172" s="12"/>
      <c r="IR172" s="12"/>
      <c r="IS172" s="12"/>
      <c r="IT172" s="12"/>
      <c r="IU172" s="12"/>
      <c r="IV172" s="12"/>
      <c r="IW172" s="12"/>
      <c r="IX172" s="12"/>
      <c r="IY172" s="12"/>
      <c r="IZ172" s="12"/>
      <c r="JA172" s="12"/>
      <c r="JB172" s="12"/>
      <c r="JC172" s="12"/>
      <c r="JD172" s="12"/>
      <c r="JE172" s="12"/>
      <c r="JF172" s="12"/>
      <c r="JG172" s="12"/>
      <c r="JH172" s="12"/>
      <c r="JI172" s="12"/>
      <c r="JJ172" s="12"/>
      <c r="JK172" s="12"/>
      <c r="JL172" s="12"/>
      <c r="JM172" s="12"/>
      <c r="JN172" s="12"/>
      <c r="JO172" s="12"/>
      <c r="JP172" s="12"/>
      <c r="JQ172" s="12"/>
      <c r="JR172" s="12"/>
      <c r="JS172" s="12"/>
      <c r="JT172" s="12"/>
      <c r="JU172" s="12"/>
      <c r="JV172" s="12"/>
      <c r="JW172" s="12"/>
      <c r="JX172" s="12"/>
      <c r="JY172" s="12"/>
      <c r="JZ172" s="12"/>
      <c r="KA172" s="12"/>
      <c r="KB172" s="12"/>
    </row>
    <row r="173" spans="1:288" ht="15.75" customHeight="1" x14ac:dyDescent="0.3">
      <c r="A173" s="209"/>
      <c r="B173" s="209"/>
      <c r="C173" s="209"/>
      <c r="D173" s="209"/>
      <c r="E173" s="209"/>
      <c r="F173" s="209"/>
      <c r="G173" s="12"/>
      <c r="H173" s="12"/>
      <c r="I173" s="12"/>
      <c r="J173" s="12"/>
      <c r="K173" s="12"/>
      <c r="L173" s="12"/>
      <c r="M173" s="12"/>
      <c r="N173" s="136"/>
      <c r="O173" s="6"/>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11"/>
      <c r="CA173" s="11"/>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2"/>
      <c r="GW173" s="12"/>
      <c r="GX173" s="12"/>
      <c r="GY173" s="12"/>
      <c r="GZ173" s="12"/>
      <c r="HA173" s="12"/>
      <c r="HB173" s="12"/>
      <c r="HC173" s="12"/>
      <c r="HD173" s="12"/>
      <c r="HE173" s="12"/>
      <c r="HF173" s="12"/>
      <c r="HG173" s="12"/>
      <c r="HH173" s="12"/>
      <c r="HI173" s="12"/>
      <c r="HJ173" s="12"/>
      <c r="HK173" s="12"/>
      <c r="HL173" s="12"/>
      <c r="HM173" s="12"/>
      <c r="HN173" s="12"/>
      <c r="HO173" s="12"/>
      <c r="HP173" s="12"/>
      <c r="HQ173" s="12"/>
      <c r="HR173" s="12"/>
      <c r="HS173" s="12"/>
      <c r="HT173" s="12"/>
      <c r="HU173" s="12"/>
      <c r="HV173" s="12"/>
      <c r="HW173" s="12"/>
      <c r="HX173" s="12"/>
      <c r="HY173" s="12"/>
      <c r="HZ173" s="12"/>
      <c r="IA173" s="12"/>
      <c r="IB173" s="12"/>
      <c r="IC173" s="12"/>
      <c r="ID173" s="12"/>
      <c r="IE173" s="12"/>
      <c r="IF173" s="12"/>
      <c r="IG173" s="12"/>
      <c r="IH173" s="12"/>
      <c r="II173" s="12"/>
      <c r="IJ173" s="12"/>
      <c r="IK173" s="12"/>
      <c r="IL173" s="12"/>
      <c r="IM173" s="12"/>
      <c r="IN173" s="12"/>
      <c r="IO173" s="12"/>
      <c r="IP173" s="12"/>
      <c r="IQ173" s="12"/>
      <c r="IR173" s="12"/>
      <c r="IS173" s="12"/>
      <c r="IT173" s="12"/>
      <c r="IU173" s="12"/>
      <c r="IV173" s="12"/>
      <c r="IW173" s="12"/>
      <c r="IX173" s="12"/>
      <c r="IY173" s="12"/>
      <c r="IZ173" s="12"/>
      <c r="JA173" s="12"/>
      <c r="JB173" s="12"/>
      <c r="JC173" s="12"/>
      <c r="JD173" s="12"/>
      <c r="JE173" s="12"/>
      <c r="JF173" s="12"/>
      <c r="JG173" s="12"/>
      <c r="JH173" s="12"/>
      <c r="JI173" s="12"/>
      <c r="JJ173" s="12"/>
      <c r="JK173" s="12"/>
      <c r="JL173" s="12"/>
      <c r="JM173" s="12"/>
      <c r="JN173" s="12"/>
      <c r="JO173" s="12"/>
      <c r="JP173" s="12"/>
      <c r="JQ173" s="12"/>
      <c r="JR173" s="12"/>
      <c r="JS173" s="12"/>
      <c r="JT173" s="12"/>
      <c r="JU173" s="12"/>
      <c r="JV173" s="12"/>
      <c r="JW173" s="12"/>
      <c r="JX173" s="12"/>
      <c r="JY173" s="12"/>
      <c r="JZ173" s="12"/>
      <c r="KA173" s="12"/>
      <c r="KB173" s="12"/>
    </row>
    <row r="174" spans="1:288" ht="15.75" customHeight="1" x14ac:dyDescent="0.3">
      <c r="A174" s="209"/>
      <c r="B174" s="209"/>
      <c r="C174" s="209"/>
      <c r="D174" s="209"/>
      <c r="E174" s="209"/>
      <c r="F174" s="209"/>
      <c r="G174" s="12"/>
      <c r="H174" s="12"/>
      <c r="I174" s="12"/>
      <c r="J174" s="12"/>
      <c r="K174" s="12"/>
      <c r="L174" s="12"/>
      <c r="M174" s="12"/>
      <c r="N174" s="136"/>
      <c r="O174" s="6"/>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11"/>
      <c r="CA174" s="11"/>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09">
        <v>67899260000</v>
      </c>
      <c r="EX174" s="210" t="e">
        <f>#REF!+EW174</f>
        <v>#REF!</v>
      </c>
      <c r="EY174" s="12"/>
      <c r="EZ174" s="12"/>
      <c r="FA174" s="12"/>
      <c r="FB174" s="12"/>
      <c r="FC174" s="12"/>
      <c r="FD174" s="12"/>
      <c r="FE174" s="12"/>
      <c r="FF174" s="12"/>
      <c r="FG174" s="12"/>
      <c r="FH174" s="12"/>
      <c r="FI174" s="12"/>
      <c r="FJ174" s="12"/>
      <c r="FK174" s="12"/>
      <c r="FL174" s="12"/>
      <c r="FM174" s="12"/>
      <c r="FN174" s="12"/>
      <c r="FO174" s="12"/>
      <c r="FP174" s="12"/>
      <c r="FQ174" s="12"/>
      <c r="FR174" s="12"/>
      <c r="FS174" s="12"/>
      <c r="FT174" s="12"/>
      <c r="FU174" s="12"/>
      <c r="FV174" s="12"/>
      <c r="FW174" s="12"/>
      <c r="FX174" s="12"/>
      <c r="FY174" s="12"/>
      <c r="FZ174" s="12"/>
      <c r="GA174" s="12"/>
      <c r="GB174" s="12"/>
      <c r="GC174" s="12"/>
      <c r="GD174" s="12"/>
      <c r="GE174" s="12"/>
      <c r="GF174" s="12"/>
      <c r="GG174" s="12"/>
      <c r="GH174" s="12"/>
      <c r="GI174" s="12"/>
      <c r="GJ174" s="12"/>
      <c r="GK174" s="12"/>
      <c r="GL174" s="12"/>
      <c r="GM174" s="12"/>
      <c r="GN174" s="12"/>
      <c r="GO174" s="12"/>
      <c r="GP174" s="12"/>
      <c r="GQ174" s="12"/>
      <c r="GR174" s="12"/>
      <c r="GS174" s="12"/>
      <c r="GT174" s="12"/>
      <c r="GU174" s="12"/>
      <c r="GV174" s="12"/>
      <c r="GW174" s="12"/>
      <c r="GX174" s="12"/>
      <c r="GY174" s="12"/>
      <c r="GZ174" s="12"/>
      <c r="HA174" s="12"/>
      <c r="HB174" s="12"/>
      <c r="HC174" s="12"/>
      <c r="HD174" s="12"/>
      <c r="HE174" s="12"/>
      <c r="HF174" s="12"/>
      <c r="HG174" s="12"/>
      <c r="HH174" s="12"/>
      <c r="HI174" s="12"/>
      <c r="HJ174" s="12"/>
      <c r="HK174" s="12"/>
      <c r="HL174" s="12"/>
      <c r="HM174" s="12"/>
      <c r="HN174" s="12"/>
      <c r="HO174" s="12"/>
      <c r="HP174" s="12"/>
      <c r="HQ174" s="12"/>
      <c r="HR174" s="12"/>
      <c r="HS174" s="12"/>
      <c r="HT174" s="12"/>
      <c r="HU174" s="12"/>
      <c r="HV174" s="12"/>
      <c r="HW174" s="12"/>
      <c r="HX174" s="12"/>
      <c r="HY174" s="12"/>
      <c r="HZ174" s="12"/>
      <c r="IA174" s="12"/>
      <c r="IB174" s="12"/>
      <c r="IC174" s="12"/>
      <c r="ID174" s="12"/>
      <c r="IE174" s="12"/>
      <c r="IF174" s="12"/>
      <c r="IG174" s="12"/>
      <c r="IH174" s="12"/>
      <c r="II174" s="12"/>
      <c r="IJ174" s="12"/>
      <c r="IK174" s="12"/>
      <c r="IL174" s="12"/>
      <c r="IM174" s="12"/>
      <c r="IN174" s="12"/>
      <c r="IO174" s="12"/>
      <c r="IP174" s="12"/>
      <c r="IQ174" s="12"/>
      <c r="IR174" s="12"/>
      <c r="IS174" s="12"/>
      <c r="IT174" s="12"/>
      <c r="IU174" s="12"/>
      <c r="IV174" s="12"/>
      <c r="IW174" s="12"/>
      <c r="IX174" s="12"/>
      <c r="IY174" s="12"/>
      <c r="IZ174" s="12"/>
      <c r="JA174" s="12"/>
      <c r="JB174" s="12"/>
      <c r="JC174" s="12"/>
      <c r="JD174" s="12"/>
      <c r="JE174" s="12"/>
      <c r="JF174" s="12"/>
      <c r="JG174" s="12"/>
      <c r="JH174" s="12"/>
      <c r="JI174" s="12"/>
      <c r="JJ174" s="12"/>
      <c r="JK174" s="12"/>
      <c r="JL174" s="12"/>
      <c r="JM174" s="12"/>
      <c r="JN174" s="12"/>
      <c r="JO174" s="12"/>
      <c r="JP174" s="12"/>
      <c r="JQ174" s="12"/>
      <c r="JR174" s="12"/>
      <c r="JS174" s="12"/>
      <c r="JT174" s="12"/>
      <c r="JU174" s="12"/>
      <c r="JV174" s="12"/>
      <c r="JW174" s="12"/>
      <c r="JX174" s="12"/>
      <c r="JY174" s="12"/>
      <c r="JZ174" s="12"/>
      <c r="KA174" s="12"/>
      <c r="KB174" s="12"/>
    </row>
    <row r="175" spans="1:288" ht="15.75" customHeight="1" x14ac:dyDescent="0.3">
      <c r="A175" s="209"/>
      <c r="B175" s="209"/>
      <c r="C175" s="209"/>
      <c r="D175" s="209"/>
      <c r="E175" s="209"/>
      <c r="F175" s="209"/>
      <c r="G175" s="12"/>
      <c r="H175" s="12"/>
      <c r="I175" s="12"/>
      <c r="J175" s="12"/>
      <c r="K175" s="12"/>
      <c r="L175" s="12"/>
      <c r="M175" s="12"/>
      <c r="N175" s="136"/>
      <c r="O175" s="6"/>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11"/>
      <c r="CA175" s="11"/>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c r="FI175" s="12"/>
      <c r="FJ175" s="12"/>
      <c r="FK175" s="12"/>
      <c r="FL175" s="12"/>
      <c r="FM175" s="12"/>
      <c r="FN175" s="12"/>
      <c r="FO175" s="12"/>
      <c r="FP175" s="12"/>
      <c r="FQ175" s="12"/>
      <c r="FR175" s="12"/>
      <c r="FS175" s="12"/>
      <c r="FT175" s="12"/>
      <c r="FU175" s="12"/>
      <c r="FV175" s="12"/>
      <c r="FW175" s="12"/>
      <c r="FX175" s="12"/>
      <c r="FY175" s="12"/>
      <c r="FZ175" s="12"/>
      <c r="GA175" s="12"/>
      <c r="GB175" s="12"/>
      <c r="GC175" s="12"/>
      <c r="GD175" s="12"/>
      <c r="GE175" s="12"/>
      <c r="GF175" s="12"/>
      <c r="GG175" s="12"/>
      <c r="GH175" s="12"/>
      <c r="GI175" s="12"/>
      <c r="GJ175" s="12"/>
      <c r="GK175" s="12"/>
      <c r="GL175" s="12"/>
      <c r="GM175" s="12"/>
      <c r="GN175" s="12"/>
      <c r="GO175" s="12"/>
      <c r="GP175" s="12"/>
      <c r="GQ175" s="12"/>
      <c r="GR175" s="12"/>
      <c r="GS175" s="12"/>
      <c r="GT175" s="12"/>
      <c r="GU175" s="12"/>
      <c r="GV175" s="12"/>
      <c r="GW175" s="12"/>
      <c r="GX175" s="12"/>
      <c r="GY175" s="12"/>
      <c r="GZ175" s="12"/>
      <c r="HA175" s="12"/>
      <c r="HB175" s="12"/>
      <c r="HC175" s="12"/>
      <c r="HD175" s="12"/>
      <c r="HE175" s="12"/>
      <c r="HF175" s="12"/>
      <c r="HG175" s="12"/>
      <c r="HH175" s="12"/>
      <c r="HI175" s="12"/>
      <c r="HJ175" s="12"/>
      <c r="HK175" s="12"/>
      <c r="HL175" s="12"/>
      <c r="HM175" s="12"/>
      <c r="HN175" s="12"/>
      <c r="HO175" s="12"/>
      <c r="HP175" s="12"/>
      <c r="HQ175" s="12"/>
      <c r="HR175" s="12"/>
      <c r="HS175" s="12"/>
      <c r="HT175" s="12"/>
      <c r="HU175" s="12"/>
      <c r="HV175" s="12"/>
      <c r="HW175" s="12"/>
      <c r="HX175" s="12"/>
      <c r="HY175" s="12"/>
      <c r="HZ175" s="12"/>
      <c r="IA175" s="12"/>
      <c r="IB175" s="12"/>
      <c r="IC175" s="12"/>
      <c r="ID175" s="12"/>
      <c r="IE175" s="12"/>
      <c r="IF175" s="12"/>
      <c r="IG175" s="12"/>
      <c r="IH175" s="12"/>
      <c r="II175" s="12"/>
      <c r="IJ175" s="12"/>
      <c r="IK175" s="12"/>
      <c r="IL175" s="12"/>
      <c r="IM175" s="12"/>
      <c r="IN175" s="12"/>
      <c r="IO175" s="12"/>
      <c r="IP175" s="12"/>
      <c r="IQ175" s="12"/>
      <c r="IR175" s="12"/>
      <c r="IS175" s="12"/>
      <c r="IT175" s="12"/>
      <c r="IU175" s="12"/>
      <c r="IV175" s="12"/>
      <c r="IW175" s="12"/>
      <c r="IX175" s="12"/>
      <c r="IY175" s="12"/>
      <c r="IZ175" s="12"/>
      <c r="JA175" s="12"/>
      <c r="JB175" s="12"/>
      <c r="JC175" s="12"/>
      <c r="JD175" s="12"/>
      <c r="JE175" s="12"/>
      <c r="JF175" s="12"/>
      <c r="JG175" s="12"/>
      <c r="JH175" s="12"/>
      <c r="JI175" s="12"/>
      <c r="JJ175" s="12"/>
      <c r="JK175" s="12"/>
      <c r="JL175" s="12"/>
      <c r="JM175" s="12"/>
      <c r="JN175" s="12"/>
      <c r="JO175" s="12"/>
      <c r="JP175" s="12"/>
      <c r="JQ175" s="12"/>
      <c r="JR175" s="12"/>
      <c r="JS175" s="12"/>
      <c r="JT175" s="12"/>
      <c r="JU175" s="12"/>
      <c r="JV175" s="12"/>
      <c r="JW175" s="12"/>
      <c r="JX175" s="12"/>
      <c r="JY175" s="12"/>
      <c r="JZ175" s="12"/>
      <c r="KA175" s="12"/>
      <c r="KB175" s="12"/>
    </row>
    <row r="176" spans="1:288" ht="15.75" customHeight="1" x14ac:dyDescent="0.3">
      <c r="A176" s="209"/>
      <c r="B176" s="209"/>
      <c r="C176" s="209"/>
      <c r="D176" s="209"/>
      <c r="E176" s="209"/>
      <c r="F176" s="209"/>
      <c r="G176" s="12"/>
      <c r="H176" s="12"/>
      <c r="I176" s="12"/>
      <c r="J176" s="12"/>
      <c r="K176" s="12"/>
      <c r="L176" s="12"/>
      <c r="M176" s="12"/>
      <c r="N176" s="136"/>
      <c r="O176" s="6"/>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11"/>
      <c r="CA176" s="11"/>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c r="FI176" s="12"/>
      <c r="FJ176" s="12"/>
      <c r="FK176" s="12"/>
      <c r="FL176" s="12"/>
      <c r="FM176" s="12"/>
      <c r="FN176" s="12"/>
      <c r="FO176" s="12"/>
      <c r="FP176" s="12"/>
      <c r="FQ176" s="12"/>
      <c r="FR176" s="12"/>
      <c r="FS176" s="12"/>
      <c r="FT176" s="12"/>
      <c r="FU176" s="12"/>
      <c r="FV176" s="12"/>
      <c r="FW176" s="12"/>
      <c r="FX176" s="12"/>
      <c r="FY176" s="12"/>
      <c r="FZ176" s="12"/>
      <c r="GA176" s="12"/>
      <c r="GB176" s="12"/>
      <c r="GC176" s="12"/>
      <c r="GD176" s="12"/>
      <c r="GE176" s="12"/>
      <c r="GF176" s="12"/>
      <c r="GG176" s="12"/>
      <c r="GH176" s="12"/>
      <c r="GI176" s="12"/>
      <c r="GJ176" s="12"/>
      <c r="GK176" s="12"/>
      <c r="GL176" s="12"/>
      <c r="GM176" s="12"/>
      <c r="GN176" s="12"/>
      <c r="GO176" s="12"/>
      <c r="GP176" s="12"/>
      <c r="GQ176" s="12"/>
      <c r="GR176" s="12"/>
      <c r="GS176" s="12"/>
      <c r="GT176" s="12"/>
      <c r="GU176" s="12"/>
      <c r="GV176" s="12"/>
      <c r="GW176" s="12"/>
      <c r="GX176" s="12"/>
      <c r="GY176" s="12"/>
      <c r="GZ176" s="12"/>
      <c r="HA176" s="12"/>
      <c r="HB176" s="12"/>
      <c r="HC176" s="12"/>
      <c r="HD176" s="12"/>
      <c r="HE176" s="12"/>
      <c r="HF176" s="12"/>
      <c r="HG176" s="12"/>
      <c r="HH176" s="12"/>
      <c r="HI176" s="12"/>
      <c r="HJ176" s="12"/>
      <c r="HK176" s="12"/>
      <c r="HL176" s="12"/>
      <c r="HM176" s="12"/>
      <c r="HN176" s="12"/>
      <c r="HO176" s="12"/>
      <c r="HP176" s="12"/>
      <c r="HQ176" s="12"/>
      <c r="HR176" s="12"/>
      <c r="HS176" s="12"/>
      <c r="HT176" s="12"/>
      <c r="HU176" s="12"/>
      <c r="HV176" s="12"/>
      <c r="HW176" s="12"/>
      <c r="HX176" s="12"/>
      <c r="HY176" s="12"/>
      <c r="HZ176" s="12"/>
      <c r="IA176" s="12"/>
      <c r="IB176" s="12"/>
      <c r="IC176" s="12"/>
      <c r="ID176" s="12"/>
      <c r="IE176" s="12"/>
      <c r="IF176" s="12"/>
      <c r="IG176" s="12"/>
      <c r="IH176" s="12"/>
      <c r="II176" s="12"/>
      <c r="IJ176" s="12"/>
      <c r="IK176" s="12"/>
      <c r="IL176" s="12"/>
      <c r="IM176" s="12"/>
      <c r="IN176" s="12"/>
      <c r="IO176" s="12"/>
      <c r="IP176" s="12"/>
      <c r="IQ176" s="12"/>
      <c r="IR176" s="12"/>
      <c r="IS176" s="12"/>
      <c r="IT176" s="12"/>
      <c r="IU176" s="12"/>
      <c r="IV176" s="12"/>
      <c r="IW176" s="12"/>
      <c r="IX176" s="12"/>
      <c r="IY176" s="12"/>
      <c r="IZ176" s="12"/>
      <c r="JA176" s="12"/>
      <c r="JB176" s="12"/>
      <c r="JC176" s="12"/>
      <c r="JD176" s="12"/>
      <c r="JE176" s="12"/>
      <c r="JF176" s="12"/>
      <c r="JG176" s="12"/>
      <c r="JH176" s="12"/>
      <c r="JI176" s="12"/>
      <c r="JJ176" s="12"/>
      <c r="JK176" s="12"/>
      <c r="JL176" s="12"/>
      <c r="JM176" s="12"/>
      <c r="JN176" s="12"/>
      <c r="JO176" s="12"/>
      <c r="JP176" s="12"/>
      <c r="JQ176" s="12"/>
      <c r="JR176" s="12"/>
      <c r="JS176" s="12"/>
      <c r="JT176" s="12"/>
      <c r="JU176" s="12"/>
      <c r="JV176" s="12"/>
      <c r="JW176" s="12"/>
      <c r="JX176" s="12"/>
      <c r="JY176" s="12"/>
      <c r="JZ176" s="12"/>
      <c r="KA176" s="12"/>
      <c r="KB176" s="12"/>
    </row>
    <row r="177" spans="1:288" ht="15.75" customHeight="1" x14ac:dyDescent="0.3">
      <c r="A177" s="209"/>
      <c r="B177" s="209"/>
      <c r="C177" s="209"/>
      <c r="D177" s="209"/>
      <c r="E177" s="209"/>
      <c r="F177" s="209"/>
      <c r="G177" s="12"/>
      <c r="H177" s="12"/>
      <c r="I177" s="12"/>
      <c r="J177" s="12"/>
      <c r="K177" s="12"/>
      <c r="L177" s="12"/>
      <c r="M177" s="12"/>
      <c r="N177" s="136"/>
      <c r="O177" s="6"/>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11"/>
      <c r="CA177" s="11"/>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c r="FI177" s="12"/>
      <c r="FJ177" s="12"/>
      <c r="FK177" s="12"/>
      <c r="FL177" s="12"/>
      <c r="FM177" s="12"/>
      <c r="FN177" s="12"/>
      <c r="FO177" s="12"/>
      <c r="FP177" s="12"/>
      <c r="FQ177" s="12"/>
      <c r="FR177" s="12"/>
      <c r="FS177" s="12"/>
      <c r="FT177" s="12"/>
      <c r="FU177" s="12"/>
      <c r="FV177" s="12"/>
      <c r="FW177" s="12"/>
      <c r="FX177" s="12"/>
      <c r="FY177" s="12"/>
      <c r="FZ177" s="12"/>
      <c r="GA177" s="12"/>
      <c r="GB177" s="12"/>
      <c r="GC177" s="12"/>
      <c r="GD177" s="12"/>
      <c r="GE177" s="12"/>
      <c r="GF177" s="12"/>
      <c r="GG177" s="12"/>
      <c r="GH177" s="12"/>
      <c r="GI177" s="12"/>
      <c r="GJ177" s="12"/>
      <c r="GK177" s="12"/>
      <c r="GL177" s="12"/>
      <c r="GM177" s="12"/>
      <c r="GN177" s="12"/>
      <c r="GO177" s="12"/>
      <c r="GP177" s="12"/>
      <c r="GQ177" s="12"/>
      <c r="GR177" s="12"/>
      <c r="GS177" s="12"/>
      <c r="GT177" s="12"/>
      <c r="GU177" s="12"/>
      <c r="GV177" s="12"/>
      <c r="GW177" s="12"/>
      <c r="GX177" s="12"/>
      <c r="GY177" s="12"/>
      <c r="GZ177" s="12"/>
      <c r="HA177" s="12"/>
      <c r="HB177" s="12"/>
      <c r="HC177" s="12"/>
      <c r="HD177" s="12"/>
      <c r="HE177" s="12"/>
      <c r="HF177" s="12"/>
      <c r="HG177" s="12"/>
      <c r="HH177" s="12"/>
      <c r="HI177" s="12"/>
      <c r="HJ177" s="12"/>
      <c r="HK177" s="12"/>
      <c r="HL177" s="12"/>
      <c r="HM177" s="12"/>
      <c r="HN177" s="12"/>
      <c r="HO177" s="12"/>
      <c r="HP177" s="12"/>
      <c r="HQ177" s="12"/>
      <c r="HR177" s="12"/>
      <c r="HS177" s="12"/>
      <c r="HT177" s="12"/>
      <c r="HU177" s="12"/>
      <c r="HV177" s="12"/>
      <c r="HW177" s="12"/>
      <c r="HX177" s="12"/>
      <c r="HY177" s="12"/>
      <c r="HZ177" s="12"/>
      <c r="IA177" s="12"/>
      <c r="IB177" s="12"/>
      <c r="IC177" s="12"/>
      <c r="ID177" s="12"/>
      <c r="IE177" s="12"/>
      <c r="IF177" s="12"/>
      <c r="IG177" s="12"/>
      <c r="IH177" s="12"/>
      <c r="II177" s="12"/>
      <c r="IJ177" s="12"/>
      <c r="IK177" s="12"/>
      <c r="IL177" s="12"/>
      <c r="IM177" s="12"/>
      <c r="IN177" s="12"/>
      <c r="IO177" s="12"/>
      <c r="IP177" s="12"/>
      <c r="IQ177" s="12"/>
      <c r="IR177" s="12"/>
      <c r="IS177" s="12"/>
      <c r="IT177" s="12"/>
      <c r="IU177" s="12"/>
      <c r="IV177" s="12"/>
      <c r="IW177" s="12"/>
      <c r="IX177" s="12"/>
      <c r="IY177" s="12"/>
      <c r="IZ177" s="12"/>
      <c r="JA177" s="12"/>
      <c r="JB177" s="12"/>
      <c r="JC177" s="12"/>
      <c r="JD177" s="12"/>
      <c r="JE177" s="12"/>
      <c r="JF177" s="12"/>
      <c r="JG177" s="12"/>
      <c r="JH177" s="12"/>
      <c r="JI177" s="12"/>
      <c r="JJ177" s="12"/>
      <c r="JK177" s="12"/>
      <c r="JL177" s="12"/>
      <c r="JM177" s="12"/>
      <c r="JN177" s="12"/>
      <c r="JO177" s="12"/>
      <c r="JP177" s="12"/>
      <c r="JQ177" s="12"/>
      <c r="JR177" s="12"/>
      <c r="JS177" s="12"/>
      <c r="JT177" s="12"/>
      <c r="JU177" s="12"/>
      <c r="JV177" s="12"/>
      <c r="JW177" s="12"/>
      <c r="JX177" s="12"/>
      <c r="JY177" s="12"/>
      <c r="JZ177" s="12"/>
      <c r="KA177" s="12"/>
      <c r="KB177" s="12"/>
    </row>
    <row r="178" spans="1:288" ht="15.75" customHeight="1" x14ac:dyDescent="0.3">
      <c r="A178" s="202"/>
      <c r="B178" s="202"/>
      <c r="C178" s="202"/>
      <c r="D178" s="202"/>
      <c r="E178" s="202"/>
      <c r="F178" s="202"/>
      <c r="G178" s="201"/>
      <c r="H178" s="202"/>
      <c r="I178" s="5"/>
      <c r="J178" s="5"/>
      <c r="K178" s="5"/>
      <c r="L178" s="208"/>
      <c r="M178" s="208"/>
      <c r="N178" s="136"/>
      <c r="O178" s="6"/>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11"/>
      <c r="CA178" s="11"/>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c r="FI178" s="12"/>
      <c r="FJ178" s="12"/>
      <c r="FK178" s="12"/>
      <c r="FL178" s="12"/>
      <c r="FM178" s="12"/>
      <c r="FN178" s="12"/>
      <c r="FO178" s="12"/>
      <c r="FP178" s="12"/>
      <c r="FQ178" s="12"/>
      <c r="FR178" s="12"/>
      <c r="FS178" s="12"/>
      <c r="FT178" s="12"/>
      <c r="FU178" s="12"/>
      <c r="FV178" s="12"/>
      <c r="FW178" s="12"/>
      <c r="FX178" s="12"/>
      <c r="FY178" s="12"/>
      <c r="FZ178" s="12"/>
      <c r="GA178" s="12"/>
      <c r="GB178" s="12"/>
      <c r="GC178" s="12"/>
      <c r="GD178" s="12"/>
      <c r="GE178" s="12"/>
      <c r="GF178" s="12"/>
      <c r="GG178" s="12"/>
      <c r="GH178" s="12"/>
      <c r="GI178" s="12"/>
      <c r="GJ178" s="12"/>
      <c r="GK178" s="12"/>
      <c r="GL178" s="12"/>
      <c r="GM178" s="12"/>
      <c r="GN178" s="12"/>
      <c r="GO178" s="12"/>
      <c r="GP178" s="12"/>
      <c r="GQ178" s="12"/>
      <c r="GR178" s="12"/>
      <c r="GS178" s="12"/>
      <c r="GT178" s="12"/>
      <c r="GU178" s="12"/>
      <c r="GV178" s="12"/>
      <c r="GW178" s="12"/>
      <c r="GX178" s="12"/>
      <c r="GY178" s="12"/>
      <c r="GZ178" s="12"/>
      <c r="HA178" s="12"/>
      <c r="HB178" s="12"/>
      <c r="HC178" s="12"/>
      <c r="HD178" s="12"/>
      <c r="HE178" s="12"/>
      <c r="HF178" s="12"/>
      <c r="HG178" s="12"/>
      <c r="HH178" s="12"/>
      <c r="HI178" s="12"/>
      <c r="HJ178" s="12"/>
      <c r="HK178" s="12"/>
      <c r="HL178" s="12"/>
      <c r="HM178" s="12"/>
      <c r="HN178" s="12"/>
      <c r="HO178" s="12"/>
      <c r="HP178" s="12"/>
      <c r="HQ178" s="12"/>
      <c r="HR178" s="12"/>
      <c r="HS178" s="12"/>
      <c r="HT178" s="12"/>
      <c r="HU178" s="12"/>
      <c r="HV178" s="12"/>
      <c r="HW178" s="12"/>
      <c r="HX178" s="12"/>
      <c r="HY178" s="12"/>
      <c r="HZ178" s="12"/>
      <c r="IA178" s="12"/>
      <c r="IB178" s="12"/>
      <c r="IC178" s="12"/>
      <c r="ID178" s="12"/>
      <c r="IE178" s="12"/>
      <c r="IF178" s="12"/>
      <c r="IG178" s="12"/>
      <c r="IH178" s="12"/>
      <c r="II178" s="12"/>
      <c r="IJ178" s="12"/>
      <c r="IK178" s="12"/>
      <c r="IL178" s="12"/>
      <c r="IM178" s="12"/>
      <c r="IN178" s="12"/>
      <c r="IO178" s="12"/>
      <c r="IP178" s="12"/>
      <c r="IQ178" s="12"/>
      <c r="IR178" s="12"/>
      <c r="IS178" s="12"/>
      <c r="IT178" s="12"/>
      <c r="IU178" s="12"/>
      <c r="IV178" s="12"/>
      <c r="IW178" s="12"/>
      <c r="IX178" s="12"/>
      <c r="IY178" s="12"/>
      <c r="IZ178" s="12"/>
      <c r="JA178" s="12"/>
      <c r="JB178" s="12"/>
      <c r="JC178" s="12"/>
      <c r="JD178" s="12"/>
      <c r="JE178" s="12"/>
      <c r="JF178" s="12"/>
      <c r="JG178" s="12"/>
      <c r="JH178" s="12"/>
      <c r="JI178" s="12"/>
      <c r="JJ178" s="12"/>
      <c r="JK178" s="12"/>
      <c r="JL178" s="12"/>
      <c r="JM178" s="12"/>
      <c r="JN178" s="12"/>
      <c r="JO178" s="12"/>
      <c r="JP178" s="12"/>
      <c r="JQ178" s="12"/>
      <c r="JR178" s="12"/>
      <c r="JS178" s="12"/>
      <c r="JT178" s="12"/>
      <c r="JU178" s="12"/>
      <c r="JV178" s="12"/>
      <c r="JW178" s="12"/>
      <c r="JX178" s="12"/>
      <c r="JY178" s="12"/>
      <c r="JZ178" s="12"/>
      <c r="KA178" s="12"/>
      <c r="KB178" s="12"/>
    </row>
    <row r="179" spans="1:288" ht="15.75" customHeight="1" x14ac:dyDescent="0.3">
      <c r="A179" s="211"/>
      <c r="B179" s="211"/>
      <c r="C179" s="211"/>
      <c r="D179" s="211"/>
      <c r="E179" s="211"/>
      <c r="F179" s="211"/>
      <c r="G179" s="1"/>
      <c r="H179" s="1"/>
      <c r="I179" s="1"/>
      <c r="J179" s="1"/>
      <c r="K179" s="1"/>
      <c r="L179" s="1"/>
      <c r="M179" s="1"/>
      <c r="N179" s="1"/>
      <c r="O179" s="212"/>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row>
    <row r="180" spans="1:288" ht="15.75" customHeight="1" x14ac:dyDescent="0.3">
      <c r="A180" s="211"/>
      <c r="B180" s="211"/>
      <c r="C180" s="211"/>
      <c r="D180" s="211"/>
      <c r="E180" s="211"/>
      <c r="F180" s="14" t="s">
        <v>979</v>
      </c>
      <c r="G180" s="213" t="s">
        <v>980</v>
      </c>
      <c r="H180" s="15" t="s">
        <v>981</v>
      </c>
      <c r="I180" s="804" t="s">
        <v>982</v>
      </c>
      <c r="J180" s="803"/>
      <c r="K180" s="9"/>
      <c r="L180" s="214">
        <v>353228424260.29602</v>
      </c>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row>
    <row r="181" spans="1:288" ht="15.75" customHeight="1" x14ac:dyDescent="0.3">
      <c r="A181" s="211"/>
      <c r="B181" s="211"/>
      <c r="C181" s="211"/>
      <c r="D181" s="211"/>
      <c r="E181" s="211"/>
      <c r="F181" s="14" t="s">
        <v>229</v>
      </c>
      <c r="G181" s="215">
        <f>88945106692.27+I181</f>
        <v>123037744830.28</v>
      </c>
      <c r="H181" s="216">
        <f>(G181*100%)/$G$183</f>
        <v>0.26727098198718585</v>
      </c>
      <c r="I181" s="217">
        <v>34092638138.009998</v>
      </c>
      <c r="J181" s="216">
        <f>+I181/I183</f>
        <v>0.5288063266651537</v>
      </c>
      <c r="K181" s="218"/>
      <c r="L181" s="214"/>
      <c r="M181" s="219"/>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row>
    <row r="182" spans="1:288" ht="15.75" customHeight="1" x14ac:dyDescent="0.3">
      <c r="A182" s="211"/>
      <c r="B182" s="211"/>
      <c r="C182" s="211"/>
      <c r="D182" s="211"/>
      <c r="E182" s="211"/>
      <c r="F182" s="14" t="s">
        <v>208</v>
      </c>
      <c r="G182" s="215">
        <f>306932268492.55+I182</f>
        <v>337310565021.70001</v>
      </c>
      <c r="H182" s="220">
        <f>(G182*100%)/$G$183</f>
        <v>0.7327290180128142</v>
      </c>
      <c r="I182" s="217">
        <f>30378296529.15</f>
        <v>30378296529.150002</v>
      </c>
      <c r="J182" s="216">
        <f>+I182/I183</f>
        <v>0.47119367333484619</v>
      </c>
      <c r="K182" s="218"/>
      <c r="L182" s="221">
        <v>337310565021.70001</v>
      </c>
      <c r="M182" s="222">
        <f>+L180-L182</f>
        <v>15917859238.596008</v>
      </c>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row>
    <row r="183" spans="1:288" ht="15.75" customHeight="1" x14ac:dyDescent="0.3">
      <c r="A183" s="211"/>
      <c r="B183" s="211"/>
      <c r="C183" s="211"/>
      <c r="D183" s="211"/>
      <c r="E183" s="211"/>
      <c r="F183" s="223" t="s">
        <v>5</v>
      </c>
      <c r="G183" s="224">
        <f>G181+G182</f>
        <v>460348309851.97998</v>
      </c>
      <c r="H183" s="225">
        <f>SUBTOTAL(9,H181:H182)</f>
        <v>1</v>
      </c>
      <c r="I183" s="224">
        <f>SUM(I181:I182)</f>
        <v>64470934667.160004</v>
      </c>
      <c r="J183" s="216">
        <f>SUM(J181:J182)</f>
        <v>0.99999999999999989</v>
      </c>
      <c r="K183" s="218"/>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row>
    <row r="184" spans="1:288" ht="15.75" customHeight="1" x14ac:dyDescent="0.3">
      <c r="A184" s="211"/>
      <c r="B184" s="211"/>
      <c r="C184" s="211"/>
      <c r="D184" s="211"/>
      <c r="E184" s="211"/>
      <c r="F184" s="1"/>
      <c r="G184" s="226"/>
      <c r="H184" s="211"/>
      <c r="I184" s="1"/>
      <c r="J184" s="1"/>
      <c r="K184" s="1"/>
      <c r="L184" s="22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row>
    <row r="185" spans="1:288" ht="15.75" customHeight="1" x14ac:dyDescent="0.3">
      <c r="A185" s="211"/>
      <c r="B185" s="211"/>
      <c r="C185" s="211"/>
      <c r="D185" s="211"/>
      <c r="E185" s="211"/>
      <c r="F185" s="1"/>
      <c r="G185" s="226"/>
      <c r="H185" s="227"/>
      <c r="I185" s="1"/>
      <c r="J185" s="1"/>
      <c r="K185" s="1"/>
      <c r="L185" s="221">
        <f>+G182-L182</f>
        <v>0</v>
      </c>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row>
    <row r="186" spans="1:288" ht="15.75" customHeight="1" x14ac:dyDescent="0.3">
      <c r="A186" s="211"/>
      <c r="B186" s="211"/>
      <c r="C186" s="211"/>
      <c r="D186" s="211"/>
      <c r="E186" s="211"/>
      <c r="F186" s="1"/>
      <c r="G186" s="1"/>
      <c r="H186" s="21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row>
    <row r="187" spans="1:288" ht="15.75" customHeight="1" x14ac:dyDescent="0.3">
      <c r="A187" s="211"/>
      <c r="B187" s="211"/>
      <c r="C187" s="211"/>
      <c r="D187" s="211"/>
      <c r="E187" s="211"/>
      <c r="F187" s="14" t="s">
        <v>998</v>
      </c>
      <c r="G187" s="213" t="s">
        <v>980</v>
      </c>
      <c r="H187" s="15" t="s">
        <v>981</v>
      </c>
      <c r="I187" s="811" t="s">
        <v>999</v>
      </c>
      <c r="J187" s="803"/>
      <c r="K187" s="228"/>
      <c r="L187" s="804" t="s">
        <v>1000</v>
      </c>
      <c r="M187" s="803"/>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row>
    <row r="188" spans="1:288" ht="15.75" customHeight="1" x14ac:dyDescent="0.3">
      <c r="A188" s="211"/>
      <c r="B188" s="211"/>
      <c r="C188" s="211"/>
      <c r="D188" s="211"/>
      <c r="E188" s="211"/>
      <c r="F188" s="229" t="s">
        <v>229</v>
      </c>
      <c r="G188" s="217">
        <f>I188+L188</f>
        <v>105008694420.42999</v>
      </c>
      <c r="H188" s="230">
        <f>G188/$G$190</f>
        <v>0.25849444188397841</v>
      </c>
      <c r="I188" s="217">
        <v>105008694420.42999</v>
      </c>
      <c r="J188" s="231">
        <f>+I188/I190</f>
        <v>0.27414102416980457</v>
      </c>
      <c r="K188" s="231"/>
      <c r="L188" s="217"/>
      <c r="M188" s="232">
        <f>+L188/L190</f>
        <v>0</v>
      </c>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row>
    <row r="189" spans="1:288" ht="15.75" customHeight="1" x14ac:dyDescent="0.3">
      <c r="A189" s="211"/>
      <c r="B189" s="211"/>
      <c r="C189" s="211"/>
      <c r="D189" s="211"/>
      <c r="E189" s="211"/>
      <c r="F189" s="229" t="s">
        <v>208</v>
      </c>
      <c r="G189" s="217">
        <f>I189+L189</f>
        <v>301223229388.44501</v>
      </c>
      <c r="H189" s="233">
        <f>G189/$G$190</f>
        <v>0.74150555811602159</v>
      </c>
      <c r="I189" s="217">
        <v>278037567037.27502</v>
      </c>
      <c r="J189" s="231">
        <f>+I189/I190</f>
        <v>0.72585897583019543</v>
      </c>
      <c r="K189" s="231"/>
      <c r="L189" s="217">
        <v>23185662351.169998</v>
      </c>
      <c r="M189" s="232">
        <f>+L189/L190</f>
        <v>1</v>
      </c>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row>
    <row r="190" spans="1:288" ht="15.75" customHeight="1" x14ac:dyDescent="0.3">
      <c r="A190" s="211"/>
      <c r="B190" s="211"/>
      <c r="C190" s="211"/>
      <c r="D190" s="211"/>
      <c r="E190" s="211"/>
      <c r="F190" s="223" t="s">
        <v>5</v>
      </c>
      <c r="G190" s="224">
        <f>G188+G189</f>
        <v>406231923808.875</v>
      </c>
      <c r="H190" s="225">
        <f>H188+H189</f>
        <v>1</v>
      </c>
      <c r="I190" s="47">
        <f>SUM(I188:I189)</f>
        <v>383046261457.70502</v>
      </c>
      <c r="J190" s="234">
        <f>SUM(J188:J189)</f>
        <v>1</v>
      </c>
      <c r="K190" s="234"/>
      <c r="L190" s="217">
        <f>SUM(L188:L189)</f>
        <v>23185662351.169998</v>
      </c>
      <c r="M190" s="232">
        <f>SUM(M188:M189)</f>
        <v>1</v>
      </c>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row>
    <row r="191" spans="1:288" ht="15.75" customHeight="1" x14ac:dyDescent="0.3">
      <c r="A191" s="211"/>
      <c r="B191" s="211"/>
      <c r="C191" s="211"/>
      <c r="D191" s="211"/>
      <c r="E191" s="21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row>
  </sheetData>
  <autoFilter ref="A2:KB156">
    <filterColumn colId="7">
      <filters blank="1">
        <filter val="1318"/>
        <filter val="1323"/>
        <filter val="1327"/>
        <filter val="1333"/>
        <filter val="1392"/>
        <filter val="1394"/>
        <filter val="1395"/>
        <filter val="1400"/>
        <filter val="1409"/>
        <filter val="1522"/>
        <filter val="2058"/>
        <filter val="2059"/>
        <filter val="2060"/>
        <filter val="2093"/>
        <filter val="2122"/>
        <filter val="2124"/>
        <filter val="2125"/>
        <filter val="2127"/>
        <filter val="2140"/>
        <filter val="2271"/>
        <filter val="2273"/>
        <filter val="2321"/>
        <filter val="2324"/>
        <filter val="2329"/>
        <filter val="2332"/>
        <filter val="2340"/>
        <filter val="2341"/>
        <filter val="2342"/>
        <filter val="2346"/>
        <filter val="2350"/>
        <filter val="2352"/>
        <filter val="2362"/>
        <filter val="2363"/>
        <filter val="2365"/>
        <filter val="2366"/>
        <filter val="2367"/>
        <filter val="2371"/>
        <filter val="2372"/>
        <filter val="2373"/>
        <filter val="2374"/>
        <filter val="2376"/>
        <filter val="2377"/>
        <filter val="2381"/>
        <filter val="2382"/>
        <filter val="2383"/>
        <filter val="2384"/>
        <filter val="2385"/>
        <filter val="2386"/>
        <filter val="2391"/>
        <filter val="2396"/>
        <filter val="2398"/>
        <filter val="2399"/>
        <filter val="2400"/>
        <filter val="2401"/>
        <filter val="2402"/>
        <filter val="2403"/>
        <filter val="2404"/>
        <filter val="2420"/>
        <filter val="2421"/>
        <filter val="2422"/>
        <filter val="2425"/>
      </filters>
    </filterColumn>
  </autoFilter>
  <mergeCells count="8">
    <mergeCell ref="CZ1:EW1"/>
    <mergeCell ref="CB1:CX1"/>
    <mergeCell ref="A1:M1"/>
    <mergeCell ref="I180:J180"/>
    <mergeCell ref="I187:J187"/>
    <mergeCell ref="L187:M187"/>
    <mergeCell ref="AT1:BZ1"/>
    <mergeCell ref="A157:H15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B166"/>
  <sheetViews>
    <sheetView workbookViewId="0"/>
  </sheetViews>
  <sheetFormatPr baseColWidth="10" defaultColWidth="11.09765625" defaultRowHeight="15" customHeight="1" x14ac:dyDescent="0.3"/>
  <cols>
    <col min="1" max="1" width="2.59765625" customWidth="1"/>
    <col min="2" max="2" width="3.3984375" customWidth="1"/>
    <col min="3" max="3" width="3.09765625" customWidth="1"/>
    <col min="4" max="4" width="4.59765625" customWidth="1"/>
    <col min="5" max="5" width="4.3984375" customWidth="1"/>
    <col min="6" max="6" width="10.59765625" customWidth="1"/>
    <col min="7" max="7" width="17.8984375" customWidth="1"/>
    <col min="8" max="8" width="9.09765625" customWidth="1"/>
    <col min="9" max="9" width="14.5" customWidth="1"/>
    <col min="10" max="10" width="9.3984375" customWidth="1"/>
    <col min="11" max="11" width="10.5" customWidth="1"/>
    <col min="12" max="12" width="40.09765625" customWidth="1"/>
    <col min="13" max="13" width="18.09765625" customWidth="1"/>
    <col min="14" max="14" width="13.59765625" customWidth="1"/>
    <col min="15" max="15" width="5.5" customWidth="1"/>
    <col min="16" max="16" width="15.09765625" customWidth="1"/>
    <col min="17" max="17" width="13.59765625" customWidth="1"/>
    <col min="18" max="19" width="8.09765625" customWidth="1"/>
    <col min="20" max="20" width="10.8984375" customWidth="1"/>
    <col min="21" max="21" width="10.5" customWidth="1"/>
    <col min="22" max="22" width="10.8984375" customWidth="1"/>
    <col min="23" max="23" width="10.5" customWidth="1"/>
    <col min="24" max="24" width="10.09765625" customWidth="1"/>
    <col min="25" max="26" width="10.59765625" customWidth="1"/>
    <col min="27" max="27" width="10.5" customWidth="1"/>
    <col min="28" max="30" width="9.59765625" customWidth="1"/>
    <col min="31" max="43" width="10.5" customWidth="1"/>
    <col min="44" max="45" width="10.59765625" customWidth="1"/>
    <col min="46" max="46" width="10" customWidth="1"/>
    <col min="47" max="47" width="9.59765625" customWidth="1"/>
    <col min="48" max="48" width="10.09765625" customWidth="1"/>
    <col min="49" max="49" width="9.59765625" customWidth="1"/>
    <col min="50" max="50" width="10.09765625" customWidth="1"/>
    <col min="51" max="51" width="9.59765625" customWidth="1"/>
    <col min="52" max="52" width="11.8984375" customWidth="1"/>
    <col min="53" max="54" width="9.5" customWidth="1"/>
    <col min="55" max="55" width="8.8984375" customWidth="1"/>
    <col min="56" max="56" width="10.09765625" customWidth="1"/>
    <col min="57" max="57" width="9.09765625" customWidth="1"/>
    <col min="58" max="58" width="9.5" customWidth="1"/>
    <col min="59" max="59" width="10.09765625" customWidth="1"/>
    <col min="60" max="60" width="9.59765625" customWidth="1"/>
    <col min="61" max="61" width="10.8984375" customWidth="1"/>
    <col min="62" max="62" width="10.09765625" customWidth="1"/>
    <col min="63" max="63" width="9.59765625" customWidth="1"/>
    <col min="64" max="66" width="10.59765625" customWidth="1"/>
    <col min="67" max="67" width="8.09765625" customWidth="1"/>
    <col min="68" max="68" width="10.5" customWidth="1"/>
    <col min="69" max="69" width="10.09765625" customWidth="1"/>
    <col min="70" max="70" width="9.59765625" customWidth="1"/>
    <col min="71" max="72" width="10.8984375" customWidth="1"/>
    <col min="73" max="73" width="10.59765625" customWidth="1"/>
    <col min="74" max="74" width="10.5" customWidth="1"/>
    <col min="75" max="75" width="10.59765625" customWidth="1"/>
    <col min="76" max="76" width="4.5" customWidth="1"/>
    <col min="77" max="77" width="8.59765625" customWidth="1"/>
    <col min="78" max="78" width="9.09765625" customWidth="1"/>
    <col min="79" max="83" width="9.59765625" customWidth="1"/>
    <col min="84" max="86" width="10.5" customWidth="1"/>
    <col min="87" max="88" width="9.59765625" customWidth="1"/>
    <col min="89" max="90" width="10.09765625" customWidth="1"/>
    <col min="91" max="92" width="8.8984375" customWidth="1"/>
    <col min="93" max="93" width="10" customWidth="1"/>
    <col min="94" max="94" width="9.59765625" customWidth="1"/>
    <col min="95" max="95" width="11.8984375" customWidth="1"/>
    <col min="96" max="96" width="10.59765625" customWidth="1"/>
    <col min="97" max="99" width="9.5" customWidth="1"/>
    <col min="100" max="101" width="9.59765625" customWidth="1"/>
    <col min="102" max="103" width="8.8984375" customWidth="1"/>
    <col min="104" max="104" width="10.8984375" customWidth="1"/>
    <col min="105" max="108" width="10.59765625" customWidth="1"/>
    <col min="109" max="109" width="10" customWidth="1"/>
    <col min="110" max="110" width="10.3984375" customWidth="1"/>
    <col min="111" max="111" width="10.5" customWidth="1"/>
    <col min="112" max="113" width="10.09765625" customWidth="1"/>
    <col min="114" max="114" width="7.59765625" customWidth="1"/>
    <col min="115" max="115" width="10.5" customWidth="1"/>
    <col min="116" max="116" width="10.8984375" customWidth="1"/>
    <col min="117" max="117" width="10.5" customWidth="1"/>
    <col min="118" max="120" width="10.59765625" customWidth="1"/>
    <col min="121" max="122" width="10.8984375" customWidth="1"/>
    <col min="123" max="123" width="9.09765625" customWidth="1"/>
    <col min="124" max="124" width="9.59765625" customWidth="1"/>
    <col min="125" max="125" width="10.59765625" customWidth="1"/>
    <col min="126" max="126" width="8" customWidth="1"/>
    <col min="127" max="127" width="10.3984375" customWidth="1"/>
    <col min="128" max="129" width="9.8984375" customWidth="1"/>
    <col min="130" max="130" width="9.09765625" customWidth="1"/>
    <col min="131" max="131" width="10.8984375" customWidth="1"/>
    <col min="132" max="132" width="8.59765625" customWidth="1"/>
    <col min="133" max="134" width="10.59765625" customWidth="1"/>
    <col min="135" max="136" width="10.8984375" customWidth="1"/>
    <col min="137" max="137" width="10.09765625" customWidth="1"/>
    <col min="138" max="138" width="8.8984375" customWidth="1"/>
    <col min="139" max="140" width="8.5" customWidth="1"/>
    <col min="141" max="142" width="10.09765625" customWidth="1"/>
    <col min="143" max="143" width="9.09765625" customWidth="1"/>
    <col min="144" max="144" width="10.59765625" customWidth="1"/>
    <col min="145" max="147" width="10.5" customWidth="1"/>
    <col min="148" max="148" width="10.3984375" customWidth="1"/>
    <col min="149" max="149" width="10.59765625" customWidth="1"/>
    <col min="150" max="150" width="10.3984375" customWidth="1"/>
    <col min="151" max="151" width="9" customWidth="1"/>
    <col min="152" max="152" width="10.8984375" customWidth="1"/>
    <col min="153" max="153" width="14.09765625" customWidth="1"/>
    <col min="154" max="158" width="4.5" customWidth="1"/>
    <col min="159" max="286" width="10.5" customWidth="1"/>
    <col min="287" max="287" width="3.59765625" customWidth="1"/>
    <col min="288" max="288" width="14.5" customWidth="1"/>
  </cols>
  <sheetData>
    <row r="1" spans="1:288" ht="15.75" customHeight="1" x14ac:dyDescent="0.3">
      <c r="A1" s="14" t="s">
        <v>10</v>
      </c>
      <c r="B1" s="14" t="s">
        <v>11</v>
      </c>
      <c r="C1" s="14" t="s">
        <v>12</v>
      </c>
      <c r="D1" s="14" t="s">
        <v>13</v>
      </c>
      <c r="E1" s="14" t="s">
        <v>14</v>
      </c>
      <c r="F1" s="14" t="s">
        <v>15</v>
      </c>
      <c r="G1" s="14" t="s">
        <v>16</v>
      </c>
      <c r="H1" s="15" t="s">
        <v>17</v>
      </c>
      <c r="I1" s="14" t="s">
        <v>19</v>
      </c>
      <c r="J1" s="14" t="s">
        <v>22</v>
      </c>
      <c r="K1" s="14"/>
      <c r="L1" s="16" t="s">
        <v>21</v>
      </c>
      <c r="M1" s="16" t="s">
        <v>23</v>
      </c>
      <c r="N1" s="17" t="s">
        <v>24</v>
      </c>
      <c r="O1" s="18" t="s">
        <v>25</v>
      </c>
      <c r="P1" s="19" t="s">
        <v>26</v>
      </c>
      <c r="Q1" s="20" t="s">
        <v>27</v>
      </c>
      <c r="R1" s="20" t="s">
        <v>28</v>
      </c>
      <c r="S1" s="20" t="s">
        <v>29</v>
      </c>
      <c r="T1" s="20" t="s">
        <v>30</v>
      </c>
      <c r="U1" s="20" t="s">
        <v>31</v>
      </c>
      <c r="V1" s="20" t="s">
        <v>32</v>
      </c>
      <c r="W1" s="20" t="s">
        <v>33</v>
      </c>
      <c r="X1" s="20" t="s">
        <v>34</v>
      </c>
      <c r="Y1" s="20" t="s">
        <v>35</v>
      </c>
      <c r="Z1" s="20" t="s">
        <v>36</v>
      </c>
      <c r="AA1" s="20" t="s">
        <v>37</v>
      </c>
      <c r="AB1" s="20" t="s">
        <v>38</v>
      </c>
      <c r="AC1" s="20" t="s">
        <v>39</v>
      </c>
      <c r="AD1" s="20" t="s">
        <v>40</v>
      </c>
      <c r="AE1" s="20" t="s">
        <v>41</v>
      </c>
      <c r="AF1" s="20" t="s">
        <v>43</v>
      </c>
      <c r="AG1" s="20" t="s">
        <v>45</v>
      </c>
      <c r="AH1" s="20" t="s">
        <v>47</v>
      </c>
      <c r="AI1" s="20" t="s">
        <v>49</v>
      </c>
      <c r="AJ1" s="20" t="s">
        <v>51</v>
      </c>
      <c r="AK1" s="20" t="s">
        <v>53</v>
      </c>
      <c r="AL1" s="20" t="s">
        <v>55</v>
      </c>
      <c r="AM1" s="20" t="s">
        <v>56</v>
      </c>
      <c r="AN1" s="20" t="s">
        <v>56</v>
      </c>
      <c r="AO1" s="20" t="s">
        <v>57</v>
      </c>
      <c r="AP1" s="20" t="s">
        <v>58</v>
      </c>
      <c r="AQ1" s="20" t="s">
        <v>59</v>
      </c>
      <c r="AR1" s="20" t="s">
        <v>60</v>
      </c>
      <c r="AS1" s="20" t="s">
        <v>61</v>
      </c>
      <c r="AT1" s="21" t="s">
        <v>54</v>
      </c>
      <c r="AU1" s="21" t="s">
        <v>78</v>
      </c>
      <c r="AV1" s="21" t="s">
        <v>62</v>
      </c>
      <c r="AW1" s="21" t="s">
        <v>79</v>
      </c>
      <c r="AX1" s="21" t="s">
        <v>63</v>
      </c>
      <c r="AY1" s="21" t="s">
        <v>80</v>
      </c>
      <c r="AZ1" s="21" t="s">
        <v>64</v>
      </c>
      <c r="BA1" s="21" t="s">
        <v>81</v>
      </c>
      <c r="BB1" s="21" t="s">
        <v>82</v>
      </c>
      <c r="BC1" s="21" t="s">
        <v>83</v>
      </c>
      <c r="BD1" s="21" t="s">
        <v>65</v>
      </c>
      <c r="BE1" s="21" t="s">
        <v>84</v>
      </c>
      <c r="BF1" s="21" t="s">
        <v>85</v>
      </c>
      <c r="BG1" s="21" t="s">
        <v>66</v>
      </c>
      <c r="BH1" s="21" t="s">
        <v>88</v>
      </c>
      <c r="BI1" s="21" t="s">
        <v>67</v>
      </c>
      <c r="BJ1" s="21" t="s">
        <v>68</v>
      </c>
      <c r="BK1" s="21" t="s">
        <v>91</v>
      </c>
      <c r="BL1" s="21" t="s">
        <v>69</v>
      </c>
      <c r="BM1" s="21" t="s">
        <v>92</v>
      </c>
      <c r="BN1" s="21" t="s">
        <v>70</v>
      </c>
      <c r="BO1" s="21" t="s">
        <v>71</v>
      </c>
      <c r="BP1" s="21" t="s">
        <v>93</v>
      </c>
      <c r="BQ1" s="21" t="s">
        <v>72</v>
      </c>
      <c r="BR1" s="21" t="s">
        <v>94</v>
      </c>
      <c r="BS1" s="21" t="s">
        <v>73</v>
      </c>
      <c r="BT1" s="21" t="s">
        <v>95</v>
      </c>
      <c r="BU1" s="21" t="s">
        <v>96</v>
      </c>
      <c r="BV1" s="21" t="s">
        <v>74</v>
      </c>
      <c r="BW1" s="21" t="s">
        <v>97</v>
      </c>
      <c r="BX1" s="21" t="s">
        <v>75</v>
      </c>
      <c r="BY1" s="21" t="s">
        <v>99</v>
      </c>
      <c r="BZ1" s="22" t="s">
        <v>76</v>
      </c>
      <c r="CA1" s="22" t="s">
        <v>107</v>
      </c>
      <c r="CB1" s="23" t="s">
        <v>77</v>
      </c>
      <c r="CC1" s="23" t="s">
        <v>110</v>
      </c>
      <c r="CD1" s="23" t="s">
        <v>86</v>
      </c>
      <c r="CE1" s="23" t="s">
        <v>111</v>
      </c>
      <c r="CF1" s="23" t="s">
        <v>87</v>
      </c>
      <c r="CG1" s="23" t="s">
        <v>112</v>
      </c>
      <c r="CH1" s="23" t="s">
        <v>113</v>
      </c>
      <c r="CI1" s="23" t="s">
        <v>89</v>
      </c>
      <c r="CJ1" s="23" t="s">
        <v>114</v>
      </c>
      <c r="CK1" s="24" t="s">
        <v>90</v>
      </c>
      <c r="CL1" s="24" t="s">
        <v>121</v>
      </c>
      <c r="CM1" s="24" t="s">
        <v>123</v>
      </c>
      <c r="CN1" s="24" t="s">
        <v>125</v>
      </c>
      <c r="CO1" s="24" t="s">
        <v>127</v>
      </c>
      <c r="CP1" s="24" t="s">
        <v>101</v>
      </c>
      <c r="CQ1" s="24" t="s">
        <v>102</v>
      </c>
      <c r="CR1" s="24" t="s">
        <v>128</v>
      </c>
      <c r="CS1" s="24" t="s">
        <v>129</v>
      </c>
      <c r="CT1" s="24" t="s">
        <v>130</v>
      </c>
      <c r="CU1" s="24" t="s">
        <v>131</v>
      </c>
      <c r="CV1" s="24" t="s">
        <v>132</v>
      </c>
      <c r="CW1" s="24" t="s">
        <v>133</v>
      </c>
      <c r="CX1" s="24" t="s">
        <v>103</v>
      </c>
      <c r="CY1" s="24" t="s">
        <v>134</v>
      </c>
      <c r="CZ1" s="25" t="s">
        <v>135</v>
      </c>
      <c r="DA1" s="25" t="s">
        <v>106</v>
      </c>
      <c r="DB1" s="25" t="s">
        <v>143</v>
      </c>
      <c r="DC1" s="25" t="s">
        <v>108</v>
      </c>
      <c r="DD1" s="25" t="s">
        <v>146</v>
      </c>
      <c r="DE1" s="25" t="s">
        <v>147</v>
      </c>
      <c r="DF1" s="25" t="s">
        <v>149</v>
      </c>
      <c r="DG1" s="25" t="s">
        <v>109</v>
      </c>
      <c r="DH1" s="25" t="s">
        <v>151</v>
      </c>
      <c r="DI1" s="25" t="s">
        <v>152</v>
      </c>
      <c r="DJ1" s="25" t="s">
        <v>116</v>
      </c>
      <c r="DK1" s="25" t="s">
        <v>155</v>
      </c>
      <c r="DL1" s="25" t="s">
        <v>156</v>
      </c>
      <c r="DM1" s="25" t="s">
        <v>157</v>
      </c>
      <c r="DN1" s="25" t="s">
        <v>158</v>
      </c>
      <c r="DO1" s="25" t="s">
        <v>159</v>
      </c>
      <c r="DP1" s="25" t="s">
        <v>160</v>
      </c>
      <c r="DQ1" s="25" t="s">
        <v>161</v>
      </c>
      <c r="DR1" s="25" t="s">
        <v>117</v>
      </c>
      <c r="DS1" s="25" t="s">
        <v>162</v>
      </c>
      <c r="DT1" s="25" t="s">
        <v>118</v>
      </c>
      <c r="DU1" s="25" t="s">
        <v>163</v>
      </c>
      <c r="DV1" s="25" t="s">
        <v>164</v>
      </c>
      <c r="DW1" s="25" t="s">
        <v>165</v>
      </c>
      <c r="DX1" s="25" t="s">
        <v>166</v>
      </c>
      <c r="DY1" s="25" t="s">
        <v>167</v>
      </c>
      <c r="DZ1" s="25" t="s">
        <v>168</v>
      </c>
      <c r="EA1" s="25" t="s">
        <v>169</v>
      </c>
      <c r="EB1" s="27" t="s">
        <v>170</v>
      </c>
      <c r="EC1" s="27" t="s">
        <v>139</v>
      </c>
      <c r="ED1" s="27" t="s">
        <v>171</v>
      </c>
      <c r="EE1" s="27" t="s">
        <v>140</v>
      </c>
      <c r="EF1" s="27" t="s">
        <v>172</v>
      </c>
      <c r="EG1" s="27" t="s">
        <v>173</v>
      </c>
      <c r="EH1" s="27" t="s">
        <v>144</v>
      </c>
      <c r="EI1" s="27" t="s">
        <v>174</v>
      </c>
      <c r="EJ1" s="27" t="s">
        <v>175</v>
      </c>
      <c r="EK1" s="27" t="s">
        <v>176</v>
      </c>
      <c r="EL1" s="27" t="s">
        <v>177</v>
      </c>
      <c r="EM1" s="27" t="s">
        <v>145</v>
      </c>
      <c r="EN1" s="27" t="s">
        <v>178</v>
      </c>
      <c r="EO1" s="27" t="s">
        <v>179</v>
      </c>
      <c r="EP1" s="27" t="s">
        <v>180</v>
      </c>
      <c r="EQ1" s="27" t="s">
        <v>150</v>
      </c>
      <c r="ER1" s="27" t="s">
        <v>153</v>
      </c>
      <c r="ES1" s="27" t="s">
        <v>181</v>
      </c>
      <c r="ET1" s="27" t="s">
        <v>182</v>
      </c>
      <c r="EU1" s="27" t="s">
        <v>183</v>
      </c>
      <c r="EV1" s="27" t="s">
        <v>184</v>
      </c>
      <c r="EW1" s="28" t="s">
        <v>185</v>
      </c>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row>
    <row r="2" spans="1:288" ht="15.75" customHeight="1" x14ac:dyDescent="0.3">
      <c r="A2" s="14"/>
      <c r="B2" s="14"/>
      <c r="C2" s="14"/>
      <c r="D2" s="14"/>
      <c r="E2" s="14"/>
      <c r="F2" s="31"/>
      <c r="G2" s="31"/>
      <c r="H2" s="15"/>
      <c r="I2" s="14"/>
      <c r="J2" s="14"/>
      <c r="K2" s="14"/>
      <c r="L2" s="33"/>
      <c r="M2" s="35"/>
      <c r="N2" s="37"/>
      <c r="O2" s="38"/>
      <c r="P2" s="39"/>
      <c r="Q2" s="40">
        <f t="shared" ref="Q2:EW2" si="0">SUM(Q3:Q152)</f>
        <v>256911717635.14001</v>
      </c>
      <c r="R2" s="40">
        <f t="shared" si="0"/>
        <v>0</v>
      </c>
      <c r="S2" s="40">
        <f t="shared" si="0"/>
        <v>0</v>
      </c>
      <c r="T2" s="41">
        <f t="shared" si="0"/>
        <v>0</v>
      </c>
      <c r="U2" s="41">
        <f t="shared" si="0"/>
        <v>0</v>
      </c>
      <c r="V2" s="41">
        <f t="shared" si="0"/>
        <v>0</v>
      </c>
      <c r="W2" s="41">
        <f t="shared" si="0"/>
        <v>0</v>
      </c>
      <c r="X2" s="41">
        <f t="shared" si="0"/>
        <v>0</v>
      </c>
      <c r="Y2" s="41">
        <f t="shared" si="0"/>
        <v>0</v>
      </c>
      <c r="Z2" s="41">
        <f t="shared" si="0"/>
        <v>0</v>
      </c>
      <c r="AA2" s="41">
        <f t="shared" si="0"/>
        <v>0</v>
      </c>
      <c r="AB2" s="41">
        <f t="shared" si="0"/>
        <v>0</v>
      </c>
      <c r="AC2" s="41">
        <f t="shared" si="0"/>
        <v>0</v>
      </c>
      <c r="AD2" s="41">
        <f t="shared" si="0"/>
        <v>0</v>
      </c>
      <c r="AE2" s="41">
        <f t="shared" si="0"/>
        <v>0</v>
      </c>
      <c r="AF2" s="41">
        <f t="shared" si="0"/>
        <v>0</v>
      </c>
      <c r="AG2" s="41">
        <f t="shared" si="0"/>
        <v>0</v>
      </c>
      <c r="AH2" s="41">
        <f t="shared" si="0"/>
        <v>0</v>
      </c>
      <c r="AI2" s="41">
        <f t="shared" si="0"/>
        <v>0</v>
      </c>
      <c r="AJ2" s="41">
        <f t="shared" si="0"/>
        <v>0</v>
      </c>
      <c r="AK2" s="41">
        <f t="shared" si="0"/>
        <v>0</v>
      </c>
      <c r="AL2" s="41">
        <f t="shared" si="0"/>
        <v>0</v>
      </c>
      <c r="AM2" s="41">
        <f t="shared" si="0"/>
        <v>0</v>
      </c>
      <c r="AN2" s="41">
        <f t="shared" si="0"/>
        <v>0</v>
      </c>
      <c r="AO2" s="41">
        <f t="shared" si="0"/>
        <v>0</v>
      </c>
      <c r="AP2" s="41">
        <f t="shared" si="0"/>
        <v>0</v>
      </c>
      <c r="AQ2" s="41">
        <f t="shared" si="0"/>
        <v>0</v>
      </c>
      <c r="AR2" s="41">
        <f t="shared" si="0"/>
        <v>0</v>
      </c>
      <c r="AS2" s="41">
        <f t="shared" si="0"/>
        <v>0</v>
      </c>
      <c r="AT2" s="41">
        <f t="shared" si="0"/>
        <v>0</v>
      </c>
      <c r="AU2" s="41">
        <f t="shared" si="0"/>
        <v>0</v>
      </c>
      <c r="AV2" s="41">
        <f t="shared" si="0"/>
        <v>0</v>
      </c>
      <c r="AW2" s="41">
        <f t="shared" si="0"/>
        <v>0</v>
      </c>
      <c r="AX2" s="41">
        <f t="shared" si="0"/>
        <v>0</v>
      </c>
      <c r="AY2" s="41">
        <f t="shared" si="0"/>
        <v>0</v>
      </c>
      <c r="AZ2" s="41">
        <f t="shared" si="0"/>
        <v>830000000</v>
      </c>
      <c r="BA2" s="41">
        <f t="shared" si="0"/>
        <v>0</v>
      </c>
      <c r="BB2" s="41">
        <f t="shared" si="0"/>
        <v>0</v>
      </c>
      <c r="BC2" s="41">
        <f t="shared" si="0"/>
        <v>0</v>
      </c>
      <c r="BD2" s="41">
        <f t="shared" si="0"/>
        <v>0</v>
      </c>
      <c r="BE2" s="41">
        <f t="shared" si="0"/>
        <v>0</v>
      </c>
      <c r="BF2" s="41">
        <f t="shared" si="0"/>
        <v>0</v>
      </c>
      <c r="BG2" s="41">
        <f t="shared" si="0"/>
        <v>0</v>
      </c>
      <c r="BH2" s="41">
        <f t="shared" si="0"/>
        <v>0</v>
      </c>
      <c r="BI2" s="41">
        <f t="shared" si="0"/>
        <v>0</v>
      </c>
      <c r="BJ2" s="41">
        <f t="shared" si="0"/>
        <v>0</v>
      </c>
      <c r="BK2" s="41">
        <f t="shared" si="0"/>
        <v>0</v>
      </c>
      <c r="BL2" s="41">
        <f t="shared" si="0"/>
        <v>0</v>
      </c>
      <c r="BM2" s="41">
        <f t="shared" si="0"/>
        <v>0</v>
      </c>
      <c r="BN2" s="41">
        <f t="shared" si="0"/>
        <v>0</v>
      </c>
      <c r="BO2" s="41">
        <f t="shared" si="0"/>
        <v>0</v>
      </c>
      <c r="BP2" s="41">
        <f t="shared" si="0"/>
        <v>0</v>
      </c>
      <c r="BQ2" s="41">
        <f t="shared" si="0"/>
        <v>0</v>
      </c>
      <c r="BR2" s="41">
        <f t="shared" si="0"/>
        <v>0</v>
      </c>
      <c r="BS2" s="41">
        <f t="shared" si="0"/>
        <v>0</v>
      </c>
      <c r="BT2" s="41">
        <f t="shared" si="0"/>
        <v>0</v>
      </c>
      <c r="BU2" s="41">
        <f t="shared" si="0"/>
        <v>0</v>
      </c>
      <c r="BV2" s="41">
        <f t="shared" si="0"/>
        <v>0</v>
      </c>
      <c r="BW2" s="41">
        <f t="shared" si="0"/>
        <v>0</v>
      </c>
      <c r="BX2" s="41">
        <f t="shared" si="0"/>
        <v>0</v>
      </c>
      <c r="BY2" s="41">
        <f t="shared" si="0"/>
        <v>0</v>
      </c>
      <c r="BZ2" s="41">
        <f t="shared" si="0"/>
        <v>0</v>
      </c>
      <c r="CA2" s="41">
        <f t="shared" si="0"/>
        <v>0</v>
      </c>
      <c r="CB2" s="41">
        <f t="shared" si="0"/>
        <v>0</v>
      </c>
      <c r="CC2" s="41">
        <f t="shared" si="0"/>
        <v>0</v>
      </c>
      <c r="CD2" s="41">
        <f t="shared" si="0"/>
        <v>0</v>
      </c>
      <c r="CE2" s="41">
        <f t="shared" si="0"/>
        <v>0</v>
      </c>
      <c r="CF2" s="41">
        <f t="shared" si="0"/>
        <v>0</v>
      </c>
      <c r="CG2" s="41">
        <f t="shared" si="0"/>
        <v>0</v>
      </c>
      <c r="CH2" s="41">
        <f t="shared" si="0"/>
        <v>0</v>
      </c>
      <c r="CI2" s="41">
        <f t="shared" si="0"/>
        <v>0</v>
      </c>
      <c r="CJ2" s="41">
        <f t="shared" si="0"/>
        <v>0</v>
      </c>
      <c r="CK2" s="41">
        <f t="shared" si="0"/>
        <v>0</v>
      </c>
      <c r="CL2" s="41">
        <f t="shared" si="0"/>
        <v>0</v>
      </c>
      <c r="CM2" s="41">
        <f t="shared" si="0"/>
        <v>0</v>
      </c>
      <c r="CN2" s="41">
        <f t="shared" si="0"/>
        <v>0</v>
      </c>
      <c r="CO2" s="41">
        <f t="shared" si="0"/>
        <v>0</v>
      </c>
      <c r="CP2" s="41">
        <f t="shared" si="0"/>
        <v>0</v>
      </c>
      <c r="CQ2" s="41">
        <f t="shared" si="0"/>
        <v>1300000000</v>
      </c>
      <c r="CR2" s="41">
        <f t="shared" si="0"/>
        <v>0</v>
      </c>
      <c r="CS2" s="41">
        <f t="shared" si="0"/>
        <v>0</v>
      </c>
      <c r="CT2" s="41">
        <f t="shared" si="0"/>
        <v>0</v>
      </c>
      <c r="CU2" s="41">
        <f t="shared" si="0"/>
        <v>0</v>
      </c>
      <c r="CV2" s="41">
        <f t="shared" si="0"/>
        <v>0</v>
      </c>
      <c r="CW2" s="41">
        <f t="shared" si="0"/>
        <v>0</v>
      </c>
      <c r="CX2" s="41">
        <f t="shared" si="0"/>
        <v>0</v>
      </c>
      <c r="CY2" s="41">
        <f t="shared" si="0"/>
        <v>0</v>
      </c>
      <c r="CZ2" s="41">
        <f t="shared" si="0"/>
        <v>0</v>
      </c>
      <c r="DA2" s="41">
        <f t="shared" si="0"/>
        <v>0</v>
      </c>
      <c r="DB2" s="41">
        <f t="shared" si="0"/>
        <v>0</v>
      </c>
      <c r="DC2" s="41">
        <f t="shared" si="0"/>
        <v>0</v>
      </c>
      <c r="DD2" s="41">
        <f t="shared" si="0"/>
        <v>0</v>
      </c>
      <c r="DE2" s="41">
        <f t="shared" si="0"/>
        <v>0</v>
      </c>
      <c r="DF2" s="41">
        <f t="shared" si="0"/>
        <v>0</v>
      </c>
      <c r="DG2" s="41">
        <f t="shared" si="0"/>
        <v>0</v>
      </c>
      <c r="DH2" s="41">
        <f t="shared" si="0"/>
        <v>0</v>
      </c>
      <c r="DI2" s="41">
        <f t="shared" si="0"/>
        <v>0</v>
      </c>
      <c r="DJ2" s="41">
        <f t="shared" si="0"/>
        <v>0</v>
      </c>
      <c r="DK2" s="41">
        <f t="shared" si="0"/>
        <v>0</v>
      </c>
      <c r="DL2" s="41">
        <f t="shared" si="0"/>
        <v>0</v>
      </c>
      <c r="DM2" s="41">
        <f t="shared" si="0"/>
        <v>0</v>
      </c>
      <c r="DN2" s="41">
        <f t="shared" si="0"/>
        <v>0</v>
      </c>
      <c r="DO2" s="41">
        <f t="shared" si="0"/>
        <v>0</v>
      </c>
      <c r="DP2" s="41">
        <f t="shared" si="0"/>
        <v>0</v>
      </c>
      <c r="DQ2" s="41">
        <f t="shared" si="0"/>
        <v>0</v>
      </c>
      <c r="DR2" s="41">
        <f t="shared" si="0"/>
        <v>0</v>
      </c>
      <c r="DS2" s="41">
        <f t="shared" si="0"/>
        <v>0</v>
      </c>
      <c r="DT2" s="41">
        <f t="shared" si="0"/>
        <v>0</v>
      </c>
      <c r="DU2" s="41">
        <f t="shared" si="0"/>
        <v>0</v>
      </c>
      <c r="DV2" s="41">
        <f t="shared" si="0"/>
        <v>0</v>
      </c>
      <c r="DW2" s="41">
        <f t="shared" si="0"/>
        <v>0</v>
      </c>
      <c r="DX2" s="41">
        <f t="shared" si="0"/>
        <v>0</v>
      </c>
      <c r="DY2" s="41">
        <f t="shared" si="0"/>
        <v>0</v>
      </c>
      <c r="DZ2" s="41">
        <f t="shared" si="0"/>
        <v>0</v>
      </c>
      <c r="EA2" s="41">
        <f t="shared" si="0"/>
        <v>0</v>
      </c>
      <c r="EB2" s="41">
        <f t="shared" si="0"/>
        <v>0</v>
      </c>
      <c r="EC2" s="41">
        <f t="shared" si="0"/>
        <v>0</v>
      </c>
      <c r="ED2" s="41">
        <f t="shared" si="0"/>
        <v>0</v>
      </c>
      <c r="EE2" s="41">
        <f t="shared" si="0"/>
        <v>0</v>
      </c>
      <c r="EF2" s="41">
        <f t="shared" si="0"/>
        <v>0</v>
      </c>
      <c r="EG2" s="41">
        <f t="shared" si="0"/>
        <v>0</v>
      </c>
      <c r="EH2" s="41">
        <f t="shared" si="0"/>
        <v>0</v>
      </c>
      <c r="EI2" s="41">
        <f t="shared" si="0"/>
        <v>0</v>
      </c>
      <c r="EJ2" s="41">
        <f t="shared" si="0"/>
        <v>0</v>
      </c>
      <c r="EK2" s="41">
        <f t="shared" si="0"/>
        <v>0</v>
      </c>
      <c r="EL2" s="41">
        <f t="shared" si="0"/>
        <v>0</v>
      </c>
      <c r="EM2" s="41">
        <f t="shared" si="0"/>
        <v>0</v>
      </c>
      <c r="EN2" s="41">
        <f t="shared" si="0"/>
        <v>0</v>
      </c>
      <c r="EO2" s="41">
        <f t="shared" si="0"/>
        <v>0</v>
      </c>
      <c r="EP2" s="41">
        <f t="shared" si="0"/>
        <v>0</v>
      </c>
      <c r="EQ2" s="41">
        <f t="shared" si="0"/>
        <v>0</v>
      </c>
      <c r="ER2" s="41">
        <f t="shared" si="0"/>
        <v>0</v>
      </c>
      <c r="ES2" s="41">
        <f t="shared" si="0"/>
        <v>0</v>
      </c>
      <c r="ET2" s="41">
        <f t="shared" si="0"/>
        <v>0</v>
      </c>
      <c r="EU2" s="41">
        <f t="shared" si="0"/>
        <v>0</v>
      </c>
      <c r="EV2" s="41">
        <f t="shared" si="0"/>
        <v>0</v>
      </c>
      <c r="EW2" s="41">
        <f t="shared" si="0"/>
        <v>67899260000</v>
      </c>
      <c r="EX2" s="42"/>
      <c r="EY2" s="42"/>
      <c r="EZ2" s="42"/>
      <c r="FA2" s="42"/>
      <c r="FB2" s="42"/>
      <c r="FC2" s="42"/>
      <c r="FD2" s="42"/>
      <c r="FE2" s="42"/>
      <c r="FF2" s="42"/>
      <c r="FG2" s="42"/>
      <c r="FH2" s="42"/>
      <c r="FI2" s="42"/>
      <c r="FJ2" s="42"/>
      <c r="FK2" s="42"/>
      <c r="FL2" s="42"/>
      <c r="FM2" s="42"/>
      <c r="FN2" s="42"/>
      <c r="FO2" s="42"/>
      <c r="FP2" s="42"/>
      <c r="FQ2" s="42"/>
      <c r="FR2" s="42"/>
      <c r="FS2" s="42"/>
      <c r="FT2" s="42"/>
      <c r="FU2" s="42"/>
      <c r="FV2" s="42"/>
      <c r="FW2" s="42"/>
      <c r="FX2" s="42"/>
      <c r="FY2" s="42"/>
      <c r="FZ2" s="42"/>
      <c r="GA2" s="42"/>
      <c r="GB2" s="42"/>
      <c r="GC2" s="42"/>
      <c r="GD2" s="42"/>
      <c r="GE2" s="42"/>
      <c r="GF2" s="42"/>
      <c r="GG2" s="42"/>
      <c r="GH2" s="42"/>
      <c r="GI2" s="42"/>
      <c r="GJ2" s="42"/>
      <c r="GK2" s="42"/>
      <c r="GL2" s="42"/>
      <c r="GM2" s="42"/>
      <c r="GN2" s="42"/>
      <c r="GO2" s="42"/>
      <c r="GP2" s="42"/>
      <c r="GQ2" s="42"/>
      <c r="GR2" s="42"/>
      <c r="GS2" s="42"/>
      <c r="GT2" s="42"/>
      <c r="GU2" s="42"/>
      <c r="GV2" s="42"/>
      <c r="GW2" s="42"/>
      <c r="GX2" s="42"/>
      <c r="GY2" s="42"/>
      <c r="GZ2" s="42"/>
      <c r="HA2" s="42"/>
      <c r="HB2" s="42"/>
      <c r="HC2" s="42"/>
      <c r="HD2" s="42"/>
      <c r="HE2" s="42"/>
      <c r="HF2" s="42"/>
      <c r="HG2" s="42"/>
      <c r="HH2" s="42"/>
      <c r="HI2" s="42"/>
      <c r="HJ2" s="42"/>
      <c r="HK2" s="42"/>
      <c r="HL2" s="42"/>
      <c r="HM2" s="42"/>
      <c r="HN2" s="42"/>
      <c r="HO2" s="42"/>
      <c r="HP2" s="42"/>
      <c r="HQ2" s="42"/>
      <c r="HR2" s="42"/>
      <c r="HS2" s="42"/>
      <c r="HT2" s="42"/>
      <c r="HU2" s="42"/>
      <c r="HV2" s="42"/>
      <c r="HW2" s="42"/>
      <c r="HX2" s="42"/>
      <c r="HY2" s="42"/>
      <c r="HZ2" s="42"/>
      <c r="IA2" s="42"/>
      <c r="IB2" s="42"/>
      <c r="IC2" s="42"/>
      <c r="ID2" s="42"/>
      <c r="IE2" s="42"/>
      <c r="IF2" s="42"/>
      <c r="IG2" s="42"/>
      <c r="IH2" s="42"/>
      <c r="II2" s="42"/>
      <c r="IJ2" s="42"/>
      <c r="IK2" s="42"/>
      <c r="IL2" s="42"/>
      <c r="IM2" s="42"/>
      <c r="IN2" s="42"/>
      <c r="IO2" s="42"/>
      <c r="IP2" s="42"/>
      <c r="IQ2" s="42"/>
      <c r="IR2" s="42"/>
      <c r="IS2" s="42"/>
      <c r="IT2" s="42"/>
      <c r="IU2" s="42"/>
      <c r="IV2" s="42"/>
      <c r="IW2" s="42"/>
      <c r="IX2" s="42"/>
      <c r="IY2" s="42"/>
      <c r="IZ2" s="42"/>
      <c r="JA2" s="42"/>
      <c r="JB2" s="42"/>
      <c r="JC2" s="42"/>
      <c r="JD2" s="42"/>
      <c r="JE2" s="42"/>
      <c r="JF2" s="42"/>
      <c r="JG2" s="42"/>
      <c r="JH2" s="42"/>
      <c r="JI2" s="42"/>
      <c r="JJ2" s="42"/>
      <c r="JK2" s="42"/>
      <c r="JL2" s="42"/>
      <c r="JM2" s="42"/>
      <c r="JN2" s="42"/>
      <c r="JO2" s="42"/>
      <c r="JP2" s="42"/>
      <c r="JQ2" s="42"/>
      <c r="JR2" s="42"/>
      <c r="JS2" s="42"/>
      <c r="JT2" s="42"/>
      <c r="JU2" s="42"/>
      <c r="JV2" s="42"/>
      <c r="JW2" s="42"/>
      <c r="JX2" s="42"/>
      <c r="JY2" s="42"/>
      <c r="JZ2" s="42"/>
      <c r="KA2" s="42"/>
      <c r="KB2" s="42"/>
    </row>
    <row r="3" spans="1:288" ht="15.75" customHeight="1" x14ac:dyDescent="0.3">
      <c r="A3" s="43" t="s">
        <v>187</v>
      </c>
      <c r="B3" s="43"/>
      <c r="C3" s="43"/>
      <c r="D3" s="43"/>
      <c r="E3" s="43"/>
      <c r="F3" s="43"/>
      <c r="G3" s="43"/>
      <c r="H3" s="44"/>
      <c r="I3" s="45"/>
      <c r="J3" s="45"/>
      <c r="K3" s="45"/>
      <c r="L3" s="46" t="s">
        <v>188</v>
      </c>
      <c r="M3" s="30"/>
      <c r="N3" s="47"/>
      <c r="O3" s="38"/>
      <c r="P3" s="39"/>
      <c r="Q3" s="48"/>
      <c r="R3" s="48"/>
      <c r="S3" s="48"/>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50"/>
      <c r="CC3" s="50"/>
      <c r="CD3" s="50"/>
      <c r="CE3" s="50"/>
      <c r="CF3" s="50"/>
      <c r="CG3" s="50"/>
      <c r="CH3" s="50"/>
      <c r="CI3" s="50"/>
      <c r="CJ3" s="50"/>
      <c r="CK3" s="50"/>
      <c r="CL3" s="50"/>
      <c r="CM3" s="50"/>
      <c r="CN3" s="50"/>
      <c r="CO3" s="50"/>
      <c r="CP3" s="50"/>
      <c r="CQ3" s="50"/>
      <c r="CR3" s="50"/>
      <c r="CS3" s="50"/>
      <c r="CT3" s="50"/>
      <c r="CU3" s="50"/>
      <c r="CV3" s="50"/>
      <c r="CW3" s="50"/>
      <c r="CX3" s="50"/>
      <c r="CY3" s="50"/>
      <c r="CZ3" s="52"/>
      <c r="DA3" s="53"/>
      <c r="DB3" s="53"/>
      <c r="DC3" s="53"/>
      <c r="DD3" s="53"/>
      <c r="DE3" s="53"/>
      <c r="DF3" s="53"/>
      <c r="DG3" s="53"/>
      <c r="DH3" s="53"/>
      <c r="DI3" s="53"/>
      <c r="DJ3" s="53"/>
      <c r="DK3" s="53"/>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54"/>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42"/>
      <c r="IA3" s="42"/>
      <c r="IB3" s="42"/>
      <c r="IC3" s="42"/>
      <c r="ID3" s="42"/>
      <c r="IE3" s="42"/>
      <c r="IF3" s="42"/>
      <c r="IG3" s="42"/>
      <c r="IH3" s="42"/>
      <c r="II3" s="42"/>
      <c r="IJ3" s="42"/>
      <c r="IK3" s="42"/>
      <c r="IL3" s="42"/>
      <c r="IM3" s="42"/>
      <c r="IN3" s="42"/>
      <c r="IO3" s="42"/>
      <c r="IP3" s="42"/>
      <c r="IQ3" s="42"/>
      <c r="IR3" s="42"/>
      <c r="IS3" s="42"/>
      <c r="IT3" s="42"/>
      <c r="IU3" s="42"/>
      <c r="IV3" s="42"/>
      <c r="IW3" s="42"/>
      <c r="IX3" s="42"/>
      <c r="IY3" s="42"/>
      <c r="IZ3" s="42"/>
      <c r="JA3" s="42"/>
      <c r="JB3" s="42"/>
      <c r="JC3" s="42"/>
      <c r="JD3" s="42"/>
      <c r="JE3" s="42"/>
      <c r="JF3" s="42"/>
      <c r="JG3" s="42"/>
      <c r="JH3" s="42"/>
      <c r="JI3" s="42"/>
      <c r="JJ3" s="42"/>
      <c r="JK3" s="42"/>
      <c r="JL3" s="42"/>
      <c r="JM3" s="42"/>
      <c r="JN3" s="42"/>
      <c r="JO3" s="42"/>
      <c r="JP3" s="42"/>
      <c r="JQ3" s="42"/>
      <c r="JR3" s="42"/>
      <c r="JS3" s="42"/>
      <c r="JT3" s="42"/>
      <c r="JU3" s="42"/>
      <c r="JV3" s="42"/>
      <c r="JW3" s="42"/>
      <c r="JX3" s="42"/>
      <c r="JY3" s="42"/>
      <c r="JZ3" s="42"/>
      <c r="KA3" s="42"/>
      <c r="KB3" s="42"/>
    </row>
    <row r="4" spans="1:288" ht="15.75" customHeight="1" x14ac:dyDescent="0.3">
      <c r="A4" s="71" t="s">
        <v>187</v>
      </c>
      <c r="B4" s="72" t="s">
        <v>192</v>
      </c>
      <c r="C4" s="72"/>
      <c r="D4" s="72"/>
      <c r="E4" s="72"/>
      <c r="F4" s="72"/>
      <c r="G4" s="72"/>
      <c r="H4" s="60"/>
      <c r="I4" s="61"/>
      <c r="J4" s="61"/>
      <c r="K4" s="61"/>
      <c r="L4" s="62" t="s">
        <v>194</v>
      </c>
      <c r="M4" s="75">
        <v>0</v>
      </c>
      <c r="N4" s="47"/>
      <c r="O4" s="83"/>
      <c r="P4" s="47">
        <v>0</v>
      </c>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48"/>
      <c r="CC4" s="48"/>
      <c r="CD4" s="48"/>
      <c r="CE4" s="48"/>
      <c r="CF4" s="48"/>
      <c r="CG4" s="48"/>
      <c r="CH4" s="48"/>
      <c r="CI4" s="48"/>
      <c r="CJ4" s="48"/>
      <c r="CK4" s="48"/>
      <c r="CL4" s="48"/>
      <c r="CM4" s="48"/>
      <c r="CN4" s="48"/>
      <c r="CO4" s="48"/>
      <c r="CP4" s="48"/>
      <c r="CQ4" s="67"/>
      <c r="CR4" s="67"/>
      <c r="CS4" s="67"/>
      <c r="CT4" s="67"/>
      <c r="CU4" s="67"/>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row>
    <row r="5" spans="1:288" ht="15.75" customHeight="1" x14ac:dyDescent="0.3">
      <c r="A5" s="71" t="s">
        <v>187</v>
      </c>
      <c r="B5" s="72" t="s">
        <v>192</v>
      </c>
      <c r="C5" s="72" t="s">
        <v>197</v>
      </c>
      <c r="D5" s="72"/>
      <c r="E5" s="72"/>
      <c r="F5" s="72"/>
      <c r="G5" s="72"/>
      <c r="H5" s="60"/>
      <c r="I5" s="61"/>
      <c r="J5" s="61"/>
      <c r="K5" s="61"/>
      <c r="L5" s="62" t="s">
        <v>198</v>
      </c>
      <c r="M5" s="75">
        <v>0</v>
      </c>
      <c r="N5" s="47"/>
      <c r="O5" s="83"/>
      <c r="P5" s="47">
        <v>0</v>
      </c>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48"/>
      <c r="CC5" s="48"/>
      <c r="CD5" s="48"/>
      <c r="CE5" s="48"/>
      <c r="CF5" s="48"/>
      <c r="CG5" s="48"/>
      <c r="CH5" s="48"/>
      <c r="CI5" s="48"/>
      <c r="CJ5" s="48"/>
      <c r="CK5" s="48"/>
      <c r="CL5" s="48"/>
      <c r="CM5" s="48"/>
      <c r="CN5" s="48"/>
      <c r="CO5" s="48"/>
      <c r="CP5" s="48"/>
      <c r="CQ5" s="67"/>
      <c r="CR5" s="67"/>
      <c r="CS5" s="67"/>
      <c r="CT5" s="67"/>
      <c r="CU5" s="67"/>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row>
    <row r="6" spans="1:288" ht="15.75" customHeight="1" x14ac:dyDescent="0.3">
      <c r="A6" s="80" t="s">
        <v>187</v>
      </c>
      <c r="B6" s="88" t="s">
        <v>192</v>
      </c>
      <c r="C6" s="88" t="s">
        <v>197</v>
      </c>
      <c r="D6" s="88" t="s">
        <v>201</v>
      </c>
      <c r="E6" s="88"/>
      <c r="F6" s="88"/>
      <c r="G6" s="88"/>
      <c r="H6" s="82"/>
      <c r="I6" s="81"/>
      <c r="J6" s="81"/>
      <c r="K6" s="81"/>
      <c r="L6" s="89" t="s">
        <v>204</v>
      </c>
      <c r="M6" s="75">
        <v>0</v>
      </c>
      <c r="N6" s="47"/>
      <c r="O6" s="83"/>
      <c r="P6" s="47">
        <v>0</v>
      </c>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48"/>
      <c r="CC6" s="48"/>
      <c r="CD6" s="48"/>
      <c r="CE6" s="48"/>
      <c r="CF6" s="48"/>
      <c r="CG6" s="48"/>
      <c r="CH6" s="48"/>
      <c r="CI6" s="48"/>
      <c r="CJ6" s="48"/>
      <c r="CK6" s="48"/>
      <c r="CL6" s="48"/>
      <c r="CM6" s="48"/>
      <c r="CN6" s="48"/>
      <c r="CO6" s="48"/>
      <c r="CP6" s="48"/>
      <c r="CQ6" s="67"/>
      <c r="CR6" s="67"/>
      <c r="CS6" s="67"/>
      <c r="CT6" s="67"/>
      <c r="CU6" s="67"/>
      <c r="CV6" s="48"/>
      <c r="CW6" s="48"/>
      <c r="CX6" s="48"/>
      <c r="CY6" s="48"/>
      <c r="CZ6" s="48"/>
      <c r="DA6" s="48"/>
      <c r="DB6" s="48"/>
      <c r="DC6" s="48"/>
      <c r="DD6" s="48"/>
      <c r="DE6" s="48"/>
      <c r="DF6" s="48"/>
      <c r="DG6" s="48"/>
      <c r="DH6" s="48"/>
      <c r="DI6" s="48"/>
      <c r="DJ6" s="48"/>
      <c r="DK6" s="48"/>
      <c r="DL6" s="48"/>
      <c r="DM6" s="48"/>
      <c r="DN6" s="48"/>
      <c r="DO6" s="48"/>
      <c r="DP6" s="48"/>
      <c r="DQ6" s="48"/>
      <c r="DR6" s="48"/>
      <c r="DS6" s="48"/>
      <c r="DT6" s="48"/>
      <c r="DU6" s="48"/>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row>
    <row r="7" spans="1:288" ht="15.75" customHeight="1" x14ac:dyDescent="0.3">
      <c r="A7" s="80" t="s">
        <v>187</v>
      </c>
      <c r="B7" s="88" t="s">
        <v>192</v>
      </c>
      <c r="C7" s="88" t="s">
        <v>197</v>
      </c>
      <c r="D7" s="88" t="s">
        <v>201</v>
      </c>
      <c r="E7" s="82" t="s">
        <v>203</v>
      </c>
      <c r="F7" s="82"/>
      <c r="G7" s="82"/>
      <c r="H7" s="82"/>
      <c r="I7" s="81"/>
      <c r="J7" s="81"/>
      <c r="K7" s="81"/>
      <c r="L7" s="89" t="s">
        <v>202</v>
      </c>
      <c r="M7" s="75">
        <v>0</v>
      </c>
      <c r="N7" s="47"/>
      <c r="O7" s="83"/>
      <c r="P7" s="47">
        <v>0</v>
      </c>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47"/>
      <c r="CC7" s="47"/>
      <c r="CD7" s="47"/>
      <c r="CE7" s="47"/>
      <c r="CF7" s="47"/>
      <c r="CG7" s="47"/>
      <c r="CH7" s="47"/>
      <c r="CI7" s="47"/>
      <c r="CJ7" s="47"/>
      <c r="CK7" s="47"/>
      <c r="CL7" s="47"/>
      <c r="CM7" s="47"/>
      <c r="CN7" s="47"/>
      <c r="CO7" s="47"/>
      <c r="CP7" s="47"/>
      <c r="CQ7" s="92"/>
      <c r="CR7" s="92"/>
      <c r="CS7" s="92"/>
      <c r="CT7" s="92"/>
      <c r="CU7" s="92"/>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92"/>
      <c r="DW7" s="92"/>
      <c r="DX7" s="92"/>
      <c r="DY7" s="92"/>
      <c r="DZ7" s="92"/>
      <c r="EA7" s="92"/>
      <c r="EB7" s="92"/>
      <c r="EC7" s="92"/>
      <c r="ED7" s="92"/>
      <c r="EE7" s="92"/>
      <c r="EF7" s="92"/>
      <c r="EG7" s="92"/>
      <c r="EH7" s="92"/>
      <c r="EI7" s="92"/>
      <c r="EJ7" s="92"/>
      <c r="EK7" s="92"/>
      <c r="EL7" s="92"/>
      <c r="EM7" s="92"/>
      <c r="EN7" s="92"/>
      <c r="EO7" s="92"/>
      <c r="EP7" s="92"/>
      <c r="EQ7" s="92"/>
      <c r="ER7" s="92"/>
      <c r="ES7" s="92"/>
      <c r="ET7" s="92"/>
      <c r="EU7" s="92"/>
      <c r="EV7" s="92"/>
      <c r="EW7" s="92"/>
      <c r="EX7" s="93"/>
      <c r="EY7" s="93"/>
      <c r="EZ7" s="93"/>
      <c r="FA7" s="93"/>
      <c r="FB7" s="93"/>
      <c r="FC7" s="93"/>
      <c r="FD7" s="93"/>
      <c r="FE7" s="93"/>
      <c r="FF7" s="93"/>
      <c r="FG7" s="93"/>
      <c r="FH7" s="93"/>
      <c r="FI7" s="93"/>
      <c r="FJ7" s="93"/>
      <c r="FK7" s="93"/>
      <c r="FL7" s="93"/>
      <c r="FM7" s="93"/>
      <c r="FN7" s="93"/>
      <c r="FO7" s="93"/>
      <c r="FP7" s="93"/>
      <c r="FQ7" s="93"/>
      <c r="FR7" s="93"/>
      <c r="FS7" s="93"/>
      <c r="FT7" s="93"/>
      <c r="FU7" s="93"/>
      <c r="FV7" s="93"/>
      <c r="FW7" s="93"/>
      <c r="FX7" s="93"/>
      <c r="FY7" s="93"/>
      <c r="FZ7" s="93"/>
      <c r="GA7" s="93"/>
      <c r="GB7" s="93"/>
      <c r="GC7" s="93"/>
      <c r="GD7" s="93"/>
      <c r="GE7" s="93"/>
      <c r="GF7" s="93"/>
      <c r="GG7" s="93"/>
      <c r="GH7" s="93"/>
      <c r="GI7" s="93"/>
      <c r="GJ7" s="93"/>
      <c r="GK7" s="93"/>
      <c r="GL7" s="93"/>
      <c r="GM7" s="93"/>
      <c r="GN7" s="93"/>
      <c r="GO7" s="93"/>
      <c r="GP7" s="93"/>
      <c r="GQ7" s="93"/>
      <c r="GR7" s="93"/>
      <c r="GS7" s="93"/>
      <c r="GT7" s="93"/>
      <c r="GU7" s="93"/>
      <c r="GV7" s="93"/>
      <c r="GW7" s="93"/>
      <c r="GX7" s="93"/>
      <c r="GY7" s="93"/>
      <c r="GZ7" s="93"/>
      <c r="HA7" s="93"/>
      <c r="HB7" s="93"/>
      <c r="HC7" s="93"/>
      <c r="HD7" s="93"/>
      <c r="HE7" s="93"/>
      <c r="HF7" s="93"/>
      <c r="HG7" s="93"/>
      <c r="HH7" s="93"/>
      <c r="HI7" s="93"/>
      <c r="HJ7" s="93"/>
      <c r="HK7" s="93"/>
      <c r="HL7" s="93"/>
      <c r="HM7" s="93"/>
      <c r="HN7" s="93"/>
      <c r="HO7" s="93"/>
      <c r="HP7" s="93"/>
      <c r="HQ7" s="93"/>
      <c r="HR7" s="93"/>
      <c r="HS7" s="93"/>
      <c r="HT7" s="93"/>
      <c r="HU7" s="93"/>
      <c r="HV7" s="93"/>
      <c r="HW7" s="93"/>
      <c r="HX7" s="93"/>
      <c r="HY7" s="93"/>
      <c r="HZ7" s="93"/>
      <c r="IA7" s="93"/>
      <c r="IB7" s="93"/>
      <c r="IC7" s="93"/>
      <c r="ID7" s="93"/>
      <c r="IE7" s="93"/>
      <c r="IF7" s="93"/>
      <c r="IG7" s="93"/>
      <c r="IH7" s="93"/>
      <c r="II7" s="93"/>
      <c r="IJ7" s="93"/>
      <c r="IK7" s="93"/>
      <c r="IL7" s="93"/>
      <c r="IM7" s="93"/>
      <c r="IN7" s="93"/>
      <c r="IO7" s="93"/>
      <c r="IP7" s="93"/>
      <c r="IQ7" s="93"/>
      <c r="IR7" s="93"/>
      <c r="IS7" s="93"/>
      <c r="IT7" s="93"/>
      <c r="IU7" s="93"/>
      <c r="IV7" s="93"/>
      <c r="IW7" s="93"/>
      <c r="IX7" s="93"/>
      <c r="IY7" s="93"/>
      <c r="IZ7" s="93"/>
      <c r="JA7" s="93"/>
      <c r="JB7" s="93"/>
      <c r="JC7" s="93"/>
      <c r="JD7" s="93"/>
      <c r="JE7" s="93"/>
      <c r="JF7" s="93"/>
      <c r="JG7" s="93"/>
      <c r="JH7" s="93"/>
      <c r="JI7" s="93"/>
      <c r="JJ7" s="93"/>
      <c r="JK7" s="93"/>
      <c r="JL7" s="93"/>
      <c r="JM7" s="93"/>
      <c r="JN7" s="93"/>
      <c r="JO7" s="93"/>
      <c r="JP7" s="93"/>
      <c r="JQ7" s="93"/>
      <c r="JR7" s="93"/>
      <c r="JS7" s="93"/>
      <c r="JT7" s="93"/>
      <c r="JU7" s="93"/>
      <c r="JV7" s="93"/>
      <c r="JW7" s="93"/>
      <c r="JX7" s="93"/>
      <c r="JY7" s="93"/>
      <c r="JZ7" s="93"/>
      <c r="KA7" s="93"/>
      <c r="KB7" s="93"/>
    </row>
    <row r="8" spans="1:288" ht="15.75" customHeight="1" x14ac:dyDescent="0.3">
      <c r="A8" s="56" t="s">
        <v>187</v>
      </c>
      <c r="B8" s="55" t="s">
        <v>192</v>
      </c>
      <c r="C8" s="55" t="s">
        <v>197</v>
      </c>
      <c r="D8" s="55" t="s">
        <v>201</v>
      </c>
      <c r="E8" s="55" t="s">
        <v>203</v>
      </c>
      <c r="F8" s="94" t="s">
        <v>205</v>
      </c>
      <c r="G8" s="55" t="s">
        <v>216</v>
      </c>
      <c r="H8" s="95" t="s">
        <v>207</v>
      </c>
      <c r="I8" s="87" t="s">
        <v>208</v>
      </c>
      <c r="J8" s="87"/>
      <c r="K8" s="87"/>
      <c r="L8" s="138" t="s">
        <v>217</v>
      </c>
      <c r="M8" s="75">
        <f t="shared" ref="M8:M16" si="1">N8</f>
        <v>285000000</v>
      </c>
      <c r="N8" s="47">
        <f t="shared" ref="N8:N131" si="2">P8</f>
        <v>285000000</v>
      </c>
      <c r="O8" s="83">
        <v>7</v>
      </c>
      <c r="P8" s="47">
        <f t="shared" ref="P8:P131" si="3">SUM(Q8:EW8)</f>
        <v>285000000</v>
      </c>
      <c r="Q8" s="47">
        <v>285000000</v>
      </c>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47"/>
      <c r="CC8" s="47"/>
      <c r="CD8" s="47"/>
      <c r="CE8" s="47"/>
      <c r="CF8" s="47"/>
      <c r="CG8" s="47"/>
      <c r="CH8" s="47"/>
      <c r="CI8" s="47"/>
      <c r="CJ8" s="47"/>
      <c r="CK8" s="47"/>
      <c r="CL8" s="47"/>
      <c r="CM8" s="47"/>
      <c r="CN8" s="47"/>
      <c r="CO8" s="47"/>
      <c r="CP8" s="47"/>
      <c r="CQ8" s="92"/>
      <c r="CR8" s="92"/>
      <c r="CS8" s="92"/>
      <c r="CT8" s="92"/>
      <c r="CU8" s="92"/>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3"/>
      <c r="EY8" s="93"/>
      <c r="EZ8" s="93"/>
      <c r="FA8" s="93"/>
      <c r="FB8" s="93"/>
      <c r="FC8" s="93"/>
      <c r="FD8" s="93"/>
      <c r="FE8" s="93"/>
      <c r="FF8" s="93"/>
      <c r="FG8" s="93"/>
      <c r="FH8" s="93"/>
      <c r="FI8" s="93"/>
      <c r="FJ8" s="93"/>
      <c r="FK8" s="93"/>
      <c r="FL8" s="93"/>
      <c r="FM8" s="93"/>
      <c r="FN8" s="93"/>
      <c r="FO8" s="93"/>
      <c r="FP8" s="93"/>
      <c r="FQ8" s="93"/>
      <c r="FR8" s="93"/>
      <c r="FS8" s="93"/>
      <c r="FT8" s="93"/>
      <c r="FU8" s="93"/>
      <c r="FV8" s="93"/>
      <c r="FW8" s="93"/>
      <c r="FX8" s="93"/>
      <c r="FY8" s="93"/>
      <c r="FZ8" s="93"/>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3"/>
      <c r="HS8" s="93"/>
      <c r="HT8" s="93"/>
      <c r="HU8" s="93"/>
      <c r="HV8" s="93"/>
      <c r="HW8" s="93"/>
      <c r="HX8" s="93"/>
      <c r="HY8" s="93"/>
      <c r="HZ8" s="93"/>
      <c r="IA8" s="93"/>
      <c r="IB8" s="93"/>
      <c r="IC8" s="93"/>
      <c r="ID8" s="93"/>
      <c r="IE8" s="93"/>
      <c r="IF8" s="93"/>
      <c r="IG8" s="93"/>
      <c r="IH8" s="93"/>
      <c r="II8" s="93"/>
      <c r="IJ8" s="93"/>
      <c r="IK8" s="93"/>
      <c r="IL8" s="93"/>
      <c r="IM8" s="93"/>
      <c r="IN8" s="93"/>
      <c r="IO8" s="93"/>
      <c r="IP8" s="93"/>
      <c r="IQ8" s="93"/>
      <c r="IR8" s="93"/>
      <c r="IS8" s="93"/>
      <c r="IT8" s="93"/>
      <c r="IU8" s="93"/>
      <c r="IV8" s="93"/>
      <c r="IW8" s="93"/>
      <c r="IX8" s="93"/>
      <c r="IY8" s="93"/>
      <c r="IZ8" s="93"/>
      <c r="JA8" s="93"/>
      <c r="JB8" s="93"/>
      <c r="JC8" s="93"/>
      <c r="JD8" s="93"/>
      <c r="JE8" s="93"/>
      <c r="JF8" s="93"/>
      <c r="JG8" s="93"/>
      <c r="JH8" s="93"/>
      <c r="JI8" s="93"/>
      <c r="JJ8" s="93"/>
      <c r="JK8" s="93"/>
      <c r="JL8" s="93"/>
      <c r="JM8" s="93"/>
      <c r="JN8" s="93"/>
      <c r="JO8" s="93"/>
      <c r="JP8" s="93"/>
      <c r="JQ8" s="93"/>
      <c r="JR8" s="93"/>
      <c r="JS8" s="93"/>
      <c r="JT8" s="93"/>
      <c r="JU8" s="93"/>
      <c r="JV8" s="93"/>
      <c r="JW8" s="93"/>
      <c r="JX8" s="93"/>
      <c r="JY8" s="93"/>
      <c r="JZ8" s="93"/>
      <c r="KA8" s="93"/>
      <c r="KB8" s="93"/>
    </row>
    <row r="9" spans="1:288" ht="15.75" customHeight="1" x14ac:dyDescent="0.3">
      <c r="A9" s="61" t="s">
        <v>187</v>
      </c>
      <c r="B9" s="60" t="s">
        <v>192</v>
      </c>
      <c r="C9" s="60" t="s">
        <v>226</v>
      </c>
      <c r="D9" s="60"/>
      <c r="E9" s="60"/>
      <c r="F9" s="60"/>
      <c r="G9" s="60"/>
      <c r="H9" s="60"/>
      <c r="I9" s="61"/>
      <c r="J9" s="61"/>
      <c r="K9" s="61"/>
      <c r="L9" s="62" t="s">
        <v>227</v>
      </c>
      <c r="M9" s="75">
        <f t="shared" si="1"/>
        <v>0</v>
      </c>
      <c r="N9" s="47">
        <f t="shared" si="2"/>
        <v>0</v>
      </c>
      <c r="O9" s="83"/>
      <c r="P9" s="47">
        <f t="shared" si="3"/>
        <v>0</v>
      </c>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47"/>
      <c r="CC9" s="47"/>
      <c r="CD9" s="47"/>
      <c r="CE9" s="47"/>
      <c r="CF9" s="47"/>
      <c r="CG9" s="47"/>
      <c r="CH9" s="47"/>
      <c r="CI9" s="47"/>
      <c r="CJ9" s="47"/>
      <c r="CK9" s="47"/>
      <c r="CL9" s="47"/>
      <c r="CM9" s="47"/>
      <c r="CN9" s="47"/>
      <c r="CO9" s="47"/>
      <c r="CP9" s="47"/>
      <c r="CQ9" s="92"/>
      <c r="CR9" s="92"/>
      <c r="CS9" s="92"/>
      <c r="CT9" s="92"/>
      <c r="CU9" s="92"/>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3"/>
      <c r="EY9" s="93"/>
      <c r="EZ9" s="93"/>
      <c r="FA9" s="93"/>
      <c r="FB9" s="93"/>
      <c r="FC9" s="93"/>
      <c r="FD9" s="93"/>
      <c r="FE9" s="93"/>
      <c r="FF9" s="93"/>
      <c r="FG9" s="93"/>
      <c r="FH9" s="93"/>
      <c r="FI9" s="93"/>
      <c r="FJ9" s="93"/>
      <c r="FK9" s="93"/>
      <c r="FL9" s="93"/>
      <c r="FM9" s="93"/>
      <c r="FN9" s="93"/>
      <c r="FO9" s="93"/>
      <c r="FP9" s="93"/>
      <c r="FQ9" s="93"/>
      <c r="FR9" s="93"/>
      <c r="FS9" s="93"/>
      <c r="FT9" s="93"/>
      <c r="FU9" s="93"/>
      <c r="FV9" s="93"/>
      <c r="FW9" s="93"/>
      <c r="FX9" s="93"/>
      <c r="FY9" s="93"/>
      <c r="FZ9" s="93"/>
      <c r="GA9" s="93"/>
      <c r="GB9" s="93"/>
      <c r="GC9" s="93"/>
      <c r="GD9" s="93"/>
      <c r="GE9" s="93"/>
      <c r="GF9" s="93"/>
      <c r="GG9" s="93"/>
      <c r="GH9" s="93"/>
      <c r="GI9" s="93"/>
      <c r="GJ9" s="93"/>
      <c r="GK9" s="93"/>
      <c r="GL9" s="93"/>
      <c r="GM9" s="93"/>
      <c r="GN9" s="93"/>
      <c r="GO9" s="93"/>
      <c r="GP9" s="93"/>
      <c r="GQ9" s="93"/>
      <c r="GR9" s="93"/>
      <c r="GS9" s="93"/>
      <c r="GT9" s="93"/>
      <c r="GU9" s="93"/>
      <c r="GV9" s="93"/>
      <c r="GW9" s="93"/>
      <c r="GX9" s="93"/>
      <c r="GY9" s="93"/>
      <c r="GZ9" s="93"/>
      <c r="HA9" s="93"/>
      <c r="HB9" s="93"/>
      <c r="HC9" s="93"/>
      <c r="HD9" s="93"/>
      <c r="HE9" s="93"/>
      <c r="HF9" s="93"/>
      <c r="HG9" s="93"/>
      <c r="HH9" s="93"/>
      <c r="HI9" s="93"/>
      <c r="HJ9" s="93"/>
      <c r="HK9" s="93"/>
      <c r="HL9" s="93"/>
      <c r="HM9" s="93"/>
      <c r="HN9" s="93"/>
      <c r="HO9" s="93"/>
      <c r="HP9" s="93"/>
      <c r="HQ9" s="93"/>
      <c r="HR9" s="93"/>
      <c r="HS9" s="93"/>
      <c r="HT9" s="93"/>
      <c r="HU9" s="93"/>
      <c r="HV9" s="93"/>
      <c r="HW9" s="93"/>
      <c r="HX9" s="93"/>
      <c r="HY9" s="93"/>
      <c r="HZ9" s="93"/>
      <c r="IA9" s="93"/>
      <c r="IB9" s="93"/>
      <c r="IC9" s="93"/>
      <c r="ID9" s="93"/>
      <c r="IE9" s="93"/>
      <c r="IF9" s="93"/>
      <c r="IG9" s="93"/>
      <c r="IH9" s="93"/>
      <c r="II9" s="93"/>
      <c r="IJ9" s="93"/>
      <c r="IK9" s="93"/>
      <c r="IL9" s="93"/>
      <c r="IM9" s="93"/>
      <c r="IN9" s="93"/>
      <c r="IO9" s="93"/>
      <c r="IP9" s="93"/>
      <c r="IQ9" s="93"/>
      <c r="IR9" s="93"/>
      <c r="IS9" s="93"/>
      <c r="IT9" s="93"/>
      <c r="IU9" s="93"/>
      <c r="IV9" s="93"/>
      <c r="IW9" s="93"/>
      <c r="IX9" s="93"/>
      <c r="IY9" s="93"/>
      <c r="IZ9" s="93"/>
      <c r="JA9" s="93"/>
      <c r="JB9" s="93"/>
      <c r="JC9" s="93"/>
      <c r="JD9" s="93"/>
      <c r="JE9" s="93"/>
      <c r="JF9" s="93"/>
      <c r="JG9" s="93"/>
      <c r="JH9" s="93"/>
      <c r="JI9" s="93"/>
      <c r="JJ9" s="93"/>
      <c r="JK9" s="93"/>
      <c r="JL9" s="93"/>
      <c r="JM9" s="93"/>
      <c r="JN9" s="93"/>
      <c r="JO9" s="93"/>
      <c r="JP9" s="93"/>
      <c r="JQ9" s="93"/>
      <c r="JR9" s="93"/>
      <c r="JS9" s="93"/>
      <c r="JT9" s="93"/>
      <c r="JU9" s="93"/>
      <c r="JV9" s="93"/>
      <c r="JW9" s="93"/>
      <c r="JX9" s="93"/>
      <c r="JY9" s="93"/>
      <c r="JZ9" s="93"/>
      <c r="KA9" s="93"/>
      <c r="KB9" s="93"/>
    </row>
    <row r="10" spans="1:288" ht="15.75" customHeight="1" x14ac:dyDescent="0.3">
      <c r="A10" s="76" t="s">
        <v>187</v>
      </c>
      <c r="B10" s="76" t="s">
        <v>192</v>
      </c>
      <c r="C10" s="76" t="s">
        <v>226</v>
      </c>
      <c r="D10" s="97" t="s">
        <v>231</v>
      </c>
      <c r="E10" s="97"/>
      <c r="F10" s="97"/>
      <c r="G10" s="97"/>
      <c r="H10" s="73"/>
      <c r="I10" s="97"/>
      <c r="J10" s="97"/>
      <c r="K10" s="97"/>
      <c r="L10" s="98" t="s">
        <v>232</v>
      </c>
      <c r="M10" s="75">
        <f t="shared" si="1"/>
        <v>0</v>
      </c>
      <c r="N10" s="47">
        <f t="shared" si="2"/>
        <v>0</v>
      </c>
      <c r="O10" s="83"/>
      <c r="P10" s="47">
        <f t="shared" si="3"/>
        <v>0</v>
      </c>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47"/>
      <c r="CC10" s="47"/>
      <c r="CD10" s="47"/>
      <c r="CE10" s="47"/>
      <c r="CF10" s="47"/>
      <c r="CG10" s="47"/>
      <c r="CH10" s="47"/>
      <c r="CI10" s="47"/>
      <c r="CJ10" s="47"/>
      <c r="CK10" s="47"/>
      <c r="CL10" s="47"/>
      <c r="CM10" s="47"/>
      <c r="CN10" s="47"/>
      <c r="CO10" s="47"/>
      <c r="CP10" s="47"/>
      <c r="CQ10" s="92"/>
      <c r="CR10" s="92"/>
      <c r="CS10" s="92"/>
      <c r="CT10" s="92"/>
      <c r="CU10" s="92"/>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c r="IJ10" s="93"/>
      <c r="IK10" s="93"/>
      <c r="IL10" s="93"/>
      <c r="IM10" s="93"/>
      <c r="IN10" s="93"/>
      <c r="IO10" s="93"/>
      <c r="IP10" s="93"/>
      <c r="IQ10" s="93"/>
      <c r="IR10" s="93"/>
      <c r="IS10" s="93"/>
      <c r="IT10" s="93"/>
      <c r="IU10" s="93"/>
      <c r="IV10" s="93"/>
      <c r="IW10" s="93"/>
      <c r="IX10" s="93"/>
      <c r="IY10" s="93"/>
      <c r="IZ10" s="93"/>
      <c r="JA10" s="93"/>
      <c r="JB10" s="93"/>
      <c r="JC10" s="93"/>
      <c r="JD10" s="93"/>
      <c r="JE10" s="93"/>
      <c r="JF10" s="93"/>
      <c r="JG10" s="93"/>
      <c r="JH10" s="93"/>
      <c r="JI10" s="93"/>
      <c r="JJ10" s="93"/>
      <c r="JK10" s="93"/>
      <c r="JL10" s="93"/>
      <c r="JM10" s="93"/>
      <c r="JN10" s="93"/>
      <c r="JO10" s="93"/>
      <c r="JP10" s="93"/>
      <c r="JQ10" s="93"/>
      <c r="JR10" s="93"/>
      <c r="JS10" s="93"/>
      <c r="JT10" s="93"/>
      <c r="JU10" s="93"/>
      <c r="JV10" s="93"/>
      <c r="JW10" s="93"/>
      <c r="JX10" s="93"/>
      <c r="JY10" s="93"/>
      <c r="JZ10" s="93"/>
      <c r="KA10" s="93"/>
      <c r="KB10" s="93"/>
    </row>
    <row r="11" spans="1:288" ht="15.75" customHeight="1" x14ac:dyDescent="0.3">
      <c r="A11" s="81" t="s">
        <v>187</v>
      </c>
      <c r="B11" s="81" t="s">
        <v>192</v>
      </c>
      <c r="C11" s="81" t="s">
        <v>226</v>
      </c>
      <c r="D11" s="99" t="s">
        <v>231</v>
      </c>
      <c r="E11" s="99" t="s">
        <v>236</v>
      </c>
      <c r="F11" s="99"/>
      <c r="G11" s="99"/>
      <c r="H11" s="100"/>
      <c r="I11" s="99"/>
      <c r="J11" s="99"/>
      <c r="K11" s="99"/>
      <c r="L11" s="89" t="s">
        <v>237</v>
      </c>
      <c r="M11" s="75">
        <f t="shared" si="1"/>
        <v>0</v>
      </c>
      <c r="N11" s="47">
        <f t="shared" si="2"/>
        <v>0</v>
      </c>
      <c r="O11" s="83"/>
      <c r="P11" s="47">
        <f t="shared" si="3"/>
        <v>0</v>
      </c>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48"/>
      <c r="CC11" s="48"/>
      <c r="CD11" s="48"/>
      <c r="CE11" s="48"/>
      <c r="CF11" s="48"/>
      <c r="CG11" s="48"/>
      <c r="CH11" s="48"/>
      <c r="CI11" s="48"/>
      <c r="CJ11" s="48"/>
      <c r="CK11" s="48"/>
      <c r="CL11" s="48"/>
      <c r="CM11" s="48"/>
      <c r="CN11" s="48"/>
      <c r="CO11" s="48"/>
      <c r="CP11" s="48"/>
      <c r="CQ11" s="67"/>
      <c r="CR11" s="67"/>
      <c r="CS11" s="67"/>
      <c r="CT11" s="67"/>
      <c r="CU11" s="67"/>
      <c r="CV11" s="48"/>
      <c r="CW11" s="48"/>
      <c r="CX11" s="48"/>
      <c r="CY11" s="48"/>
      <c r="CZ11" s="48"/>
      <c r="DA11" s="48"/>
      <c r="DB11" s="48"/>
      <c r="DC11" s="48"/>
      <c r="DD11" s="48"/>
      <c r="DE11" s="48"/>
      <c r="DF11" s="48"/>
      <c r="DG11" s="48"/>
      <c r="DH11" s="48"/>
      <c r="DI11" s="48"/>
      <c r="DJ11" s="48"/>
      <c r="DK11" s="48"/>
      <c r="DL11" s="48"/>
      <c r="DM11" s="48"/>
      <c r="DN11" s="48"/>
      <c r="DO11" s="48"/>
      <c r="DP11" s="48"/>
      <c r="DQ11" s="48"/>
      <c r="DR11" s="48"/>
      <c r="DS11" s="48"/>
      <c r="DT11" s="48"/>
      <c r="DU11" s="48"/>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row>
    <row r="12" spans="1:288" ht="15.75" customHeight="1" x14ac:dyDescent="0.3">
      <c r="A12" s="56" t="s">
        <v>187</v>
      </c>
      <c r="B12" s="55" t="s">
        <v>192</v>
      </c>
      <c r="C12" s="55" t="s">
        <v>226</v>
      </c>
      <c r="D12" s="55" t="s">
        <v>231</v>
      </c>
      <c r="E12" s="55" t="s">
        <v>236</v>
      </c>
      <c r="F12" s="94" t="s">
        <v>240</v>
      </c>
      <c r="G12" s="55" t="s">
        <v>241</v>
      </c>
      <c r="H12" s="95" t="s">
        <v>242</v>
      </c>
      <c r="I12" s="87" t="s">
        <v>208</v>
      </c>
      <c r="J12" s="87"/>
      <c r="K12" s="87"/>
      <c r="L12" s="101" t="s">
        <v>243</v>
      </c>
      <c r="M12" s="75">
        <f t="shared" si="1"/>
        <v>250000000</v>
      </c>
      <c r="N12" s="47">
        <f t="shared" si="2"/>
        <v>250000000</v>
      </c>
      <c r="O12" s="83">
        <v>6</v>
      </c>
      <c r="P12" s="47">
        <f t="shared" si="3"/>
        <v>250000000</v>
      </c>
      <c r="Q12" s="47">
        <v>250000000</v>
      </c>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47"/>
      <c r="CC12" s="47"/>
      <c r="CD12" s="47"/>
      <c r="CE12" s="47"/>
      <c r="CF12" s="47"/>
      <c r="CG12" s="47"/>
      <c r="CH12" s="47"/>
      <c r="CI12" s="47"/>
      <c r="CJ12" s="47"/>
      <c r="CK12" s="47"/>
      <c r="CL12" s="47"/>
      <c r="CM12" s="47"/>
      <c r="CN12" s="47"/>
      <c r="CO12" s="47"/>
      <c r="CP12" s="47"/>
      <c r="CQ12" s="92"/>
      <c r="CR12" s="92"/>
      <c r="CS12" s="92"/>
      <c r="CT12" s="92"/>
      <c r="CU12" s="92"/>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3"/>
      <c r="EY12" s="93"/>
      <c r="EZ12" s="93"/>
      <c r="FA12" s="93"/>
      <c r="FB12" s="93"/>
      <c r="FC12" s="93"/>
      <c r="FD12" s="93"/>
      <c r="FE12" s="93"/>
      <c r="FF12" s="93"/>
      <c r="FG12" s="93"/>
      <c r="FH12" s="93"/>
      <c r="FI12" s="93"/>
      <c r="FJ12" s="93"/>
      <c r="FK12" s="93"/>
      <c r="FL12" s="93"/>
      <c r="FM12" s="93"/>
      <c r="FN12" s="93"/>
      <c r="FO12" s="93"/>
      <c r="FP12" s="93"/>
      <c r="FQ12" s="93"/>
      <c r="FR12" s="93"/>
      <c r="FS12" s="93"/>
      <c r="FT12" s="93"/>
      <c r="FU12" s="93"/>
      <c r="FV12" s="93"/>
      <c r="FW12" s="93"/>
      <c r="FX12" s="93"/>
      <c r="FY12" s="93"/>
      <c r="FZ12" s="93"/>
      <c r="GA12" s="93"/>
      <c r="GB12" s="93"/>
      <c r="GC12" s="93"/>
      <c r="GD12" s="93"/>
      <c r="GE12" s="93"/>
      <c r="GF12" s="93"/>
      <c r="GG12" s="93"/>
      <c r="GH12" s="93"/>
      <c r="GI12" s="93"/>
      <c r="GJ12" s="93"/>
      <c r="GK12" s="93"/>
      <c r="GL12" s="93"/>
      <c r="GM12" s="93"/>
      <c r="GN12" s="93"/>
      <c r="GO12" s="93"/>
      <c r="GP12" s="93"/>
      <c r="GQ12" s="93"/>
      <c r="GR12" s="93"/>
      <c r="GS12" s="93"/>
      <c r="GT12" s="93"/>
      <c r="GU12" s="93"/>
      <c r="GV12" s="93"/>
      <c r="GW12" s="93"/>
      <c r="GX12" s="93"/>
      <c r="GY12" s="93"/>
      <c r="GZ12" s="93"/>
      <c r="HA12" s="93"/>
      <c r="HB12" s="93"/>
      <c r="HC12" s="93"/>
      <c r="HD12" s="93"/>
      <c r="HE12" s="93"/>
      <c r="HF12" s="93"/>
      <c r="HG12" s="93"/>
      <c r="HH12" s="93"/>
      <c r="HI12" s="93"/>
      <c r="HJ12" s="93"/>
      <c r="HK12" s="93"/>
      <c r="HL12" s="93"/>
      <c r="HM12" s="93"/>
      <c r="HN12" s="93"/>
      <c r="HO12" s="93"/>
      <c r="HP12" s="93"/>
      <c r="HQ12" s="93"/>
      <c r="HR12" s="93"/>
      <c r="HS12" s="93"/>
      <c r="HT12" s="93"/>
      <c r="HU12" s="93"/>
      <c r="HV12" s="93"/>
      <c r="HW12" s="93"/>
      <c r="HX12" s="93"/>
      <c r="HY12" s="93"/>
      <c r="HZ12" s="93"/>
      <c r="IA12" s="93"/>
      <c r="IB12" s="93"/>
      <c r="IC12" s="93"/>
      <c r="ID12" s="93"/>
      <c r="IE12" s="93"/>
      <c r="IF12" s="93"/>
      <c r="IG12" s="93"/>
      <c r="IH12" s="93"/>
      <c r="II12" s="93"/>
      <c r="IJ12" s="93"/>
      <c r="IK12" s="93"/>
      <c r="IL12" s="93"/>
      <c r="IM12" s="93"/>
      <c r="IN12" s="93"/>
      <c r="IO12" s="93"/>
      <c r="IP12" s="93"/>
      <c r="IQ12" s="93"/>
      <c r="IR12" s="93"/>
      <c r="IS12" s="93"/>
      <c r="IT12" s="93"/>
      <c r="IU12" s="93"/>
      <c r="IV12" s="93"/>
      <c r="IW12" s="93"/>
      <c r="IX12" s="93"/>
      <c r="IY12" s="93"/>
      <c r="IZ12" s="93"/>
      <c r="JA12" s="93"/>
      <c r="JB12" s="93"/>
      <c r="JC12" s="93"/>
      <c r="JD12" s="93"/>
      <c r="JE12" s="93"/>
      <c r="JF12" s="93"/>
      <c r="JG12" s="93"/>
      <c r="JH12" s="93"/>
      <c r="JI12" s="93"/>
      <c r="JJ12" s="93"/>
      <c r="JK12" s="93"/>
      <c r="JL12" s="93"/>
      <c r="JM12" s="93"/>
      <c r="JN12" s="93"/>
      <c r="JO12" s="93"/>
      <c r="JP12" s="93"/>
      <c r="JQ12" s="93"/>
      <c r="JR12" s="93"/>
      <c r="JS12" s="93"/>
      <c r="JT12" s="93"/>
      <c r="JU12" s="93"/>
      <c r="JV12" s="93"/>
      <c r="JW12" s="93"/>
      <c r="JX12" s="93"/>
      <c r="JY12" s="93"/>
      <c r="JZ12" s="93"/>
      <c r="KA12" s="93"/>
      <c r="KB12" s="93"/>
    </row>
    <row r="13" spans="1:288" ht="15.75" customHeight="1" x14ac:dyDescent="0.3">
      <c r="A13" s="69" t="s">
        <v>192</v>
      </c>
      <c r="B13" s="68"/>
      <c r="C13" s="68"/>
      <c r="D13" s="68"/>
      <c r="E13" s="68"/>
      <c r="F13" s="68"/>
      <c r="G13" s="68"/>
      <c r="H13" s="68"/>
      <c r="I13" s="69"/>
      <c r="J13" s="69"/>
      <c r="K13" s="69"/>
      <c r="L13" s="46" t="s">
        <v>9</v>
      </c>
      <c r="M13" s="75">
        <f t="shared" si="1"/>
        <v>0</v>
      </c>
      <c r="N13" s="47">
        <f t="shared" si="2"/>
        <v>0</v>
      </c>
      <c r="O13" s="83"/>
      <c r="P13" s="47">
        <f t="shared" si="3"/>
        <v>0</v>
      </c>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48"/>
      <c r="CC13" s="48"/>
      <c r="CD13" s="48"/>
      <c r="CE13" s="48"/>
      <c r="CF13" s="48"/>
      <c r="CG13" s="48"/>
      <c r="CH13" s="48"/>
      <c r="CI13" s="48"/>
      <c r="CJ13" s="48"/>
      <c r="CK13" s="48"/>
      <c r="CL13" s="48"/>
      <c r="CM13" s="48"/>
      <c r="CN13" s="48"/>
      <c r="CO13" s="48"/>
      <c r="CP13" s="48"/>
      <c r="CQ13" s="67"/>
      <c r="CR13" s="67"/>
      <c r="CS13" s="67"/>
      <c r="CT13" s="67"/>
      <c r="CU13" s="67"/>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row>
    <row r="14" spans="1:288" ht="15.75" customHeight="1" x14ac:dyDescent="0.3">
      <c r="A14" s="102" t="s">
        <v>192</v>
      </c>
      <c r="B14" s="102" t="s">
        <v>266</v>
      </c>
      <c r="C14" s="102"/>
      <c r="D14" s="102"/>
      <c r="E14" s="102"/>
      <c r="F14" s="102"/>
      <c r="G14" s="102"/>
      <c r="H14" s="60"/>
      <c r="I14" s="61"/>
      <c r="J14" s="61"/>
      <c r="K14" s="61"/>
      <c r="L14" s="62" t="s">
        <v>267</v>
      </c>
      <c r="M14" s="75">
        <f t="shared" si="1"/>
        <v>0</v>
      </c>
      <c r="N14" s="47">
        <f t="shared" si="2"/>
        <v>0</v>
      </c>
      <c r="O14" s="83"/>
      <c r="P14" s="47">
        <f t="shared" si="3"/>
        <v>0</v>
      </c>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48"/>
      <c r="CC14" s="48"/>
      <c r="CD14" s="48"/>
      <c r="CE14" s="48"/>
      <c r="CF14" s="48"/>
      <c r="CG14" s="48"/>
      <c r="CH14" s="48"/>
      <c r="CI14" s="48"/>
      <c r="CJ14" s="48"/>
      <c r="CK14" s="48"/>
      <c r="CL14" s="48"/>
      <c r="CM14" s="48"/>
      <c r="CN14" s="48"/>
      <c r="CO14" s="48"/>
      <c r="CP14" s="48"/>
      <c r="CQ14" s="67"/>
      <c r="CR14" s="67"/>
      <c r="CS14" s="67"/>
      <c r="CT14" s="67"/>
      <c r="CU14" s="67"/>
      <c r="CV14" s="48"/>
      <c r="CW14" s="48"/>
      <c r="CX14" s="48"/>
      <c r="CY14" s="48"/>
      <c r="CZ14" s="48"/>
      <c r="DA14" s="48"/>
      <c r="DB14" s="48"/>
      <c r="DC14" s="48"/>
      <c r="DD14" s="48"/>
      <c r="DE14" s="48"/>
      <c r="DF14" s="48"/>
      <c r="DG14" s="48"/>
      <c r="DH14" s="48"/>
      <c r="DI14" s="48"/>
      <c r="DJ14" s="48"/>
      <c r="DK14" s="48"/>
      <c r="DL14" s="48"/>
      <c r="DM14" s="48"/>
      <c r="DN14" s="48"/>
      <c r="DO14" s="48"/>
      <c r="DP14" s="48"/>
      <c r="DQ14" s="48"/>
      <c r="DR14" s="48"/>
      <c r="DS14" s="48"/>
      <c r="DT14" s="48"/>
      <c r="DU14" s="48"/>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row>
    <row r="15" spans="1:288" ht="15.75" customHeight="1" x14ac:dyDescent="0.3">
      <c r="A15" s="102" t="s">
        <v>192</v>
      </c>
      <c r="B15" s="102" t="s">
        <v>266</v>
      </c>
      <c r="C15" s="102" t="s">
        <v>187</v>
      </c>
      <c r="D15" s="102"/>
      <c r="E15" s="102"/>
      <c r="F15" s="102"/>
      <c r="G15" s="102"/>
      <c r="H15" s="60"/>
      <c r="I15" s="61"/>
      <c r="J15" s="61"/>
      <c r="K15" s="61"/>
      <c r="L15" s="62" t="s">
        <v>268</v>
      </c>
      <c r="M15" s="75">
        <f t="shared" si="1"/>
        <v>0</v>
      </c>
      <c r="N15" s="47">
        <f t="shared" si="2"/>
        <v>0</v>
      </c>
      <c r="O15" s="83"/>
      <c r="P15" s="47">
        <f t="shared" si="3"/>
        <v>0</v>
      </c>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48"/>
      <c r="CC15" s="48"/>
      <c r="CD15" s="48"/>
      <c r="CE15" s="48"/>
      <c r="CF15" s="48"/>
      <c r="CG15" s="48"/>
      <c r="CH15" s="48"/>
      <c r="CI15" s="48"/>
      <c r="CJ15" s="48"/>
      <c r="CK15" s="48"/>
      <c r="CL15" s="48"/>
      <c r="CM15" s="48"/>
      <c r="CN15" s="48"/>
      <c r="CO15" s="48"/>
      <c r="CP15" s="48"/>
      <c r="CQ15" s="67"/>
      <c r="CR15" s="67"/>
      <c r="CS15" s="67"/>
      <c r="CT15" s="67"/>
      <c r="CU15" s="67"/>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row>
    <row r="16" spans="1:288" ht="15.75" customHeight="1" x14ac:dyDescent="0.3">
      <c r="A16" s="73" t="s">
        <v>192</v>
      </c>
      <c r="B16" s="73" t="s">
        <v>266</v>
      </c>
      <c r="C16" s="73" t="s">
        <v>187</v>
      </c>
      <c r="D16" s="73" t="s">
        <v>272</v>
      </c>
      <c r="E16" s="73"/>
      <c r="F16" s="73"/>
      <c r="G16" s="73"/>
      <c r="H16" s="74"/>
      <c r="I16" s="76"/>
      <c r="J16" s="76"/>
      <c r="K16" s="76"/>
      <c r="L16" s="78" t="s">
        <v>273</v>
      </c>
      <c r="M16" s="75">
        <f t="shared" si="1"/>
        <v>0</v>
      </c>
      <c r="N16" s="47">
        <f t="shared" si="2"/>
        <v>0</v>
      </c>
      <c r="O16" s="83"/>
      <c r="P16" s="47">
        <f t="shared" si="3"/>
        <v>0</v>
      </c>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48"/>
      <c r="CC16" s="48"/>
      <c r="CD16" s="48"/>
      <c r="CE16" s="48"/>
      <c r="CF16" s="48"/>
      <c r="CG16" s="48"/>
      <c r="CH16" s="48"/>
      <c r="CI16" s="48"/>
      <c r="CJ16" s="48"/>
      <c r="CK16" s="48"/>
      <c r="CL16" s="48"/>
      <c r="CM16" s="48"/>
      <c r="CN16" s="48"/>
      <c r="CO16" s="48"/>
      <c r="CP16" s="48"/>
      <c r="CQ16" s="67"/>
      <c r="CR16" s="67"/>
      <c r="CS16" s="67"/>
      <c r="CT16" s="67"/>
      <c r="CU16" s="67"/>
      <c r="CV16" s="48"/>
      <c r="CW16" s="48"/>
      <c r="CX16" s="48"/>
      <c r="CY16" s="48"/>
      <c r="CZ16" s="48"/>
      <c r="DA16" s="48"/>
      <c r="DB16" s="48"/>
      <c r="DC16" s="48"/>
      <c r="DD16" s="48"/>
      <c r="DE16" s="48"/>
      <c r="DF16" s="48"/>
      <c r="DG16" s="48"/>
      <c r="DH16" s="48"/>
      <c r="DI16" s="48"/>
      <c r="DJ16" s="48"/>
      <c r="DK16" s="48"/>
      <c r="DL16" s="48"/>
      <c r="DM16" s="48"/>
      <c r="DN16" s="48"/>
      <c r="DO16" s="48"/>
      <c r="DP16" s="48"/>
      <c r="DQ16" s="48"/>
      <c r="DR16" s="48"/>
      <c r="DS16" s="48"/>
      <c r="DT16" s="48"/>
      <c r="DU16" s="48"/>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row>
    <row r="17" spans="1:288" ht="15.75" customHeight="1" x14ac:dyDescent="0.3">
      <c r="A17" s="73" t="s">
        <v>192</v>
      </c>
      <c r="B17" s="73" t="s">
        <v>266</v>
      </c>
      <c r="C17" s="73" t="s">
        <v>187</v>
      </c>
      <c r="D17" s="73" t="s">
        <v>272</v>
      </c>
      <c r="E17" s="73" t="s">
        <v>276</v>
      </c>
      <c r="F17" s="73"/>
      <c r="G17" s="73"/>
      <c r="H17" s="74"/>
      <c r="I17" s="76"/>
      <c r="J17" s="76"/>
      <c r="K17" s="76"/>
      <c r="L17" s="78" t="s">
        <v>277</v>
      </c>
      <c r="M17" s="75"/>
      <c r="N17" s="47">
        <f t="shared" si="2"/>
        <v>0</v>
      </c>
      <c r="O17" s="83"/>
      <c r="P17" s="47">
        <f t="shared" si="3"/>
        <v>0</v>
      </c>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c r="CQ17" s="48"/>
      <c r="CR17" s="48"/>
      <c r="CS17" s="48"/>
      <c r="CT17" s="48"/>
      <c r="CU17" s="48"/>
      <c r="CV17" s="48"/>
      <c r="CW17" s="48"/>
      <c r="CX17" s="48"/>
      <c r="CY17" s="48"/>
      <c r="CZ17" s="48"/>
      <c r="DA17" s="48"/>
      <c r="DB17" s="48"/>
      <c r="DC17" s="48"/>
      <c r="DD17" s="48"/>
      <c r="DE17" s="48"/>
      <c r="DF17" s="48"/>
      <c r="DG17" s="48"/>
      <c r="DH17" s="48"/>
      <c r="DI17" s="48"/>
      <c r="DJ17" s="48"/>
      <c r="DK17" s="48"/>
      <c r="DL17" s="48"/>
      <c r="DM17" s="48"/>
      <c r="DN17" s="48"/>
      <c r="DO17" s="48"/>
      <c r="DP17" s="48"/>
      <c r="DQ17" s="48"/>
      <c r="DR17" s="48"/>
      <c r="DS17" s="48"/>
      <c r="DT17" s="48"/>
      <c r="DU17" s="48"/>
      <c r="DV17" s="48"/>
      <c r="DW17" s="48"/>
      <c r="DX17" s="48"/>
      <c r="DY17" s="48"/>
      <c r="DZ17" s="48"/>
      <c r="EA17" s="48"/>
      <c r="EB17" s="48"/>
      <c r="EC17" s="48"/>
      <c r="ED17" s="48"/>
      <c r="EE17" s="48"/>
      <c r="EF17" s="48"/>
      <c r="EG17" s="48"/>
      <c r="EH17" s="48"/>
      <c r="EI17" s="48"/>
      <c r="EJ17" s="48"/>
      <c r="EK17" s="48"/>
      <c r="EL17" s="48"/>
      <c r="EM17" s="48"/>
      <c r="EN17" s="48"/>
      <c r="EO17" s="48"/>
      <c r="EP17" s="48"/>
      <c r="EQ17" s="48"/>
      <c r="ER17" s="105"/>
      <c r="ES17" s="105"/>
      <c r="ET17" s="105"/>
      <c r="EU17" s="105"/>
      <c r="EV17" s="105"/>
      <c r="EW17" s="106"/>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7"/>
      <c r="HB17" s="7"/>
      <c r="HC17" s="7"/>
      <c r="HD17" s="7"/>
      <c r="HE17" s="7"/>
      <c r="HF17" s="7"/>
      <c r="HG17" s="7"/>
      <c r="HH17" s="107"/>
      <c r="HI17" s="107"/>
      <c r="HJ17" s="107"/>
      <c r="HK17" s="107"/>
      <c r="HL17" s="107"/>
      <c r="HM17" s="107"/>
      <c r="HN17" s="107"/>
      <c r="HO17" s="108"/>
      <c r="HP17" s="7"/>
      <c r="HQ17" s="7"/>
      <c r="HR17" s="7"/>
      <c r="HS17" s="7"/>
      <c r="HT17" s="7"/>
      <c r="HU17" s="7"/>
      <c r="HV17" s="7"/>
      <c r="HW17" s="7"/>
      <c r="HX17" s="7"/>
      <c r="HY17" s="7"/>
      <c r="HZ17" s="7"/>
      <c r="IA17" s="7"/>
      <c r="IB17" s="7"/>
      <c r="IC17" s="7"/>
      <c r="ID17" s="7"/>
      <c r="IE17" s="7"/>
      <c r="IF17" s="7"/>
      <c r="IG17" s="109"/>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12"/>
      <c r="JM17" s="7"/>
      <c r="JN17" s="7"/>
      <c r="JO17" s="7"/>
      <c r="JP17" s="7"/>
      <c r="JQ17" s="7"/>
      <c r="JR17" s="7"/>
      <c r="JS17" s="12"/>
      <c r="JT17" s="12"/>
      <c r="JU17" s="12"/>
      <c r="JV17" s="12"/>
      <c r="JW17" s="12"/>
      <c r="JX17" s="12"/>
      <c r="JY17" s="12"/>
      <c r="JZ17" s="12"/>
      <c r="KA17" s="12"/>
      <c r="KB17" s="12"/>
    </row>
    <row r="18" spans="1:288" ht="15.75" customHeight="1" x14ac:dyDescent="0.3">
      <c r="A18" s="76" t="s">
        <v>192</v>
      </c>
      <c r="B18" s="74" t="s">
        <v>266</v>
      </c>
      <c r="C18" s="74" t="s">
        <v>187</v>
      </c>
      <c r="D18" s="74" t="s">
        <v>272</v>
      </c>
      <c r="E18" s="74" t="s">
        <v>280</v>
      </c>
      <c r="F18" s="111"/>
      <c r="G18" s="111"/>
      <c r="H18" s="74"/>
      <c r="I18" s="76"/>
      <c r="J18" s="76"/>
      <c r="K18" s="76"/>
      <c r="L18" s="78" t="s">
        <v>281</v>
      </c>
      <c r="M18" s="75">
        <f t="shared" ref="M18:M131" si="4">N18</f>
        <v>0</v>
      </c>
      <c r="N18" s="47">
        <f t="shared" si="2"/>
        <v>0</v>
      </c>
      <c r="O18" s="83"/>
      <c r="P18" s="47">
        <f t="shared" si="3"/>
        <v>0</v>
      </c>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48"/>
      <c r="CC18" s="48"/>
      <c r="CD18" s="48"/>
      <c r="CE18" s="48"/>
      <c r="CF18" s="48"/>
      <c r="CG18" s="48"/>
      <c r="CH18" s="48"/>
      <c r="CI18" s="48"/>
      <c r="CJ18" s="48"/>
      <c r="CK18" s="48"/>
      <c r="CL18" s="48"/>
      <c r="CM18" s="48"/>
      <c r="CN18" s="48"/>
      <c r="CO18" s="48"/>
      <c r="CP18" s="48"/>
      <c r="CQ18" s="67"/>
      <c r="CR18" s="67"/>
      <c r="CS18" s="67"/>
      <c r="CT18" s="67"/>
      <c r="CU18" s="67"/>
      <c r="CV18" s="48"/>
      <c r="CW18" s="48"/>
      <c r="CX18" s="48"/>
      <c r="CY18" s="48"/>
      <c r="CZ18" s="48"/>
      <c r="DA18" s="48"/>
      <c r="DB18" s="48"/>
      <c r="DC18" s="48"/>
      <c r="DD18" s="48"/>
      <c r="DE18" s="48"/>
      <c r="DF18" s="48"/>
      <c r="DG18" s="48"/>
      <c r="DH18" s="48"/>
      <c r="DI18" s="48"/>
      <c r="DJ18" s="48"/>
      <c r="DK18" s="48"/>
      <c r="DL18" s="48"/>
      <c r="DM18" s="48"/>
      <c r="DN18" s="48"/>
      <c r="DO18" s="48"/>
      <c r="DP18" s="48"/>
      <c r="DQ18" s="48"/>
      <c r="DR18" s="48"/>
      <c r="DS18" s="48"/>
      <c r="DT18" s="48"/>
      <c r="DU18" s="48"/>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row>
    <row r="19" spans="1:288" ht="15.75" customHeight="1" x14ac:dyDescent="0.3">
      <c r="A19" s="56" t="s">
        <v>192</v>
      </c>
      <c r="B19" s="55" t="s">
        <v>266</v>
      </c>
      <c r="C19" s="55" t="s">
        <v>187</v>
      </c>
      <c r="D19" s="55" t="s">
        <v>272</v>
      </c>
      <c r="E19" s="55" t="s">
        <v>280</v>
      </c>
      <c r="F19" s="94" t="s">
        <v>309</v>
      </c>
      <c r="G19" s="55" t="s">
        <v>1151</v>
      </c>
      <c r="H19" s="121" t="s">
        <v>310</v>
      </c>
      <c r="I19" s="87" t="s">
        <v>208</v>
      </c>
      <c r="J19" s="87" t="s">
        <v>311</v>
      </c>
      <c r="K19" s="87"/>
      <c r="L19" s="122" t="s">
        <v>312</v>
      </c>
      <c r="M19" s="75">
        <f t="shared" si="4"/>
        <v>700000000</v>
      </c>
      <c r="N19" s="47">
        <f t="shared" si="2"/>
        <v>700000000</v>
      </c>
      <c r="O19" s="83">
        <v>8</v>
      </c>
      <c r="P19" s="47">
        <f t="shared" si="3"/>
        <v>700000000</v>
      </c>
      <c r="Q19" s="48">
        <v>700000000</v>
      </c>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48"/>
      <c r="CC19" s="48"/>
      <c r="CD19" s="48"/>
      <c r="CE19" s="48"/>
      <c r="CF19" s="48"/>
      <c r="CG19" s="48"/>
      <c r="CH19" s="48"/>
      <c r="CI19" s="48"/>
      <c r="CJ19" s="48"/>
      <c r="CK19" s="48"/>
      <c r="CL19" s="48"/>
      <c r="CM19" s="48"/>
      <c r="CN19" s="48"/>
      <c r="CO19" s="48"/>
      <c r="CP19" s="48"/>
      <c r="CQ19" s="67"/>
      <c r="CR19" s="67"/>
      <c r="CS19" s="67"/>
      <c r="CT19" s="67"/>
      <c r="CU19" s="67"/>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row>
    <row r="20" spans="1:288" ht="15.75" customHeight="1" x14ac:dyDescent="0.3">
      <c r="A20" s="119" t="s">
        <v>197</v>
      </c>
      <c r="B20" s="119"/>
      <c r="C20" s="119"/>
      <c r="D20" s="119"/>
      <c r="E20" s="119"/>
      <c r="F20" s="119"/>
      <c r="G20" s="119"/>
      <c r="H20" s="120"/>
      <c r="I20" s="119"/>
      <c r="J20" s="119"/>
      <c r="K20" s="119"/>
      <c r="L20" s="46" t="s">
        <v>0</v>
      </c>
      <c r="M20" s="75">
        <f t="shared" si="4"/>
        <v>0</v>
      </c>
      <c r="N20" s="47">
        <f t="shared" si="2"/>
        <v>0</v>
      </c>
      <c r="O20" s="83"/>
      <c r="P20" s="47">
        <f t="shared" si="3"/>
        <v>0</v>
      </c>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9"/>
      <c r="CC20" s="39"/>
      <c r="CD20" s="39"/>
      <c r="CE20" s="39"/>
      <c r="CF20" s="39"/>
      <c r="CG20" s="39"/>
      <c r="CH20" s="39"/>
      <c r="CI20" s="39"/>
      <c r="CJ20" s="39"/>
      <c r="CK20" s="39"/>
      <c r="CL20" s="39"/>
      <c r="CM20" s="39"/>
      <c r="CN20" s="39"/>
      <c r="CO20" s="39"/>
      <c r="CP20" s="39"/>
      <c r="CQ20" s="54"/>
      <c r="CR20" s="54"/>
      <c r="CS20" s="54"/>
      <c r="CT20" s="54"/>
      <c r="CU20" s="54"/>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c r="IT20" s="42"/>
      <c r="IU20" s="42"/>
      <c r="IV20" s="42"/>
      <c r="IW20" s="42"/>
      <c r="IX20" s="42"/>
      <c r="IY20" s="42"/>
      <c r="IZ20" s="42"/>
      <c r="JA20" s="42"/>
      <c r="JB20" s="42"/>
      <c r="JC20" s="42"/>
      <c r="JD20" s="42"/>
      <c r="JE20" s="42"/>
      <c r="JF20" s="42"/>
      <c r="JG20" s="42"/>
      <c r="JH20" s="42"/>
      <c r="JI20" s="42"/>
      <c r="JJ20" s="42"/>
      <c r="JK20" s="42"/>
      <c r="JL20" s="42"/>
      <c r="JM20" s="42"/>
      <c r="JN20" s="42"/>
      <c r="JO20" s="42"/>
      <c r="JP20" s="42"/>
      <c r="JQ20" s="42"/>
      <c r="JR20" s="42"/>
      <c r="JS20" s="42"/>
      <c r="JT20" s="42"/>
      <c r="JU20" s="42"/>
      <c r="JV20" s="42"/>
      <c r="JW20" s="42"/>
      <c r="JX20" s="42"/>
      <c r="JY20" s="42"/>
      <c r="JZ20" s="42"/>
      <c r="KA20" s="42"/>
      <c r="KB20" s="42"/>
    </row>
    <row r="21" spans="1:288" ht="15.75" customHeight="1" x14ac:dyDescent="0.3">
      <c r="A21" s="123" t="s">
        <v>197</v>
      </c>
      <c r="B21" s="123" t="s">
        <v>266</v>
      </c>
      <c r="C21" s="123"/>
      <c r="D21" s="123"/>
      <c r="E21" s="123"/>
      <c r="F21" s="123"/>
      <c r="G21" s="123"/>
      <c r="H21" s="124"/>
      <c r="I21" s="123"/>
      <c r="J21" s="123" t="s">
        <v>313</v>
      </c>
      <c r="K21" s="123"/>
      <c r="L21" s="62" t="s">
        <v>267</v>
      </c>
      <c r="M21" s="75">
        <f t="shared" si="4"/>
        <v>0</v>
      </c>
      <c r="N21" s="47">
        <f t="shared" si="2"/>
        <v>0</v>
      </c>
      <c r="O21" s="83"/>
      <c r="P21" s="47">
        <f t="shared" si="3"/>
        <v>0</v>
      </c>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47"/>
      <c r="CC21" s="47"/>
      <c r="CD21" s="47"/>
      <c r="CE21" s="47"/>
      <c r="CF21" s="47"/>
      <c r="CG21" s="47"/>
      <c r="CH21" s="47"/>
      <c r="CI21" s="47"/>
      <c r="CJ21" s="47"/>
      <c r="CK21" s="47"/>
      <c r="CL21" s="47"/>
      <c r="CM21" s="47"/>
      <c r="CN21" s="47"/>
      <c r="CO21" s="47"/>
      <c r="CP21" s="47"/>
      <c r="CQ21" s="92"/>
      <c r="CR21" s="92"/>
      <c r="CS21" s="92"/>
      <c r="CT21" s="92"/>
      <c r="CU21" s="92"/>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92"/>
      <c r="DW21" s="92"/>
      <c r="DX21" s="92"/>
      <c r="DY21" s="92"/>
      <c r="DZ21" s="92"/>
      <c r="EA21" s="92"/>
      <c r="EB21" s="92"/>
      <c r="EC21" s="92"/>
      <c r="ED21" s="92"/>
      <c r="EE21" s="92"/>
      <c r="EF21" s="92"/>
      <c r="EG21" s="92"/>
      <c r="EH21" s="92"/>
      <c r="EI21" s="92"/>
      <c r="EJ21" s="92"/>
      <c r="EK21" s="92"/>
      <c r="EL21" s="92"/>
      <c r="EM21" s="92"/>
      <c r="EN21" s="92"/>
      <c r="EO21" s="92"/>
      <c r="EP21" s="92"/>
      <c r="EQ21" s="92"/>
      <c r="ER21" s="92"/>
      <c r="ES21" s="92"/>
      <c r="ET21" s="92"/>
      <c r="EU21" s="92"/>
      <c r="EV21" s="92"/>
      <c r="EW21" s="92"/>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c r="IA21" s="93"/>
      <c r="IB21" s="93"/>
      <c r="IC21" s="93"/>
      <c r="ID21" s="93"/>
      <c r="IE21" s="93"/>
      <c r="IF21" s="93"/>
      <c r="IG21" s="93"/>
      <c r="IH21" s="93"/>
      <c r="II21" s="93"/>
      <c r="IJ21" s="93"/>
      <c r="IK21" s="93"/>
      <c r="IL21" s="93"/>
      <c r="IM21" s="93"/>
      <c r="IN21" s="93"/>
      <c r="IO21" s="93"/>
      <c r="IP21" s="93"/>
      <c r="IQ21" s="93"/>
      <c r="IR21" s="93"/>
      <c r="IS21" s="93"/>
      <c r="IT21" s="93"/>
      <c r="IU21" s="93"/>
      <c r="IV21" s="93"/>
      <c r="IW21" s="93"/>
      <c r="IX21" s="93"/>
      <c r="IY21" s="93"/>
      <c r="IZ21" s="93"/>
      <c r="JA21" s="93"/>
      <c r="JB21" s="93"/>
      <c r="JC21" s="93"/>
      <c r="JD21" s="93"/>
      <c r="JE21" s="93"/>
      <c r="JF21" s="93"/>
      <c r="JG21" s="93"/>
      <c r="JH21" s="93"/>
      <c r="JI21" s="93"/>
      <c r="JJ21" s="93"/>
      <c r="JK21" s="93"/>
      <c r="JL21" s="93"/>
      <c r="JM21" s="93"/>
      <c r="JN21" s="93"/>
      <c r="JO21" s="93"/>
      <c r="JP21" s="93"/>
      <c r="JQ21" s="93"/>
      <c r="JR21" s="93"/>
      <c r="JS21" s="93"/>
      <c r="JT21" s="93"/>
      <c r="JU21" s="93"/>
      <c r="JV21" s="93"/>
      <c r="JW21" s="93"/>
      <c r="JX21" s="93"/>
      <c r="JY21" s="93"/>
      <c r="JZ21" s="93"/>
      <c r="KA21" s="93"/>
      <c r="KB21" s="93"/>
    </row>
    <row r="22" spans="1:288" ht="15.75" customHeight="1" x14ac:dyDescent="0.3">
      <c r="A22" s="123" t="s">
        <v>197</v>
      </c>
      <c r="B22" s="123" t="s">
        <v>266</v>
      </c>
      <c r="C22" s="123" t="s">
        <v>266</v>
      </c>
      <c r="D22" s="123"/>
      <c r="E22" s="123"/>
      <c r="F22" s="123"/>
      <c r="G22" s="123"/>
      <c r="H22" s="124"/>
      <c r="I22" s="123"/>
      <c r="J22" s="123"/>
      <c r="K22" s="123"/>
      <c r="L22" s="62" t="s">
        <v>318</v>
      </c>
      <c r="M22" s="75">
        <f t="shared" si="4"/>
        <v>0</v>
      </c>
      <c r="N22" s="47">
        <f t="shared" si="2"/>
        <v>0</v>
      </c>
      <c r="O22" s="83"/>
      <c r="P22" s="47">
        <f t="shared" si="3"/>
        <v>0</v>
      </c>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47"/>
      <c r="CC22" s="47"/>
      <c r="CD22" s="47"/>
      <c r="CE22" s="47"/>
      <c r="CF22" s="47"/>
      <c r="CG22" s="47"/>
      <c r="CH22" s="47"/>
      <c r="CI22" s="47"/>
      <c r="CJ22" s="47"/>
      <c r="CK22" s="47"/>
      <c r="CL22" s="47"/>
      <c r="CM22" s="47"/>
      <c r="CN22" s="47"/>
      <c r="CO22" s="47"/>
      <c r="CP22" s="47"/>
      <c r="CQ22" s="92"/>
      <c r="CR22" s="92"/>
      <c r="CS22" s="92"/>
      <c r="CT22" s="92"/>
      <c r="CU22" s="92"/>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92"/>
      <c r="DW22" s="92"/>
      <c r="DX22" s="92"/>
      <c r="DY22" s="92"/>
      <c r="DZ22" s="92"/>
      <c r="EA22" s="92"/>
      <c r="EB22" s="92"/>
      <c r="EC22" s="92"/>
      <c r="ED22" s="92"/>
      <c r="EE22" s="92"/>
      <c r="EF22" s="92"/>
      <c r="EG22" s="92"/>
      <c r="EH22" s="92"/>
      <c r="EI22" s="92"/>
      <c r="EJ22" s="92"/>
      <c r="EK22" s="92"/>
      <c r="EL22" s="92"/>
      <c r="EM22" s="92"/>
      <c r="EN22" s="92"/>
      <c r="EO22" s="92"/>
      <c r="EP22" s="92"/>
      <c r="EQ22" s="92"/>
      <c r="ER22" s="92"/>
      <c r="ES22" s="92"/>
      <c r="ET22" s="92"/>
      <c r="EU22" s="92"/>
      <c r="EV22" s="92"/>
      <c r="EW22" s="92"/>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c r="GO22" s="93"/>
      <c r="GP22" s="93"/>
      <c r="GQ22" s="93"/>
      <c r="GR22" s="93"/>
      <c r="GS22" s="93"/>
      <c r="GT22" s="93"/>
      <c r="GU22" s="93"/>
      <c r="GV22" s="93"/>
      <c r="GW22" s="93"/>
      <c r="GX22" s="93"/>
      <c r="GY22" s="93"/>
      <c r="GZ22" s="93"/>
      <c r="HA22" s="93"/>
      <c r="HB22" s="93"/>
      <c r="HC22" s="93"/>
      <c r="HD22" s="93"/>
      <c r="HE22" s="93"/>
      <c r="HF22" s="93"/>
      <c r="HG22" s="93"/>
      <c r="HH22" s="93"/>
      <c r="HI22" s="93"/>
      <c r="HJ22" s="93"/>
      <c r="HK22" s="93"/>
      <c r="HL22" s="93"/>
      <c r="HM22" s="93"/>
      <c r="HN22" s="93"/>
      <c r="HO22" s="93"/>
      <c r="HP22" s="93"/>
      <c r="HQ22" s="93"/>
      <c r="HR22" s="93"/>
      <c r="HS22" s="93"/>
      <c r="HT22" s="93"/>
      <c r="HU22" s="93"/>
      <c r="HV22" s="93"/>
      <c r="HW22" s="93"/>
      <c r="HX22" s="93"/>
      <c r="HY22" s="93"/>
      <c r="HZ22" s="93"/>
      <c r="IA22" s="93"/>
      <c r="IB22" s="93"/>
      <c r="IC22" s="93"/>
      <c r="ID22" s="93"/>
      <c r="IE22" s="93"/>
      <c r="IF22" s="93"/>
      <c r="IG22" s="93"/>
      <c r="IH22" s="93"/>
      <c r="II22" s="93"/>
      <c r="IJ22" s="93"/>
      <c r="IK22" s="93"/>
      <c r="IL22" s="93"/>
      <c r="IM22" s="93"/>
      <c r="IN22" s="93"/>
      <c r="IO22" s="93"/>
      <c r="IP22" s="93"/>
      <c r="IQ22" s="93"/>
      <c r="IR22" s="93"/>
      <c r="IS22" s="93"/>
      <c r="IT22" s="93"/>
      <c r="IU22" s="93"/>
      <c r="IV22" s="93"/>
      <c r="IW22" s="93"/>
      <c r="IX22" s="93"/>
      <c r="IY22" s="93"/>
      <c r="IZ22" s="93"/>
      <c r="JA22" s="93"/>
      <c r="JB22" s="93"/>
      <c r="JC22" s="93"/>
      <c r="JD22" s="93"/>
      <c r="JE22" s="93"/>
      <c r="JF22" s="93"/>
      <c r="JG22" s="93"/>
      <c r="JH22" s="93"/>
      <c r="JI22" s="93"/>
      <c r="JJ22" s="93"/>
      <c r="JK22" s="93"/>
      <c r="JL22" s="93"/>
      <c r="JM22" s="93"/>
      <c r="JN22" s="93"/>
      <c r="JO22" s="93"/>
      <c r="JP22" s="93"/>
      <c r="JQ22" s="93"/>
      <c r="JR22" s="93"/>
      <c r="JS22" s="93"/>
      <c r="JT22" s="93"/>
      <c r="JU22" s="93"/>
      <c r="JV22" s="93"/>
      <c r="JW22" s="93"/>
      <c r="JX22" s="93"/>
      <c r="JY22" s="93"/>
      <c r="JZ22" s="93"/>
      <c r="KA22" s="93"/>
      <c r="KB22" s="93"/>
    </row>
    <row r="23" spans="1:288" ht="15.75" customHeight="1" x14ac:dyDescent="0.3">
      <c r="A23" s="125" t="s">
        <v>197</v>
      </c>
      <c r="B23" s="125" t="s">
        <v>266</v>
      </c>
      <c r="C23" s="125" t="s">
        <v>266</v>
      </c>
      <c r="D23" s="125" t="s">
        <v>192</v>
      </c>
      <c r="E23" s="125"/>
      <c r="F23" s="125"/>
      <c r="G23" s="125"/>
      <c r="H23" s="126"/>
      <c r="I23" s="125"/>
      <c r="J23" s="125"/>
      <c r="K23" s="125"/>
      <c r="L23" s="78" t="s">
        <v>326</v>
      </c>
      <c r="M23" s="75">
        <f t="shared" si="4"/>
        <v>0</v>
      </c>
      <c r="N23" s="47">
        <f t="shared" si="2"/>
        <v>0</v>
      </c>
      <c r="O23" s="83"/>
      <c r="P23" s="47">
        <f t="shared" si="3"/>
        <v>0</v>
      </c>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7"/>
      <c r="CC23" s="37"/>
      <c r="CD23" s="37"/>
      <c r="CE23" s="37"/>
      <c r="CF23" s="37"/>
      <c r="CG23" s="37"/>
      <c r="CH23" s="37"/>
      <c r="CI23" s="37"/>
      <c r="CJ23" s="37"/>
      <c r="CK23" s="37"/>
      <c r="CL23" s="37"/>
      <c r="CM23" s="37"/>
      <c r="CN23" s="37"/>
      <c r="CO23" s="37"/>
      <c r="CP23" s="37"/>
      <c r="CQ23" s="127"/>
      <c r="CR23" s="127"/>
      <c r="CS23" s="127"/>
      <c r="CT23" s="127"/>
      <c r="CU23" s="12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8"/>
      <c r="EY23" s="128"/>
      <c r="EZ23" s="128"/>
      <c r="FA23" s="128"/>
      <c r="FB23" s="128"/>
      <c r="FC23" s="128"/>
      <c r="FD23" s="128"/>
      <c r="FE23" s="128"/>
      <c r="FF23" s="128"/>
      <c r="FG23" s="128"/>
      <c r="FH23" s="128"/>
      <c r="FI23" s="128"/>
      <c r="FJ23" s="128"/>
      <c r="FK23" s="128"/>
      <c r="FL23" s="128"/>
      <c r="FM23" s="128"/>
      <c r="FN23" s="128"/>
      <c r="FO23" s="128"/>
      <c r="FP23" s="128"/>
      <c r="FQ23" s="128"/>
      <c r="FR23" s="128"/>
      <c r="FS23" s="128"/>
      <c r="FT23" s="128"/>
      <c r="FU23" s="128"/>
      <c r="FV23" s="128"/>
      <c r="FW23" s="128"/>
      <c r="FX23" s="128"/>
      <c r="FY23" s="128"/>
      <c r="FZ23" s="128"/>
      <c r="GA23" s="128"/>
      <c r="GB23" s="128"/>
      <c r="GC23" s="128"/>
      <c r="GD23" s="128"/>
      <c r="GE23" s="128"/>
      <c r="GF23" s="128"/>
      <c r="GG23" s="128"/>
      <c r="GH23" s="128"/>
      <c r="GI23" s="128"/>
      <c r="GJ23" s="128"/>
      <c r="GK23" s="128"/>
      <c r="GL23" s="128"/>
      <c r="GM23" s="128"/>
      <c r="GN23" s="128"/>
      <c r="GO23" s="128"/>
      <c r="GP23" s="128"/>
      <c r="GQ23" s="128"/>
      <c r="GR23" s="128"/>
      <c r="GS23" s="128"/>
      <c r="GT23" s="128"/>
      <c r="GU23" s="128"/>
      <c r="GV23" s="128"/>
      <c r="GW23" s="128"/>
      <c r="GX23" s="128"/>
      <c r="GY23" s="128"/>
      <c r="GZ23" s="128"/>
      <c r="HA23" s="128"/>
      <c r="HB23" s="128"/>
      <c r="HC23" s="128"/>
      <c r="HD23" s="128"/>
      <c r="HE23" s="128"/>
      <c r="HF23" s="128"/>
      <c r="HG23" s="128"/>
      <c r="HH23" s="128"/>
      <c r="HI23" s="128"/>
      <c r="HJ23" s="128"/>
      <c r="HK23" s="128"/>
      <c r="HL23" s="128"/>
      <c r="HM23" s="128"/>
      <c r="HN23" s="128"/>
      <c r="HO23" s="128"/>
      <c r="HP23" s="128"/>
      <c r="HQ23" s="128"/>
      <c r="HR23" s="128"/>
      <c r="HS23" s="128"/>
      <c r="HT23" s="128"/>
      <c r="HU23" s="128"/>
      <c r="HV23" s="128"/>
      <c r="HW23" s="128"/>
      <c r="HX23" s="128"/>
      <c r="HY23" s="128"/>
      <c r="HZ23" s="128"/>
      <c r="IA23" s="128"/>
      <c r="IB23" s="128"/>
      <c r="IC23" s="128"/>
      <c r="ID23" s="128"/>
      <c r="IE23" s="128"/>
      <c r="IF23" s="128"/>
      <c r="IG23" s="128"/>
      <c r="IH23" s="128"/>
      <c r="II23" s="128"/>
      <c r="IJ23" s="128"/>
      <c r="IK23" s="128"/>
      <c r="IL23" s="128"/>
      <c r="IM23" s="128"/>
      <c r="IN23" s="128"/>
      <c r="IO23" s="128"/>
      <c r="IP23" s="128"/>
      <c r="IQ23" s="128"/>
      <c r="IR23" s="128"/>
      <c r="IS23" s="128"/>
      <c r="IT23" s="128"/>
      <c r="IU23" s="128"/>
      <c r="IV23" s="128"/>
      <c r="IW23" s="128"/>
      <c r="IX23" s="128"/>
      <c r="IY23" s="128"/>
      <c r="IZ23" s="128"/>
      <c r="JA23" s="128"/>
      <c r="JB23" s="128"/>
      <c r="JC23" s="128"/>
      <c r="JD23" s="128"/>
      <c r="JE23" s="128"/>
      <c r="JF23" s="128"/>
      <c r="JG23" s="128"/>
      <c r="JH23" s="128"/>
      <c r="JI23" s="128"/>
      <c r="JJ23" s="128"/>
      <c r="JK23" s="128"/>
      <c r="JL23" s="128"/>
      <c r="JM23" s="128"/>
      <c r="JN23" s="128"/>
      <c r="JO23" s="128"/>
      <c r="JP23" s="128"/>
      <c r="JQ23" s="128"/>
      <c r="JR23" s="128"/>
      <c r="JS23" s="128"/>
      <c r="JT23" s="128"/>
      <c r="JU23" s="128"/>
      <c r="JV23" s="128"/>
      <c r="JW23" s="128"/>
      <c r="JX23" s="128"/>
      <c r="JY23" s="128"/>
      <c r="JZ23" s="128"/>
      <c r="KA23" s="128"/>
      <c r="KB23" s="128"/>
    </row>
    <row r="24" spans="1:288" ht="15.75" customHeight="1" x14ac:dyDescent="0.3">
      <c r="A24" s="125" t="s">
        <v>197</v>
      </c>
      <c r="B24" s="125" t="s">
        <v>266</v>
      </c>
      <c r="C24" s="125" t="s">
        <v>266</v>
      </c>
      <c r="D24" s="125" t="s">
        <v>192</v>
      </c>
      <c r="E24" s="125" t="s">
        <v>272</v>
      </c>
      <c r="F24" s="125"/>
      <c r="G24" s="125"/>
      <c r="H24" s="126"/>
      <c r="I24" s="125"/>
      <c r="J24" s="125"/>
      <c r="K24" s="125"/>
      <c r="L24" s="78" t="s">
        <v>333</v>
      </c>
      <c r="M24" s="75">
        <f t="shared" si="4"/>
        <v>0</v>
      </c>
      <c r="N24" s="47">
        <f t="shared" si="2"/>
        <v>0</v>
      </c>
      <c r="O24" s="83"/>
      <c r="P24" s="47">
        <f t="shared" si="3"/>
        <v>0</v>
      </c>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7"/>
      <c r="CC24" s="37"/>
      <c r="CD24" s="37"/>
      <c r="CE24" s="37"/>
      <c r="CF24" s="37"/>
      <c r="CG24" s="37"/>
      <c r="CH24" s="37"/>
      <c r="CI24" s="37"/>
      <c r="CJ24" s="37"/>
      <c r="CK24" s="37"/>
      <c r="CL24" s="37"/>
      <c r="CM24" s="37"/>
      <c r="CN24" s="37"/>
      <c r="CO24" s="37"/>
      <c r="CP24" s="37"/>
      <c r="CQ24" s="127"/>
      <c r="CR24" s="127"/>
      <c r="CS24" s="127"/>
      <c r="CT24" s="127"/>
      <c r="CU24" s="12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127"/>
      <c r="DW24" s="127"/>
      <c r="DX24" s="127"/>
      <c r="DY24" s="127"/>
      <c r="DZ24" s="127"/>
      <c r="EA24" s="127"/>
      <c r="EB24" s="127"/>
      <c r="EC24" s="127"/>
      <c r="ED24" s="127"/>
      <c r="EE24" s="127"/>
      <c r="EF24" s="127"/>
      <c r="EG24" s="127"/>
      <c r="EH24" s="127"/>
      <c r="EI24" s="127"/>
      <c r="EJ24" s="127"/>
      <c r="EK24" s="127"/>
      <c r="EL24" s="127"/>
      <c r="EM24" s="127"/>
      <c r="EN24" s="127"/>
      <c r="EO24" s="127"/>
      <c r="EP24" s="127"/>
      <c r="EQ24" s="127"/>
      <c r="ER24" s="127"/>
      <c r="ES24" s="127"/>
      <c r="ET24" s="127"/>
      <c r="EU24" s="127"/>
      <c r="EV24" s="127"/>
      <c r="EW24" s="127"/>
      <c r="EX24" s="128"/>
      <c r="EY24" s="128"/>
      <c r="EZ24" s="128"/>
      <c r="FA24" s="128"/>
      <c r="FB24" s="128"/>
      <c r="FC24" s="128"/>
      <c r="FD24" s="128"/>
      <c r="FE24" s="128"/>
      <c r="FF24" s="128"/>
      <c r="FG24" s="128"/>
      <c r="FH24" s="128"/>
      <c r="FI24" s="128"/>
      <c r="FJ24" s="128"/>
      <c r="FK24" s="128"/>
      <c r="FL24" s="128"/>
      <c r="FM24" s="128"/>
      <c r="FN24" s="128"/>
      <c r="FO24" s="128"/>
      <c r="FP24" s="128"/>
      <c r="FQ24" s="128"/>
      <c r="FR24" s="128"/>
      <c r="FS24" s="128"/>
      <c r="FT24" s="128"/>
      <c r="FU24" s="128"/>
      <c r="FV24" s="128"/>
      <c r="FW24" s="128"/>
      <c r="FX24" s="128"/>
      <c r="FY24" s="128"/>
      <c r="FZ24" s="128"/>
      <c r="GA24" s="128"/>
      <c r="GB24" s="128"/>
      <c r="GC24" s="128"/>
      <c r="GD24" s="128"/>
      <c r="GE24" s="128"/>
      <c r="GF24" s="128"/>
      <c r="GG24" s="128"/>
      <c r="GH24" s="128"/>
      <c r="GI24" s="128"/>
      <c r="GJ24" s="128"/>
      <c r="GK24" s="128"/>
      <c r="GL24" s="128"/>
      <c r="GM24" s="128"/>
      <c r="GN24" s="128"/>
      <c r="GO24" s="128"/>
      <c r="GP24" s="128"/>
      <c r="GQ24" s="128"/>
      <c r="GR24" s="128"/>
      <c r="GS24" s="128"/>
      <c r="GT24" s="128"/>
      <c r="GU24" s="128"/>
      <c r="GV24" s="128"/>
      <c r="GW24" s="128"/>
      <c r="GX24" s="128"/>
      <c r="GY24" s="128"/>
      <c r="GZ24" s="128"/>
      <c r="HA24" s="128"/>
      <c r="HB24" s="128"/>
      <c r="HC24" s="128"/>
      <c r="HD24" s="128"/>
      <c r="HE24" s="128"/>
      <c r="HF24" s="128"/>
      <c r="HG24" s="128"/>
      <c r="HH24" s="128"/>
      <c r="HI24" s="128"/>
      <c r="HJ24" s="128"/>
      <c r="HK24" s="128"/>
      <c r="HL24" s="128"/>
      <c r="HM24" s="128"/>
      <c r="HN24" s="128"/>
      <c r="HO24" s="128"/>
      <c r="HP24" s="128"/>
      <c r="HQ24" s="128"/>
      <c r="HR24" s="128"/>
      <c r="HS24" s="128"/>
      <c r="HT24" s="128"/>
      <c r="HU24" s="128"/>
      <c r="HV24" s="128"/>
      <c r="HW24" s="128"/>
      <c r="HX24" s="128"/>
      <c r="HY24" s="128"/>
      <c r="HZ24" s="128"/>
      <c r="IA24" s="128"/>
      <c r="IB24" s="128"/>
      <c r="IC24" s="128"/>
      <c r="ID24" s="128"/>
      <c r="IE24" s="128"/>
      <c r="IF24" s="128"/>
      <c r="IG24" s="128"/>
      <c r="IH24" s="128"/>
      <c r="II24" s="128"/>
      <c r="IJ24" s="128"/>
      <c r="IK24" s="128"/>
      <c r="IL24" s="128"/>
      <c r="IM24" s="128"/>
      <c r="IN24" s="128"/>
      <c r="IO24" s="128"/>
      <c r="IP24" s="128"/>
      <c r="IQ24" s="128"/>
      <c r="IR24" s="128"/>
      <c r="IS24" s="128"/>
      <c r="IT24" s="128"/>
      <c r="IU24" s="128"/>
      <c r="IV24" s="128"/>
      <c r="IW24" s="128"/>
      <c r="IX24" s="128"/>
      <c r="IY24" s="128"/>
      <c r="IZ24" s="128"/>
      <c r="JA24" s="128"/>
      <c r="JB24" s="128"/>
      <c r="JC24" s="128"/>
      <c r="JD24" s="128"/>
      <c r="JE24" s="128"/>
      <c r="JF24" s="128"/>
      <c r="JG24" s="128"/>
      <c r="JH24" s="128"/>
      <c r="JI24" s="128"/>
      <c r="JJ24" s="128"/>
      <c r="JK24" s="128"/>
      <c r="JL24" s="128"/>
      <c r="JM24" s="128"/>
      <c r="JN24" s="128"/>
      <c r="JO24" s="128"/>
      <c r="JP24" s="128"/>
      <c r="JQ24" s="128"/>
      <c r="JR24" s="128"/>
      <c r="JS24" s="128"/>
      <c r="JT24" s="128"/>
      <c r="JU24" s="128"/>
      <c r="JV24" s="128"/>
      <c r="JW24" s="128"/>
      <c r="JX24" s="128"/>
      <c r="JY24" s="128"/>
      <c r="JZ24" s="128"/>
      <c r="KA24" s="128"/>
      <c r="KB24" s="128"/>
    </row>
    <row r="25" spans="1:288" ht="15.75" customHeight="1" x14ac:dyDescent="0.3">
      <c r="A25" s="129" t="s">
        <v>197</v>
      </c>
      <c r="B25" s="129" t="s">
        <v>266</v>
      </c>
      <c r="C25" s="129" t="s">
        <v>266</v>
      </c>
      <c r="D25" s="129" t="s">
        <v>192</v>
      </c>
      <c r="E25" s="129" t="s">
        <v>272</v>
      </c>
      <c r="F25" s="94" t="s">
        <v>334</v>
      </c>
      <c r="G25" s="55" t="s">
        <v>335</v>
      </c>
      <c r="H25" s="130" t="s">
        <v>336</v>
      </c>
      <c r="I25" s="181" t="s">
        <v>208</v>
      </c>
      <c r="J25" s="181" t="s">
        <v>337</v>
      </c>
      <c r="K25" s="181"/>
      <c r="L25" s="266" t="s">
        <v>338</v>
      </c>
      <c r="M25" s="75">
        <f t="shared" si="4"/>
        <v>3494727808</v>
      </c>
      <c r="N25" s="47">
        <f t="shared" si="2"/>
        <v>3494727808</v>
      </c>
      <c r="O25" s="83">
        <v>18</v>
      </c>
      <c r="P25" s="47">
        <f t="shared" si="3"/>
        <v>3494727808</v>
      </c>
      <c r="Q25" s="47">
        <v>3494727808</v>
      </c>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47"/>
      <c r="CC25" s="47"/>
      <c r="CD25" s="47"/>
      <c r="CE25" s="47"/>
      <c r="CF25" s="47"/>
      <c r="CG25" s="47"/>
      <c r="CH25" s="47"/>
      <c r="CI25" s="47"/>
      <c r="CJ25" s="47"/>
      <c r="CK25" s="47"/>
      <c r="CL25" s="47"/>
      <c r="CM25" s="47"/>
      <c r="CN25" s="47"/>
      <c r="CO25" s="47"/>
      <c r="CP25" s="47"/>
      <c r="CQ25" s="92"/>
      <c r="CR25" s="92"/>
      <c r="CS25" s="92"/>
      <c r="CT25" s="92"/>
      <c r="CU25" s="92"/>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c r="GO25" s="93"/>
      <c r="GP25" s="93"/>
      <c r="GQ25" s="93"/>
      <c r="GR25" s="93"/>
      <c r="GS25" s="93"/>
      <c r="GT25" s="93"/>
      <c r="GU25" s="93"/>
      <c r="GV25" s="93"/>
      <c r="GW25" s="93"/>
      <c r="GX25" s="93"/>
      <c r="GY25" s="93"/>
      <c r="GZ25" s="93"/>
      <c r="HA25" s="93"/>
      <c r="HB25" s="93"/>
      <c r="HC25" s="93"/>
      <c r="HD25" s="93"/>
      <c r="HE25" s="93"/>
      <c r="HF25" s="93"/>
      <c r="HG25" s="93"/>
      <c r="HH25" s="93"/>
      <c r="HI25" s="93"/>
      <c r="HJ25" s="93"/>
      <c r="HK25" s="93"/>
      <c r="HL25" s="93"/>
      <c r="HM25" s="93"/>
      <c r="HN25" s="93"/>
      <c r="HO25" s="93"/>
      <c r="HP25" s="93"/>
      <c r="HQ25" s="93"/>
      <c r="HR25" s="93"/>
      <c r="HS25" s="93"/>
      <c r="HT25" s="93"/>
      <c r="HU25" s="93"/>
      <c r="HV25" s="93"/>
      <c r="HW25" s="93"/>
      <c r="HX25" s="93"/>
      <c r="HY25" s="93"/>
      <c r="HZ25" s="93"/>
      <c r="IA25" s="93"/>
      <c r="IB25" s="93"/>
      <c r="IC25" s="93"/>
      <c r="ID25" s="93"/>
      <c r="IE25" s="93"/>
      <c r="IF25" s="93"/>
      <c r="IG25" s="93"/>
      <c r="IH25" s="93"/>
      <c r="II25" s="93"/>
      <c r="IJ25" s="93"/>
      <c r="IK25" s="93"/>
      <c r="IL25" s="93"/>
      <c r="IM25" s="93"/>
      <c r="IN25" s="93"/>
      <c r="IO25" s="93"/>
      <c r="IP25" s="93"/>
      <c r="IQ25" s="93"/>
      <c r="IR25" s="93"/>
      <c r="IS25" s="93"/>
      <c r="IT25" s="93"/>
      <c r="IU25" s="93"/>
      <c r="IV25" s="93"/>
      <c r="IW25" s="93"/>
      <c r="IX25" s="93"/>
      <c r="IY25" s="93"/>
      <c r="IZ25" s="93"/>
      <c r="JA25" s="93"/>
      <c r="JB25" s="93"/>
      <c r="JC25" s="93"/>
      <c r="JD25" s="93"/>
      <c r="JE25" s="93"/>
      <c r="JF25" s="93"/>
      <c r="JG25" s="93"/>
      <c r="JH25" s="93"/>
      <c r="JI25" s="93"/>
      <c r="JJ25" s="93"/>
      <c r="JK25" s="93"/>
      <c r="JL25" s="93"/>
      <c r="JM25" s="93"/>
      <c r="JN25" s="93"/>
      <c r="JO25" s="93"/>
      <c r="JP25" s="93"/>
      <c r="JQ25" s="93"/>
      <c r="JR25" s="93"/>
      <c r="JS25" s="93"/>
      <c r="JT25" s="93"/>
      <c r="JU25" s="93"/>
      <c r="JV25" s="93"/>
      <c r="JW25" s="93"/>
      <c r="JX25" s="93"/>
      <c r="JY25" s="93"/>
      <c r="JZ25" s="93"/>
      <c r="KA25" s="93"/>
      <c r="KB25" s="93"/>
    </row>
    <row r="26" spans="1:288" ht="15.75" customHeight="1" x14ac:dyDescent="0.3">
      <c r="A26" s="123" t="s">
        <v>197</v>
      </c>
      <c r="B26" s="123" t="s">
        <v>187</v>
      </c>
      <c r="C26" s="123"/>
      <c r="D26" s="123"/>
      <c r="E26" s="123"/>
      <c r="F26" s="123"/>
      <c r="G26" s="123"/>
      <c r="H26" s="124"/>
      <c r="I26" s="123"/>
      <c r="J26" s="123"/>
      <c r="K26" s="123"/>
      <c r="L26" s="62" t="s">
        <v>339</v>
      </c>
      <c r="M26" s="75">
        <f t="shared" si="4"/>
        <v>0</v>
      </c>
      <c r="N26" s="47">
        <f t="shared" si="2"/>
        <v>0</v>
      </c>
      <c r="O26" s="83"/>
      <c r="P26" s="47">
        <f t="shared" si="3"/>
        <v>0</v>
      </c>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9"/>
      <c r="CC26" s="39"/>
      <c r="CD26" s="39"/>
      <c r="CE26" s="39"/>
      <c r="CF26" s="39"/>
      <c r="CG26" s="39"/>
      <c r="CH26" s="39"/>
      <c r="CI26" s="39"/>
      <c r="CJ26" s="39"/>
      <c r="CK26" s="39"/>
      <c r="CL26" s="39"/>
      <c r="CM26" s="39"/>
      <c r="CN26" s="39"/>
      <c r="CO26" s="39"/>
      <c r="CP26" s="39"/>
      <c r="CQ26" s="54"/>
      <c r="CR26" s="54"/>
      <c r="CS26" s="54"/>
      <c r="CT26" s="54"/>
      <c r="CU26" s="54"/>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c r="IE26" s="42"/>
      <c r="IF26" s="42"/>
      <c r="IG26" s="42"/>
      <c r="IH26" s="42"/>
      <c r="II26" s="42"/>
      <c r="IJ26" s="42"/>
      <c r="IK26" s="42"/>
      <c r="IL26" s="42"/>
      <c r="IM26" s="42"/>
      <c r="IN26" s="42"/>
      <c r="IO26" s="42"/>
      <c r="IP26" s="42"/>
      <c r="IQ26" s="42"/>
      <c r="IR26" s="42"/>
      <c r="IS26" s="42"/>
      <c r="IT26" s="42"/>
      <c r="IU26" s="42"/>
      <c r="IV26" s="42"/>
      <c r="IW26" s="42"/>
      <c r="IX26" s="42"/>
      <c r="IY26" s="42"/>
      <c r="IZ26" s="42"/>
      <c r="JA26" s="42"/>
      <c r="JB26" s="42"/>
      <c r="JC26" s="42"/>
      <c r="JD26" s="42"/>
      <c r="JE26" s="42"/>
      <c r="JF26" s="42"/>
      <c r="JG26" s="42"/>
      <c r="JH26" s="42"/>
      <c r="JI26" s="42"/>
      <c r="JJ26" s="42"/>
      <c r="JK26" s="42"/>
      <c r="JL26" s="42"/>
      <c r="JM26" s="42"/>
      <c r="JN26" s="42"/>
      <c r="JO26" s="42"/>
      <c r="JP26" s="42"/>
      <c r="JQ26" s="42"/>
      <c r="JR26" s="42"/>
      <c r="JS26" s="42"/>
      <c r="JT26" s="42"/>
      <c r="JU26" s="42"/>
      <c r="JV26" s="42"/>
      <c r="JW26" s="42"/>
      <c r="JX26" s="42"/>
      <c r="JY26" s="42"/>
      <c r="JZ26" s="42"/>
      <c r="KA26" s="42"/>
      <c r="KB26" s="42"/>
    </row>
    <row r="27" spans="1:288" ht="15.75" customHeight="1" x14ac:dyDescent="0.3">
      <c r="A27" s="123" t="s">
        <v>197</v>
      </c>
      <c r="B27" s="123" t="s">
        <v>187</v>
      </c>
      <c r="C27" s="123" t="s">
        <v>189</v>
      </c>
      <c r="D27" s="123"/>
      <c r="E27" s="123"/>
      <c r="F27" s="123"/>
      <c r="G27" s="123"/>
      <c r="H27" s="124"/>
      <c r="I27" s="123"/>
      <c r="J27" s="123"/>
      <c r="K27" s="123"/>
      <c r="L27" s="62" t="s">
        <v>340</v>
      </c>
      <c r="M27" s="75">
        <f t="shared" si="4"/>
        <v>0</v>
      </c>
      <c r="N27" s="47">
        <f t="shared" si="2"/>
        <v>0</v>
      </c>
      <c r="O27" s="83"/>
      <c r="P27" s="47">
        <f t="shared" si="3"/>
        <v>0</v>
      </c>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9"/>
      <c r="CC27" s="39"/>
      <c r="CD27" s="39"/>
      <c r="CE27" s="39"/>
      <c r="CF27" s="39"/>
      <c r="CG27" s="39"/>
      <c r="CH27" s="39"/>
      <c r="CI27" s="39"/>
      <c r="CJ27" s="39"/>
      <c r="CK27" s="39"/>
      <c r="CL27" s="39"/>
      <c r="CM27" s="39"/>
      <c r="CN27" s="39"/>
      <c r="CO27" s="39"/>
      <c r="CP27" s="39"/>
      <c r="CQ27" s="54"/>
      <c r="CR27" s="54"/>
      <c r="CS27" s="54"/>
      <c r="CT27" s="54"/>
      <c r="CU27" s="54"/>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c r="HX27" s="42"/>
      <c r="HY27" s="42"/>
      <c r="HZ27" s="42"/>
      <c r="IA27" s="42"/>
      <c r="IB27" s="42"/>
      <c r="IC27" s="42"/>
      <c r="ID27" s="42"/>
      <c r="IE27" s="42"/>
      <c r="IF27" s="42"/>
      <c r="IG27" s="42"/>
      <c r="IH27" s="42"/>
      <c r="II27" s="42"/>
      <c r="IJ27" s="42"/>
      <c r="IK27" s="42"/>
      <c r="IL27" s="42"/>
      <c r="IM27" s="42"/>
      <c r="IN27" s="42"/>
      <c r="IO27" s="42"/>
      <c r="IP27" s="42"/>
      <c r="IQ27" s="42"/>
      <c r="IR27" s="42"/>
      <c r="IS27" s="42"/>
      <c r="IT27" s="42"/>
      <c r="IU27" s="42"/>
      <c r="IV27" s="42"/>
      <c r="IW27" s="42"/>
      <c r="IX27" s="42"/>
      <c r="IY27" s="42"/>
      <c r="IZ27" s="42"/>
      <c r="JA27" s="42"/>
      <c r="JB27" s="42"/>
      <c r="JC27" s="42"/>
      <c r="JD27" s="42"/>
      <c r="JE27" s="42"/>
      <c r="JF27" s="42"/>
      <c r="JG27" s="42"/>
      <c r="JH27" s="42"/>
      <c r="JI27" s="42"/>
      <c r="JJ27" s="42"/>
      <c r="JK27" s="42"/>
      <c r="JL27" s="42"/>
      <c r="JM27" s="42"/>
      <c r="JN27" s="42"/>
      <c r="JO27" s="42"/>
      <c r="JP27" s="42"/>
      <c r="JQ27" s="42"/>
      <c r="JR27" s="42"/>
      <c r="JS27" s="42"/>
      <c r="JT27" s="42"/>
      <c r="JU27" s="42"/>
      <c r="JV27" s="42"/>
      <c r="JW27" s="42"/>
      <c r="JX27" s="42"/>
      <c r="JY27" s="42"/>
      <c r="JZ27" s="42"/>
      <c r="KA27" s="42"/>
      <c r="KB27" s="42"/>
    </row>
    <row r="28" spans="1:288" ht="15.75" customHeight="1" x14ac:dyDescent="0.3">
      <c r="A28" s="125" t="s">
        <v>197</v>
      </c>
      <c r="B28" s="131" t="s">
        <v>187</v>
      </c>
      <c r="C28" s="131" t="s">
        <v>189</v>
      </c>
      <c r="D28" s="131" t="s">
        <v>341</v>
      </c>
      <c r="E28" s="131"/>
      <c r="F28" s="131"/>
      <c r="G28" s="131"/>
      <c r="H28" s="73"/>
      <c r="I28" s="97"/>
      <c r="J28" s="97"/>
      <c r="K28" s="97"/>
      <c r="L28" s="78" t="s">
        <v>342</v>
      </c>
      <c r="M28" s="75">
        <f t="shared" si="4"/>
        <v>0</v>
      </c>
      <c r="N28" s="47">
        <f t="shared" si="2"/>
        <v>0</v>
      </c>
      <c r="O28" s="83"/>
      <c r="P28" s="47">
        <f t="shared" si="3"/>
        <v>0</v>
      </c>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9"/>
      <c r="CC28" s="39"/>
      <c r="CD28" s="39"/>
      <c r="CE28" s="39"/>
      <c r="CF28" s="39"/>
      <c r="CG28" s="39"/>
      <c r="CH28" s="39"/>
      <c r="CI28" s="39"/>
      <c r="CJ28" s="39"/>
      <c r="CK28" s="39"/>
      <c r="CL28" s="39"/>
      <c r="CM28" s="39"/>
      <c r="CN28" s="39"/>
      <c r="CO28" s="39"/>
      <c r="CP28" s="39"/>
      <c r="CQ28" s="54"/>
      <c r="CR28" s="54"/>
      <c r="CS28" s="54"/>
      <c r="CT28" s="54"/>
      <c r="CU28" s="54"/>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42"/>
      <c r="EY28" s="42"/>
      <c r="EZ28" s="42"/>
      <c r="FA28" s="42"/>
      <c r="FB28" s="42"/>
      <c r="FC28" s="42"/>
      <c r="FD28" s="42"/>
      <c r="FE28" s="42"/>
      <c r="FF28" s="42"/>
      <c r="FG28" s="42"/>
      <c r="FH28" s="42"/>
      <c r="FI28" s="42"/>
      <c r="FJ28" s="42"/>
      <c r="FK28" s="42"/>
      <c r="FL28" s="42"/>
      <c r="FM28" s="42"/>
      <c r="FN28" s="42"/>
      <c r="FO28" s="42"/>
      <c r="FP28" s="42"/>
      <c r="FQ28" s="42"/>
      <c r="FR28" s="42"/>
      <c r="FS28" s="42"/>
      <c r="FT28" s="42"/>
      <c r="FU28" s="42"/>
      <c r="FV28" s="42"/>
      <c r="FW28" s="42"/>
      <c r="FX28" s="42"/>
      <c r="FY28" s="42"/>
      <c r="FZ28" s="42"/>
      <c r="GA28" s="42"/>
      <c r="GB28" s="42"/>
      <c r="GC28" s="42"/>
      <c r="GD28" s="42"/>
      <c r="GE28" s="42"/>
      <c r="GF28" s="42"/>
      <c r="GG28" s="42"/>
      <c r="GH28" s="42"/>
      <c r="GI28" s="42"/>
      <c r="GJ28" s="42"/>
      <c r="GK28" s="42"/>
      <c r="GL28" s="42"/>
      <c r="GM28" s="42"/>
      <c r="GN28" s="42"/>
      <c r="GO28" s="42"/>
      <c r="GP28" s="42"/>
      <c r="GQ28" s="42"/>
      <c r="GR28" s="42"/>
      <c r="GS28" s="42"/>
      <c r="GT28" s="42"/>
      <c r="GU28" s="42"/>
      <c r="GV28" s="42"/>
      <c r="GW28" s="42"/>
      <c r="GX28" s="42"/>
      <c r="GY28" s="42"/>
      <c r="GZ28" s="42"/>
      <c r="HA28" s="42"/>
      <c r="HB28" s="42"/>
      <c r="HC28" s="42"/>
      <c r="HD28" s="42"/>
      <c r="HE28" s="42"/>
      <c r="HF28" s="42"/>
      <c r="HG28" s="42"/>
      <c r="HH28" s="42"/>
      <c r="HI28" s="42"/>
      <c r="HJ28" s="42"/>
      <c r="HK28" s="42"/>
      <c r="HL28" s="42"/>
      <c r="HM28" s="42"/>
      <c r="HN28" s="42"/>
      <c r="HO28" s="42"/>
      <c r="HP28" s="42"/>
      <c r="HQ28" s="42"/>
      <c r="HR28" s="42"/>
      <c r="HS28" s="42"/>
      <c r="HT28" s="42"/>
      <c r="HU28" s="42"/>
      <c r="HV28" s="42"/>
      <c r="HW28" s="42"/>
      <c r="HX28" s="42"/>
      <c r="HY28" s="42"/>
      <c r="HZ28" s="42"/>
      <c r="IA28" s="42"/>
      <c r="IB28" s="42"/>
      <c r="IC28" s="42"/>
      <c r="ID28" s="42"/>
      <c r="IE28" s="42"/>
      <c r="IF28" s="42"/>
      <c r="IG28" s="42"/>
      <c r="IH28" s="42"/>
      <c r="II28" s="42"/>
      <c r="IJ28" s="42"/>
      <c r="IK28" s="42"/>
      <c r="IL28" s="42"/>
      <c r="IM28" s="42"/>
      <c r="IN28" s="42"/>
      <c r="IO28" s="42"/>
      <c r="IP28" s="42"/>
      <c r="IQ28" s="42"/>
      <c r="IR28" s="42"/>
      <c r="IS28" s="42"/>
      <c r="IT28" s="42"/>
      <c r="IU28" s="42"/>
      <c r="IV28" s="42"/>
      <c r="IW28" s="42"/>
      <c r="IX28" s="42"/>
      <c r="IY28" s="42"/>
      <c r="IZ28" s="42"/>
      <c r="JA28" s="42"/>
      <c r="JB28" s="42"/>
      <c r="JC28" s="42"/>
      <c r="JD28" s="42"/>
      <c r="JE28" s="42"/>
      <c r="JF28" s="42"/>
      <c r="JG28" s="42"/>
      <c r="JH28" s="42"/>
      <c r="JI28" s="42"/>
      <c r="JJ28" s="42"/>
      <c r="JK28" s="42"/>
      <c r="JL28" s="42"/>
      <c r="JM28" s="42"/>
      <c r="JN28" s="42"/>
      <c r="JO28" s="42"/>
      <c r="JP28" s="42"/>
      <c r="JQ28" s="42"/>
      <c r="JR28" s="42"/>
      <c r="JS28" s="42"/>
      <c r="JT28" s="42"/>
      <c r="JU28" s="42"/>
      <c r="JV28" s="42"/>
      <c r="JW28" s="42"/>
      <c r="JX28" s="42"/>
      <c r="JY28" s="42"/>
      <c r="JZ28" s="42"/>
      <c r="KA28" s="42"/>
      <c r="KB28" s="42"/>
    </row>
    <row r="29" spans="1:288" ht="15.75" customHeight="1" x14ac:dyDescent="0.3">
      <c r="A29" s="125" t="s">
        <v>197</v>
      </c>
      <c r="B29" s="125" t="s">
        <v>187</v>
      </c>
      <c r="C29" s="125" t="s">
        <v>189</v>
      </c>
      <c r="D29" s="125" t="s">
        <v>341</v>
      </c>
      <c r="E29" s="125" t="s">
        <v>345</v>
      </c>
      <c r="F29" s="132"/>
      <c r="G29" s="132"/>
      <c r="H29" s="133"/>
      <c r="I29" s="131"/>
      <c r="J29" s="131"/>
      <c r="K29" s="131"/>
      <c r="L29" s="98" t="s">
        <v>346</v>
      </c>
      <c r="M29" s="75">
        <f t="shared" si="4"/>
        <v>0</v>
      </c>
      <c r="N29" s="47">
        <f t="shared" si="2"/>
        <v>0</v>
      </c>
      <c r="O29" s="83"/>
      <c r="P29" s="47">
        <f t="shared" si="3"/>
        <v>0</v>
      </c>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6"/>
      <c r="CA29" s="66"/>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row>
    <row r="30" spans="1:288" ht="15.75" customHeight="1" x14ac:dyDescent="0.3">
      <c r="A30" s="129" t="s">
        <v>197</v>
      </c>
      <c r="B30" s="129" t="s">
        <v>187</v>
      </c>
      <c r="C30" s="129" t="s">
        <v>189</v>
      </c>
      <c r="D30" s="129" t="s">
        <v>341</v>
      </c>
      <c r="E30" s="129" t="s">
        <v>345</v>
      </c>
      <c r="F30" s="134" t="s">
        <v>1172</v>
      </c>
      <c r="G30" s="90" t="s">
        <v>349</v>
      </c>
      <c r="H30" s="135" t="s">
        <v>350</v>
      </c>
      <c r="I30" s="181" t="s">
        <v>208</v>
      </c>
      <c r="J30" s="87" t="s">
        <v>351</v>
      </c>
      <c r="K30" s="87"/>
      <c r="L30" s="139" t="s">
        <v>354</v>
      </c>
      <c r="M30" s="75">
        <f t="shared" si="4"/>
        <v>1500000000</v>
      </c>
      <c r="N30" s="47">
        <f t="shared" si="2"/>
        <v>1500000000</v>
      </c>
      <c r="O30" s="83">
        <v>24</v>
      </c>
      <c r="P30" s="47">
        <f t="shared" si="3"/>
        <v>1500000000</v>
      </c>
      <c r="Q30" s="47">
        <v>1500000000</v>
      </c>
      <c r="R30" s="47"/>
      <c r="S30" s="4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7"/>
      <c r="CC30" s="37"/>
      <c r="CD30" s="37"/>
      <c r="CE30" s="37"/>
      <c r="CF30" s="37"/>
      <c r="CG30" s="37"/>
      <c r="CH30" s="37"/>
      <c r="CI30" s="37"/>
      <c r="CJ30" s="37"/>
      <c r="CK30" s="37"/>
      <c r="CL30" s="37"/>
      <c r="CM30" s="37"/>
      <c r="CN30" s="37"/>
      <c r="CO30" s="37"/>
      <c r="CP30" s="37"/>
      <c r="CQ30" s="127"/>
      <c r="CR30" s="127"/>
      <c r="CS30" s="127"/>
      <c r="CT30" s="127"/>
      <c r="CU30" s="12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127"/>
      <c r="DW30" s="127"/>
      <c r="DX30" s="127"/>
      <c r="DY30" s="127"/>
      <c r="DZ30" s="127"/>
      <c r="EA30" s="127"/>
      <c r="EB30" s="127"/>
      <c r="EC30" s="127"/>
      <c r="ED30" s="127"/>
      <c r="EE30" s="127"/>
      <c r="EF30" s="127"/>
      <c r="EG30" s="127"/>
      <c r="EH30" s="127"/>
      <c r="EI30" s="127"/>
      <c r="EJ30" s="127"/>
      <c r="EK30" s="127"/>
      <c r="EL30" s="127"/>
      <c r="EM30" s="127"/>
      <c r="EN30" s="127"/>
      <c r="EO30" s="127"/>
      <c r="EP30" s="127"/>
      <c r="EQ30" s="127"/>
      <c r="ER30" s="127"/>
      <c r="ES30" s="127"/>
      <c r="ET30" s="127"/>
      <c r="EU30" s="127"/>
      <c r="EV30" s="127"/>
      <c r="EW30" s="127"/>
      <c r="EX30" s="128"/>
      <c r="EY30" s="128"/>
      <c r="EZ30" s="128"/>
      <c r="FA30" s="128"/>
      <c r="FB30" s="128"/>
      <c r="FC30" s="128"/>
      <c r="FD30" s="128"/>
      <c r="FE30" s="128"/>
      <c r="FF30" s="128"/>
      <c r="FG30" s="128"/>
      <c r="FH30" s="128"/>
      <c r="FI30" s="128"/>
      <c r="FJ30" s="128"/>
      <c r="FK30" s="128"/>
      <c r="FL30" s="128"/>
      <c r="FM30" s="128"/>
      <c r="FN30" s="128"/>
      <c r="FO30" s="128"/>
      <c r="FP30" s="128"/>
      <c r="FQ30" s="128"/>
      <c r="FR30" s="128"/>
      <c r="FS30" s="128"/>
      <c r="FT30" s="128"/>
      <c r="FU30" s="128"/>
      <c r="FV30" s="128"/>
      <c r="FW30" s="128"/>
      <c r="FX30" s="128"/>
      <c r="FY30" s="128"/>
      <c r="FZ30" s="128"/>
      <c r="GA30" s="128"/>
      <c r="GB30" s="128"/>
      <c r="GC30" s="128"/>
      <c r="GD30" s="128"/>
      <c r="GE30" s="128"/>
      <c r="GF30" s="128"/>
      <c r="GG30" s="128"/>
      <c r="GH30" s="128"/>
      <c r="GI30" s="128"/>
      <c r="GJ30" s="128"/>
      <c r="GK30" s="128"/>
      <c r="GL30" s="128"/>
      <c r="GM30" s="128"/>
      <c r="GN30" s="128"/>
      <c r="GO30" s="128"/>
      <c r="GP30" s="128"/>
      <c r="GQ30" s="128"/>
      <c r="GR30" s="128"/>
      <c r="GS30" s="128"/>
      <c r="GT30" s="128"/>
      <c r="GU30" s="128"/>
      <c r="GV30" s="128"/>
      <c r="GW30" s="128"/>
      <c r="GX30" s="128"/>
      <c r="GY30" s="128"/>
      <c r="GZ30" s="128"/>
      <c r="HA30" s="128"/>
      <c r="HB30" s="128"/>
      <c r="HC30" s="128"/>
      <c r="HD30" s="128"/>
      <c r="HE30" s="128"/>
      <c r="HF30" s="128"/>
      <c r="HG30" s="128"/>
      <c r="HH30" s="128"/>
      <c r="HI30" s="128"/>
      <c r="HJ30" s="128"/>
      <c r="HK30" s="128"/>
      <c r="HL30" s="128"/>
      <c r="HM30" s="128"/>
      <c r="HN30" s="128"/>
      <c r="HO30" s="128"/>
      <c r="HP30" s="128"/>
      <c r="HQ30" s="128"/>
      <c r="HR30" s="128"/>
      <c r="HS30" s="128"/>
      <c r="HT30" s="128"/>
      <c r="HU30" s="128"/>
      <c r="HV30" s="128"/>
      <c r="HW30" s="128"/>
      <c r="HX30" s="128"/>
      <c r="HY30" s="128"/>
      <c r="HZ30" s="128"/>
      <c r="IA30" s="128"/>
      <c r="IB30" s="128"/>
      <c r="IC30" s="128"/>
      <c r="ID30" s="128"/>
      <c r="IE30" s="128"/>
      <c r="IF30" s="128"/>
      <c r="IG30" s="128"/>
      <c r="IH30" s="128"/>
      <c r="II30" s="128"/>
      <c r="IJ30" s="128"/>
      <c r="IK30" s="128"/>
      <c r="IL30" s="128"/>
      <c r="IM30" s="128"/>
      <c r="IN30" s="128"/>
      <c r="IO30" s="128"/>
      <c r="IP30" s="128"/>
      <c r="IQ30" s="128"/>
      <c r="IR30" s="128"/>
      <c r="IS30" s="128"/>
      <c r="IT30" s="128"/>
      <c r="IU30" s="128"/>
      <c r="IV30" s="128"/>
      <c r="IW30" s="128"/>
      <c r="IX30" s="128"/>
      <c r="IY30" s="128"/>
      <c r="IZ30" s="128"/>
      <c r="JA30" s="128"/>
      <c r="JB30" s="128"/>
      <c r="JC30" s="128"/>
      <c r="JD30" s="128"/>
      <c r="JE30" s="128"/>
      <c r="JF30" s="128"/>
      <c r="JG30" s="128"/>
      <c r="JH30" s="128"/>
      <c r="JI30" s="128"/>
      <c r="JJ30" s="128"/>
      <c r="JK30" s="128"/>
      <c r="JL30" s="128"/>
      <c r="JM30" s="128"/>
      <c r="JN30" s="128"/>
      <c r="JO30" s="128"/>
      <c r="JP30" s="128"/>
      <c r="JQ30" s="128"/>
      <c r="JR30" s="128"/>
      <c r="JS30" s="128"/>
      <c r="JT30" s="128"/>
      <c r="JU30" s="128"/>
      <c r="JV30" s="128"/>
      <c r="JW30" s="128"/>
      <c r="JX30" s="128"/>
      <c r="JY30" s="128"/>
      <c r="JZ30" s="128"/>
      <c r="KA30" s="128"/>
      <c r="KB30" s="128"/>
    </row>
    <row r="31" spans="1:288" ht="15.75" customHeight="1" x14ac:dyDescent="0.3">
      <c r="A31" s="125" t="s">
        <v>197</v>
      </c>
      <c r="B31" s="125" t="s">
        <v>187</v>
      </c>
      <c r="C31" s="125" t="s">
        <v>189</v>
      </c>
      <c r="D31" s="125" t="s">
        <v>361</v>
      </c>
      <c r="E31" s="125" t="s">
        <v>365</v>
      </c>
      <c r="F31" s="125"/>
      <c r="G31" s="125"/>
      <c r="H31" s="126"/>
      <c r="I31" s="125"/>
      <c r="J31" s="125"/>
      <c r="K31" s="125"/>
      <c r="L31" s="78" t="s">
        <v>366</v>
      </c>
      <c r="M31" s="75">
        <f t="shared" si="4"/>
        <v>0</v>
      </c>
      <c r="N31" s="47">
        <f t="shared" si="2"/>
        <v>0</v>
      </c>
      <c r="O31" s="83"/>
      <c r="P31" s="47">
        <f t="shared" si="3"/>
        <v>0</v>
      </c>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9"/>
      <c r="CC31" s="39"/>
      <c r="CD31" s="39"/>
      <c r="CE31" s="39"/>
      <c r="CF31" s="39"/>
      <c r="CG31" s="39"/>
      <c r="CH31" s="39"/>
      <c r="CI31" s="39"/>
      <c r="CJ31" s="39"/>
      <c r="CK31" s="39"/>
      <c r="CL31" s="39"/>
      <c r="CM31" s="39"/>
      <c r="CN31" s="39"/>
      <c r="CO31" s="39"/>
      <c r="CP31" s="39"/>
      <c r="CQ31" s="54"/>
      <c r="CR31" s="54"/>
      <c r="CS31" s="54"/>
      <c r="CT31" s="54"/>
      <c r="CU31" s="54"/>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42"/>
      <c r="EY31" s="42"/>
      <c r="EZ31" s="42"/>
      <c r="FA31" s="42"/>
      <c r="FB31" s="42"/>
      <c r="FC31" s="42"/>
      <c r="FD31" s="42"/>
      <c r="FE31" s="42"/>
      <c r="FF31" s="42"/>
      <c r="FG31" s="42"/>
      <c r="FH31" s="42"/>
      <c r="FI31" s="42"/>
      <c r="FJ31" s="42"/>
      <c r="FK31" s="42"/>
      <c r="FL31" s="42"/>
      <c r="FM31" s="42"/>
      <c r="FN31" s="42"/>
      <c r="FO31" s="42"/>
      <c r="FP31" s="42"/>
      <c r="FQ31" s="42"/>
      <c r="FR31" s="42"/>
      <c r="FS31" s="42"/>
      <c r="FT31" s="42"/>
      <c r="FU31" s="42"/>
      <c r="FV31" s="42"/>
      <c r="FW31" s="42"/>
      <c r="FX31" s="42"/>
      <c r="FY31" s="42"/>
      <c r="FZ31" s="42"/>
      <c r="GA31" s="42"/>
      <c r="GB31" s="42"/>
      <c r="GC31" s="42"/>
      <c r="GD31" s="42"/>
      <c r="GE31" s="42"/>
      <c r="GF31" s="42"/>
      <c r="GG31" s="42"/>
      <c r="GH31" s="42"/>
      <c r="GI31" s="42"/>
      <c r="GJ31" s="42"/>
      <c r="GK31" s="42"/>
      <c r="GL31" s="42"/>
      <c r="GM31" s="42"/>
      <c r="GN31" s="42"/>
      <c r="GO31" s="42"/>
      <c r="GP31" s="42"/>
      <c r="GQ31" s="42"/>
      <c r="GR31" s="42"/>
      <c r="GS31" s="42"/>
      <c r="GT31" s="42"/>
      <c r="GU31" s="42"/>
      <c r="GV31" s="42"/>
      <c r="GW31" s="42"/>
      <c r="GX31" s="42"/>
      <c r="GY31" s="42"/>
      <c r="GZ31" s="42"/>
      <c r="HA31" s="42"/>
      <c r="HB31" s="42"/>
      <c r="HC31" s="42"/>
      <c r="HD31" s="42"/>
      <c r="HE31" s="42"/>
      <c r="HF31" s="42"/>
      <c r="HG31" s="42"/>
      <c r="HH31" s="42"/>
      <c r="HI31" s="42"/>
      <c r="HJ31" s="42"/>
      <c r="HK31" s="42"/>
      <c r="HL31" s="42"/>
      <c r="HM31" s="42"/>
      <c r="HN31" s="42"/>
      <c r="HO31" s="42"/>
      <c r="HP31" s="42"/>
      <c r="HQ31" s="42"/>
      <c r="HR31" s="42"/>
      <c r="HS31" s="42"/>
      <c r="HT31" s="42"/>
      <c r="HU31" s="42"/>
      <c r="HV31" s="42"/>
      <c r="HW31" s="42"/>
      <c r="HX31" s="42"/>
      <c r="HY31" s="42"/>
      <c r="HZ31" s="42"/>
      <c r="IA31" s="42"/>
      <c r="IB31" s="42"/>
      <c r="IC31" s="42"/>
      <c r="ID31" s="42"/>
      <c r="IE31" s="42"/>
      <c r="IF31" s="42"/>
      <c r="IG31" s="42"/>
      <c r="IH31" s="42"/>
      <c r="II31" s="42"/>
      <c r="IJ31" s="42"/>
      <c r="IK31" s="42"/>
      <c r="IL31" s="42"/>
      <c r="IM31" s="42"/>
      <c r="IN31" s="42"/>
      <c r="IO31" s="42"/>
      <c r="IP31" s="42"/>
      <c r="IQ31" s="42"/>
      <c r="IR31" s="42"/>
      <c r="IS31" s="42"/>
      <c r="IT31" s="42"/>
      <c r="IU31" s="42"/>
      <c r="IV31" s="42"/>
      <c r="IW31" s="42"/>
      <c r="IX31" s="42"/>
      <c r="IY31" s="42"/>
      <c r="IZ31" s="42"/>
      <c r="JA31" s="42"/>
      <c r="JB31" s="42"/>
      <c r="JC31" s="42"/>
      <c r="JD31" s="42"/>
      <c r="JE31" s="42"/>
      <c r="JF31" s="42"/>
      <c r="JG31" s="42"/>
      <c r="JH31" s="42"/>
      <c r="JI31" s="42"/>
      <c r="JJ31" s="42"/>
      <c r="JK31" s="42"/>
      <c r="JL31" s="42"/>
      <c r="JM31" s="42"/>
      <c r="JN31" s="42"/>
      <c r="JO31" s="42"/>
      <c r="JP31" s="42"/>
      <c r="JQ31" s="42"/>
      <c r="JR31" s="42"/>
      <c r="JS31" s="42"/>
      <c r="JT31" s="42"/>
      <c r="JU31" s="42"/>
      <c r="JV31" s="42"/>
      <c r="JW31" s="42"/>
      <c r="JX31" s="42"/>
      <c r="JY31" s="42"/>
      <c r="JZ31" s="42"/>
      <c r="KA31" s="42"/>
      <c r="KB31" s="42"/>
    </row>
    <row r="32" spans="1:288" ht="15.75" customHeight="1" x14ac:dyDescent="0.3">
      <c r="A32" s="129" t="s">
        <v>197</v>
      </c>
      <c r="B32" s="129" t="s">
        <v>187</v>
      </c>
      <c r="C32" s="129" t="s">
        <v>189</v>
      </c>
      <c r="D32" s="129" t="s">
        <v>361</v>
      </c>
      <c r="E32" s="129" t="s">
        <v>365</v>
      </c>
      <c r="F32" s="140" t="s">
        <v>368</v>
      </c>
      <c r="G32" s="90" t="s">
        <v>349</v>
      </c>
      <c r="H32" s="135" t="s">
        <v>369</v>
      </c>
      <c r="I32" s="181" t="s">
        <v>208</v>
      </c>
      <c r="J32" s="87" t="s">
        <v>370</v>
      </c>
      <c r="K32" s="87"/>
      <c r="L32" s="139" t="s">
        <v>371</v>
      </c>
      <c r="M32" s="75">
        <f t="shared" si="4"/>
        <v>1000000000</v>
      </c>
      <c r="N32" s="47">
        <f t="shared" si="2"/>
        <v>1000000000</v>
      </c>
      <c r="O32" s="83">
        <v>24</v>
      </c>
      <c r="P32" s="47">
        <f t="shared" si="3"/>
        <v>1000000000</v>
      </c>
      <c r="Q32" s="47">
        <v>1000000000</v>
      </c>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47"/>
      <c r="CC32" s="47"/>
      <c r="CD32" s="47"/>
      <c r="CE32" s="47"/>
      <c r="CF32" s="47"/>
      <c r="CG32" s="47"/>
      <c r="CH32" s="47"/>
      <c r="CI32" s="47"/>
      <c r="CJ32" s="47"/>
      <c r="CK32" s="47"/>
      <c r="CL32" s="47"/>
      <c r="CM32" s="47"/>
      <c r="CN32" s="47"/>
      <c r="CO32" s="47"/>
      <c r="CP32" s="47"/>
      <c r="CQ32" s="92"/>
      <c r="CR32" s="92"/>
      <c r="CS32" s="92"/>
      <c r="CT32" s="92"/>
      <c r="CU32" s="92"/>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3"/>
      <c r="EY32" s="93"/>
      <c r="EZ32" s="93"/>
      <c r="FA32" s="93"/>
      <c r="FB32" s="93"/>
      <c r="FC32" s="93"/>
      <c r="FD32" s="93"/>
      <c r="FE32" s="93"/>
      <c r="FF32" s="93"/>
      <c r="FG32" s="93"/>
      <c r="FH32" s="93"/>
      <c r="FI32" s="93"/>
      <c r="FJ32" s="93"/>
      <c r="FK32" s="93"/>
      <c r="FL32" s="93"/>
      <c r="FM32" s="93"/>
      <c r="FN32" s="93"/>
      <c r="FO32" s="93"/>
      <c r="FP32" s="93"/>
      <c r="FQ32" s="93"/>
      <c r="FR32" s="93"/>
      <c r="FS32" s="93"/>
      <c r="FT32" s="93"/>
      <c r="FU32" s="93"/>
      <c r="FV32" s="93"/>
      <c r="FW32" s="93"/>
      <c r="FX32" s="93"/>
      <c r="FY32" s="93"/>
      <c r="FZ32" s="93"/>
      <c r="GA32" s="93"/>
      <c r="GB32" s="93"/>
      <c r="GC32" s="93"/>
      <c r="GD32" s="93"/>
      <c r="GE32" s="93"/>
      <c r="GF32" s="93"/>
      <c r="GG32" s="93"/>
      <c r="GH32" s="93"/>
      <c r="GI32" s="93"/>
      <c r="GJ32" s="93"/>
      <c r="GK32" s="93"/>
      <c r="GL32" s="93"/>
      <c r="GM32" s="93"/>
      <c r="GN32" s="93"/>
      <c r="GO32" s="93"/>
      <c r="GP32" s="93"/>
      <c r="GQ32" s="93"/>
      <c r="GR32" s="93"/>
      <c r="GS32" s="93"/>
      <c r="GT32" s="93"/>
      <c r="GU32" s="93"/>
      <c r="GV32" s="93"/>
      <c r="GW32" s="93"/>
      <c r="GX32" s="93"/>
      <c r="GY32" s="93"/>
      <c r="GZ32" s="93"/>
      <c r="HA32" s="93"/>
      <c r="HB32" s="93"/>
      <c r="HC32" s="93"/>
      <c r="HD32" s="93"/>
      <c r="HE32" s="93"/>
      <c r="HF32" s="93"/>
      <c r="HG32" s="93"/>
      <c r="HH32" s="93"/>
      <c r="HI32" s="93"/>
      <c r="HJ32" s="93"/>
      <c r="HK32" s="93"/>
      <c r="HL32" s="93"/>
      <c r="HM32" s="93"/>
      <c r="HN32" s="93"/>
      <c r="HO32" s="93"/>
      <c r="HP32" s="93"/>
      <c r="HQ32" s="93"/>
      <c r="HR32" s="93"/>
      <c r="HS32" s="93"/>
      <c r="HT32" s="93"/>
      <c r="HU32" s="93"/>
      <c r="HV32" s="93"/>
      <c r="HW32" s="93"/>
      <c r="HX32" s="93"/>
      <c r="HY32" s="93"/>
      <c r="HZ32" s="93"/>
      <c r="IA32" s="93"/>
      <c r="IB32" s="93"/>
      <c r="IC32" s="93"/>
      <c r="ID32" s="93"/>
      <c r="IE32" s="93"/>
      <c r="IF32" s="93"/>
      <c r="IG32" s="93"/>
      <c r="IH32" s="93"/>
      <c r="II32" s="93"/>
      <c r="IJ32" s="93"/>
      <c r="IK32" s="93"/>
      <c r="IL32" s="93"/>
      <c r="IM32" s="93"/>
      <c r="IN32" s="93"/>
      <c r="IO32" s="93"/>
      <c r="IP32" s="93"/>
      <c r="IQ32" s="93"/>
      <c r="IR32" s="93"/>
      <c r="IS32" s="93"/>
      <c r="IT32" s="93"/>
      <c r="IU32" s="93"/>
      <c r="IV32" s="93"/>
      <c r="IW32" s="93"/>
      <c r="IX32" s="93"/>
      <c r="IY32" s="93"/>
      <c r="IZ32" s="93"/>
      <c r="JA32" s="93"/>
      <c r="JB32" s="93"/>
      <c r="JC32" s="93"/>
      <c r="JD32" s="93"/>
      <c r="JE32" s="93"/>
      <c r="JF32" s="93"/>
      <c r="JG32" s="93"/>
      <c r="JH32" s="93"/>
      <c r="JI32" s="93"/>
      <c r="JJ32" s="93"/>
      <c r="JK32" s="93"/>
      <c r="JL32" s="93"/>
      <c r="JM32" s="93"/>
      <c r="JN32" s="93"/>
      <c r="JO32" s="93"/>
      <c r="JP32" s="93"/>
      <c r="JQ32" s="93"/>
      <c r="JR32" s="93"/>
      <c r="JS32" s="93"/>
      <c r="JT32" s="93"/>
      <c r="JU32" s="93"/>
      <c r="JV32" s="93"/>
      <c r="JW32" s="93"/>
      <c r="JX32" s="93"/>
      <c r="JY32" s="93"/>
      <c r="JZ32" s="93"/>
      <c r="KA32" s="93"/>
      <c r="KB32" s="93"/>
    </row>
    <row r="33" spans="1:288" ht="15.75" customHeight="1" x14ac:dyDescent="0.3">
      <c r="A33" s="58" t="s">
        <v>197</v>
      </c>
      <c r="B33" s="58" t="s">
        <v>192</v>
      </c>
      <c r="C33" s="58"/>
      <c r="D33" s="58"/>
      <c r="E33" s="58"/>
      <c r="F33" s="58"/>
      <c r="G33" s="58"/>
      <c r="H33" s="124"/>
      <c r="I33" s="123"/>
      <c r="J33" s="123"/>
      <c r="K33" s="123"/>
      <c r="L33" s="62" t="s">
        <v>257</v>
      </c>
      <c r="M33" s="75">
        <f t="shared" si="4"/>
        <v>0</v>
      </c>
      <c r="N33" s="47">
        <f t="shared" si="2"/>
        <v>0</v>
      </c>
      <c r="O33" s="83"/>
      <c r="P33" s="47">
        <f t="shared" si="3"/>
        <v>0</v>
      </c>
      <c r="Q33" s="47"/>
      <c r="R33" s="47"/>
      <c r="S33" s="47"/>
      <c r="T33" s="47"/>
      <c r="U33" s="47"/>
      <c r="V33" s="47"/>
      <c r="W33" s="47"/>
      <c r="X33" s="47"/>
      <c r="Y33" s="47"/>
      <c r="Z33" s="47"/>
      <c r="AA33" s="47"/>
      <c r="AB33" s="47"/>
      <c r="AC33" s="47"/>
      <c r="AD33" s="47"/>
      <c r="AE33" s="47"/>
      <c r="AF33" s="47"/>
      <c r="AG33" s="47"/>
      <c r="AH33" s="141"/>
      <c r="AI33" s="141"/>
      <c r="AJ33" s="141"/>
      <c r="AK33" s="141"/>
      <c r="AL33" s="141"/>
      <c r="AM33" s="141"/>
      <c r="AN33" s="141"/>
      <c r="AO33" s="141"/>
      <c r="AP33" s="141"/>
      <c r="AQ33" s="141"/>
      <c r="AR33" s="141"/>
      <c r="AS33" s="141"/>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105"/>
      <c r="EN33" s="105"/>
      <c r="EO33" s="105"/>
      <c r="EP33" s="105"/>
      <c r="EQ33" s="105"/>
      <c r="ER33" s="106"/>
      <c r="ES33" s="106"/>
      <c r="ET33" s="142"/>
      <c r="EU33" s="142"/>
      <c r="EV33" s="142"/>
      <c r="EW33" s="142"/>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7"/>
      <c r="GZ33" s="7"/>
      <c r="HA33" s="7"/>
      <c r="HB33" s="7"/>
      <c r="HC33" s="7"/>
      <c r="HD33" s="7"/>
      <c r="HE33" s="7"/>
      <c r="HF33" s="107"/>
      <c r="HG33" s="107"/>
      <c r="HH33" s="107"/>
      <c r="HI33" s="107"/>
      <c r="HJ33" s="107"/>
      <c r="HK33" s="107"/>
      <c r="HL33" s="107"/>
      <c r="HM33" s="108"/>
      <c r="HN33" s="7"/>
      <c r="HO33" s="7"/>
      <c r="HP33" s="7"/>
      <c r="HQ33" s="7"/>
      <c r="HR33" s="7"/>
      <c r="HS33" s="136"/>
      <c r="HT33" s="136"/>
      <c r="HU33" s="136"/>
      <c r="HV33" s="136"/>
      <c r="HW33" s="136"/>
      <c r="HX33" s="136"/>
      <c r="HY33" s="136"/>
      <c r="HZ33" s="136"/>
      <c r="IA33" s="136"/>
      <c r="IB33" s="136"/>
      <c r="IC33" s="136"/>
      <c r="ID33" s="136"/>
      <c r="IE33" s="137"/>
      <c r="IF33" s="136"/>
      <c r="IG33" s="136"/>
      <c r="IH33" s="136"/>
      <c r="II33" s="136"/>
      <c r="IJ33" s="136"/>
      <c r="IK33" s="136"/>
      <c r="IL33" s="136"/>
      <c r="IM33" s="136"/>
      <c r="IN33" s="136"/>
      <c r="IO33" s="136"/>
      <c r="IP33" s="136"/>
      <c r="IQ33" s="136"/>
      <c r="IR33" s="136"/>
      <c r="IS33" s="136"/>
      <c r="IT33" s="136"/>
      <c r="IU33" s="136"/>
      <c r="IV33" s="136"/>
      <c r="IW33" s="136"/>
      <c r="IX33" s="136"/>
      <c r="IY33" s="136"/>
      <c r="IZ33" s="136"/>
      <c r="JA33" s="136"/>
      <c r="JB33" s="136"/>
      <c r="JC33" s="136"/>
      <c r="JD33" s="136"/>
      <c r="JE33" s="136"/>
      <c r="JF33" s="136"/>
      <c r="JG33" s="136"/>
      <c r="JH33" s="136"/>
      <c r="JI33" s="136"/>
      <c r="JJ33" s="93"/>
      <c r="JK33" s="136"/>
      <c r="JL33" s="136"/>
      <c r="JM33" s="136"/>
      <c r="JN33" s="136"/>
      <c r="JO33" s="136"/>
      <c r="JP33" s="136"/>
      <c r="JQ33" s="93"/>
      <c r="JR33" s="93"/>
      <c r="JS33" s="93"/>
      <c r="JT33" s="93"/>
      <c r="JU33" s="93"/>
      <c r="JV33" s="93"/>
      <c r="JW33" s="93"/>
      <c r="JX33" s="93"/>
      <c r="JY33" s="93"/>
      <c r="JZ33" s="93"/>
      <c r="KA33" s="93"/>
      <c r="KB33" s="93"/>
    </row>
    <row r="34" spans="1:288" ht="15.75" customHeight="1" x14ac:dyDescent="0.3">
      <c r="A34" s="58" t="s">
        <v>197</v>
      </c>
      <c r="B34" s="58" t="s">
        <v>192</v>
      </c>
      <c r="C34" s="58" t="s">
        <v>197</v>
      </c>
      <c r="D34" s="58"/>
      <c r="E34" s="58"/>
      <c r="F34" s="58"/>
      <c r="G34" s="58"/>
      <c r="H34" s="124"/>
      <c r="I34" s="123"/>
      <c r="J34" s="123"/>
      <c r="K34" s="123"/>
      <c r="L34" s="62" t="s">
        <v>198</v>
      </c>
      <c r="M34" s="75">
        <f t="shared" si="4"/>
        <v>0</v>
      </c>
      <c r="N34" s="47">
        <f t="shared" si="2"/>
        <v>0</v>
      </c>
      <c r="O34" s="83"/>
      <c r="P34" s="47">
        <f t="shared" si="3"/>
        <v>0</v>
      </c>
      <c r="Q34" s="47"/>
      <c r="R34" s="47"/>
      <c r="S34" s="47"/>
      <c r="T34" s="47"/>
      <c r="U34" s="47"/>
      <c r="V34" s="47"/>
      <c r="W34" s="47"/>
      <c r="X34" s="47"/>
      <c r="Y34" s="47"/>
      <c r="Z34" s="47"/>
      <c r="AA34" s="47"/>
      <c r="AB34" s="47"/>
      <c r="AC34" s="47"/>
      <c r="AD34" s="47"/>
      <c r="AE34" s="47"/>
      <c r="AF34" s="47"/>
      <c r="AG34" s="47"/>
      <c r="AH34" s="141"/>
      <c r="AI34" s="141"/>
      <c r="AJ34" s="141"/>
      <c r="AK34" s="141"/>
      <c r="AL34" s="141"/>
      <c r="AM34" s="141"/>
      <c r="AN34" s="141"/>
      <c r="AO34" s="141"/>
      <c r="AP34" s="141"/>
      <c r="AQ34" s="141"/>
      <c r="AR34" s="141"/>
      <c r="AS34" s="141"/>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105"/>
      <c r="EN34" s="105"/>
      <c r="EO34" s="105"/>
      <c r="EP34" s="105"/>
      <c r="EQ34" s="105"/>
      <c r="ER34" s="106"/>
      <c r="ES34" s="106"/>
      <c r="ET34" s="142"/>
      <c r="EU34" s="142"/>
      <c r="EV34" s="142"/>
      <c r="EW34" s="142"/>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7"/>
      <c r="GZ34" s="7"/>
      <c r="HA34" s="7"/>
      <c r="HB34" s="7"/>
      <c r="HC34" s="7"/>
      <c r="HD34" s="7"/>
      <c r="HE34" s="7"/>
      <c r="HF34" s="107"/>
      <c r="HG34" s="107"/>
      <c r="HH34" s="107"/>
      <c r="HI34" s="107"/>
      <c r="HJ34" s="107"/>
      <c r="HK34" s="107"/>
      <c r="HL34" s="107"/>
      <c r="HM34" s="108"/>
      <c r="HN34" s="7"/>
      <c r="HO34" s="7"/>
      <c r="HP34" s="7"/>
      <c r="HQ34" s="7"/>
      <c r="HR34" s="7"/>
      <c r="HS34" s="136"/>
      <c r="HT34" s="136"/>
      <c r="HU34" s="136"/>
      <c r="HV34" s="136"/>
      <c r="HW34" s="136"/>
      <c r="HX34" s="136"/>
      <c r="HY34" s="136"/>
      <c r="HZ34" s="136"/>
      <c r="IA34" s="136"/>
      <c r="IB34" s="136"/>
      <c r="IC34" s="136"/>
      <c r="ID34" s="136"/>
      <c r="IE34" s="137"/>
      <c r="IF34" s="136"/>
      <c r="IG34" s="136"/>
      <c r="IH34" s="136"/>
      <c r="II34" s="136"/>
      <c r="IJ34" s="136"/>
      <c r="IK34" s="136"/>
      <c r="IL34" s="136"/>
      <c r="IM34" s="136"/>
      <c r="IN34" s="136"/>
      <c r="IO34" s="136"/>
      <c r="IP34" s="136"/>
      <c r="IQ34" s="136"/>
      <c r="IR34" s="136"/>
      <c r="IS34" s="136"/>
      <c r="IT34" s="136"/>
      <c r="IU34" s="136"/>
      <c r="IV34" s="136"/>
      <c r="IW34" s="136"/>
      <c r="IX34" s="136"/>
      <c r="IY34" s="136"/>
      <c r="IZ34" s="136"/>
      <c r="JA34" s="136"/>
      <c r="JB34" s="136"/>
      <c r="JC34" s="136"/>
      <c r="JD34" s="136"/>
      <c r="JE34" s="136"/>
      <c r="JF34" s="136"/>
      <c r="JG34" s="136"/>
      <c r="JH34" s="136"/>
      <c r="JI34" s="136"/>
      <c r="JJ34" s="93"/>
      <c r="JK34" s="136"/>
      <c r="JL34" s="136"/>
      <c r="JM34" s="136"/>
      <c r="JN34" s="136"/>
      <c r="JO34" s="136"/>
      <c r="JP34" s="136"/>
      <c r="JQ34" s="93"/>
      <c r="JR34" s="93"/>
      <c r="JS34" s="93"/>
      <c r="JT34" s="93"/>
      <c r="JU34" s="93"/>
      <c r="JV34" s="93"/>
      <c r="JW34" s="93"/>
      <c r="JX34" s="93"/>
      <c r="JY34" s="93"/>
      <c r="JZ34" s="93"/>
      <c r="KA34" s="93"/>
      <c r="KB34" s="93"/>
    </row>
    <row r="35" spans="1:288" ht="15.75" customHeight="1" x14ac:dyDescent="0.3">
      <c r="A35" s="73" t="s">
        <v>197</v>
      </c>
      <c r="B35" s="73" t="s">
        <v>192</v>
      </c>
      <c r="C35" s="73" t="s">
        <v>197</v>
      </c>
      <c r="D35" s="73" t="s">
        <v>382</v>
      </c>
      <c r="E35" s="73"/>
      <c r="F35" s="73"/>
      <c r="G35" s="73"/>
      <c r="H35" s="126"/>
      <c r="I35" s="125"/>
      <c r="J35" s="125"/>
      <c r="K35" s="125"/>
      <c r="L35" s="78" t="s">
        <v>383</v>
      </c>
      <c r="M35" s="75">
        <f t="shared" si="4"/>
        <v>0</v>
      </c>
      <c r="N35" s="47">
        <f t="shared" si="2"/>
        <v>0</v>
      </c>
      <c r="O35" s="83"/>
      <c r="P35" s="47">
        <f t="shared" si="3"/>
        <v>0</v>
      </c>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47"/>
      <c r="CC35" s="47"/>
      <c r="CD35" s="47"/>
      <c r="CE35" s="47"/>
      <c r="CF35" s="47"/>
      <c r="CG35" s="47"/>
      <c r="CH35" s="47"/>
      <c r="CI35" s="47"/>
      <c r="CJ35" s="47"/>
      <c r="CK35" s="47"/>
      <c r="CL35" s="47"/>
      <c r="CM35" s="47"/>
      <c r="CN35" s="47"/>
      <c r="CO35" s="47"/>
      <c r="CP35" s="47"/>
      <c r="CQ35" s="92"/>
      <c r="CR35" s="92"/>
      <c r="CS35" s="92"/>
      <c r="CT35" s="92"/>
      <c r="CU35" s="92"/>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3"/>
      <c r="EY35" s="93"/>
      <c r="EZ35" s="93"/>
      <c r="FA35" s="93"/>
      <c r="FB35" s="93"/>
      <c r="FC35" s="93"/>
      <c r="FD35" s="93"/>
      <c r="FE35" s="93"/>
      <c r="FF35" s="93"/>
      <c r="FG35" s="93"/>
      <c r="FH35" s="93"/>
      <c r="FI35" s="93"/>
      <c r="FJ35" s="93"/>
      <c r="FK35" s="93"/>
      <c r="FL35" s="93"/>
      <c r="FM35" s="93"/>
      <c r="FN35" s="93"/>
      <c r="FO35" s="93"/>
      <c r="FP35" s="93"/>
      <c r="FQ35" s="93"/>
      <c r="FR35" s="93"/>
      <c r="FS35" s="93"/>
      <c r="FT35" s="93"/>
      <c r="FU35" s="93"/>
      <c r="FV35" s="93"/>
      <c r="FW35" s="93"/>
      <c r="FX35" s="93"/>
      <c r="FY35" s="93"/>
      <c r="FZ35" s="93"/>
      <c r="GA35" s="93"/>
      <c r="GB35" s="93"/>
      <c r="GC35" s="93"/>
      <c r="GD35" s="93"/>
      <c r="GE35" s="93"/>
      <c r="GF35" s="93"/>
      <c r="GG35" s="93"/>
      <c r="GH35" s="93"/>
      <c r="GI35" s="93"/>
      <c r="GJ35" s="93"/>
      <c r="GK35" s="93"/>
      <c r="GL35" s="93"/>
      <c r="GM35" s="93"/>
      <c r="GN35" s="93"/>
      <c r="GO35" s="93"/>
      <c r="GP35" s="93"/>
      <c r="GQ35" s="93"/>
      <c r="GR35" s="93"/>
      <c r="GS35" s="93"/>
      <c r="GT35" s="93"/>
      <c r="GU35" s="93"/>
      <c r="GV35" s="93"/>
      <c r="GW35" s="93"/>
      <c r="GX35" s="93"/>
      <c r="GY35" s="93"/>
      <c r="GZ35" s="93"/>
      <c r="HA35" s="93"/>
      <c r="HB35" s="93"/>
      <c r="HC35" s="93"/>
      <c r="HD35" s="93"/>
      <c r="HE35" s="93"/>
      <c r="HF35" s="93"/>
      <c r="HG35" s="93"/>
      <c r="HH35" s="93"/>
      <c r="HI35" s="93"/>
      <c r="HJ35" s="93"/>
      <c r="HK35" s="93"/>
      <c r="HL35" s="93"/>
      <c r="HM35" s="93"/>
      <c r="HN35" s="93"/>
      <c r="HO35" s="93"/>
      <c r="HP35" s="93"/>
      <c r="HQ35" s="93"/>
      <c r="HR35" s="93"/>
      <c r="HS35" s="93"/>
      <c r="HT35" s="93"/>
      <c r="HU35" s="93"/>
      <c r="HV35" s="93"/>
      <c r="HW35" s="93"/>
      <c r="HX35" s="93"/>
      <c r="HY35" s="93"/>
      <c r="HZ35" s="93"/>
      <c r="IA35" s="93"/>
      <c r="IB35" s="93"/>
      <c r="IC35" s="93"/>
      <c r="ID35" s="93"/>
      <c r="IE35" s="93"/>
      <c r="IF35" s="93"/>
      <c r="IG35" s="93"/>
      <c r="IH35" s="93"/>
      <c r="II35" s="93"/>
      <c r="IJ35" s="93"/>
      <c r="IK35" s="93"/>
      <c r="IL35" s="93"/>
      <c r="IM35" s="93"/>
      <c r="IN35" s="93"/>
      <c r="IO35" s="93"/>
      <c r="IP35" s="93"/>
      <c r="IQ35" s="93"/>
      <c r="IR35" s="93"/>
      <c r="IS35" s="93"/>
      <c r="IT35" s="93"/>
      <c r="IU35" s="93"/>
      <c r="IV35" s="93"/>
      <c r="IW35" s="93"/>
      <c r="IX35" s="93"/>
      <c r="IY35" s="93"/>
      <c r="IZ35" s="93"/>
      <c r="JA35" s="93"/>
      <c r="JB35" s="93"/>
      <c r="JC35" s="93"/>
      <c r="JD35" s="93"/>
      <c r="JE35" s="93"/>
      <c r="JF35" s="93"/>
      <c r="JG35" s="93"/>
      <c r="JH35" s="93"/>
      <c r="JI35" s="93"/>
      <c r="JJ35" s="93"/>
      <c r="JK35" s="93"/>
      <c r="JL35" s="93"/>
      <c r="JM35" s="93"/>
      <c r="JN35" s="93"/>
      <c r="JO35" s="93"/>
      <c r="JP35" s="93"/>
      <c r="JQ35" s="93"/>
      <c r="JR35" s="93"/>
      <c r="JS35" s="93"/>
      <c r="JT35" s="93"/>
      <c r="JU35" s="93"/>
      <c r="JV35" s="93"/>
      <c r="JW35" s="93"/>
      <c r="JX35" s="93"/>
      <c r="JY35" s="93"/>
      <c r="JZ35" s="93"/>
      <c r="KA35" s="93"/>
      <c r="KB35" s="93"/>
    </row>
    <row r="36" spans="1:288" ht="15.75" customHeight="1" x14ac:dyDescent="0.3">
      <c r="A36" s="73" t="s">
        <v>197</v>
      </c>
      <c r="B36" s="73" t="s">
        <v>192</v>
      </c>
      <c r="C36" s="73" t="s">
        <v>197</v>
      </c>
      <c r="D36" s="73" t="s">
        <v>382</v>
      </c>
      <c r="E36" s="73" t="s">
        <v>392</v>
      </c>
      <c r="F36" s="73"/>
      <c r="G36" s="73"/>
      <c r="H36" s="126"/>
      <c r="I36" s="125"/>
      <c r="J36" s="125"/>
      <c r="K36" s="125"/>
      <c r="L36" s="78" t="s">
        <v>393</v>
      </c>
      <c r="M36" s="75">
        <f t="shared" si="4"/>
        <v>0</v>
      </c>
      <c r="N36" s="47">
        <f t="shared" si="2"/>
        <v>0</v>
      </c>
      <c r="O36" s="83"/>
      <c r="P36" s="47">
        <f t="shared" si="3"/>
        <v>0</v>
      </c>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47"/>
      <c r="CC36" s="47"/>
      <c r="CD36" s="47"/>
      <c r="CE36" s="47"/>
      <c r="CF36" s="47"/>
      <c r="CG36" s="47"/>
      <c r="CH36" s="47"/>
      <c r="CI36" s="47"/>
      <c r="CJ36" s="47"/>
      <c r="CK36" s="47"/>
      <c r="CL36" s="47"/>
      <c r="CM36" s="47"/>
      <c r="CN36" s="47"/>
      <c r="CO36" s="47"/>
      <c r="CP36" s="47"/>
      <c r="CQ36" s="92"/>
      <c r="CR36" s="92"/>
      <c r="CS36" s="92"/>
      <c r="CT36" s="92"/>
      <c r="CU36" s="92"/>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3"/>
      <c r="EY36" s="93"/>
      <c r="EZ36" s="93"/>
      <c r="FA36" s="93"/>
      <c r="FB36" s="93"/>
      <c r="FC36" s="93"/>
      <c r="FD36" s="93"/>
      <c r="FE36" s="93"/>
      <c r="FF36" s="93"/>
      <c r="FG36" s="93"/>
      <c r="FH36" s="93"/>
      <c r="FI36" s="93"/>
      <c r="FJ36" s="93"/>
      <c r="FK36" s="93"/>
      <c r="FL36" s="93"/>
      <c r="FM36" s="93"/>
      <c r="FN36" s="93"/>
      <c r="FO36" s="93"/>
      <c r="FP36" s="93"/>
      <c r="FQ36" s="93"/>
      <c r="FR36" s="93"/>
      <c r="FS36" s="93"/>
      <c r="FT36" s="93"/>
      <c r="FU36" s="93"/>
      <c r="FV36" s="93"/>
      <c r="FW36" s="93"/>
      <c r="FX36" s="93"/>
      <c r="FY36" s="93"/>
      <c r="FZ36" s="93"/>
      <c r="GA36" s="93"/>
      <c r="GB36" s="93"/>
      <c r="GC36" s="93"/>
      <c r="GD36" s="93"/>
      <c r="GE36" s="93"/>
      <c r="GF36" s="93"/>
      <c r="GG36" s="93"/>
      <c r="GH36" s="93"/>
      <c r="GI36" s="93"/>
      <c r="GJ36" s="93"/>
      <c r="GK36" s="93"/>
      <c r="GL36" s="93"/>
      <c r="GM36" s="93"/>
      <c r="GN36" s="93"/>
      <c r="GO36" s="93"/>
      <c r="GP36" s="93"/>
      <c r="GQ36" s="93"/>
      <c r="GR36" s="93"/>
      <c r="GS36" s="93"/>
      <c r="GT36" s="93"/>
      <c r="GU36" s="93"/>
      <c r="GV36" s="93"/>
      <c r="GW36" s="93"/>
      <c r="GX36" s="93"/>
      <c r="GY36" s="93"/>
      <c r="GZ36" s="93"/>
      <c r="HA36" s="93"/>
      <c r="HB36" s="93"/>
      <c r="HC36" s="93"/>
      <c r="HD36" s="93"/>
      <c r="HE36" s="93"/>
      <c r="HF36" s="93"/>
      <c r="HG36" s="93"/>
      <c r="HH36" s="93"/>
      <c r="HI36" s="93"/>
      <c r="HJ36" s="93"/>
      <c r="HK36" s="93"/>
      <c r="HL36" s="93"/>
      <c r="HM36" s="93"/>
      <c r="HN36" s="93"/>
      <c r="HO36" s="93"/>
      <c r="HP36" s="93"/>
      <c r="HQ36" s="93"/>
      <c r="HR36" s="93"/>
      <c r="HS36" s="93"/>
      <c r="HT36" s="93"/>
      <c r="HU36" s="93"/>
      <c r="HV36" s="93"/>
      <c r="HW36" s="93"/>
      <c r="HX36" s="93"/>
      <c r="HY36" s="93"/>
      <c r="HZ36" s="93"/>
      <c r="IA36" s="93"/>
      <c r="IB36" s="93"/>
      <c r="IC36" s="93"/>
      <c r="ID36" s="93"/>
      <c r="IE36" s="93"/>
      <c r="IF36" s="93"/>
      <c r="IG36" s="93"/>
      <c r="IH36" s="93"/>
      <c r="II36" s="93"/>
      <c r="IJ36" s="93"/>
      <c r="IK36" s="93"/>
      <c r="IL36" s="93"/>
      <c r="IM36" s="93"/>
      <c r="IN36" s="93"/>
      <c r="IO36" s="93"/>
      <c r="IP36" s="93"/>
      <c r="IQ36" s="93"/>
      <c r="IR36" s="93"/>
      <c r="IS36" s="93"/>
      <c r="IT36" s="93"/>
      <c r="IU36" s="93"/>
      <c r="IV36" s="93"/>
      <c r="IW36" s="93"/>
      <c r="IX36" s="93"/>
      <c r="IY36" s="93"/>
      <c r="IZ36" s="93"/>
      <c r="JA36" s="93"/>
      <c r="JB36" s="93"/>
      <c r="JC36" s="93"/>
      <c r="JD36" s="93"/>
      <c r="JE36" s="93"/>
      <c r="JF36" s="93"/>
      <c r="JG36" s="93"/>
      <c r="JH36" s="93"/>
      <c r="JI36" s="93"/>
      <c r="JJ36" s="93"/>
      <c r="JK36" s="93"/>
      <c r="JL36" s="93"/>
      <c r="JM36" s="93"/>
      <c r="JN36" s="93"/>
      <c r="JO36" s="93"/>
      <c r="JP36" s="93"/>
      <c r="JQ36" s="93"/>
      <c r="JR36" s="93"/>
      <c r="JS36" s="93"/>
      <c r="JT36" s="93"/>
      <c r="JU36" s="93"/>
      <c r="JV36" s="93"/>
      <c r="JW36" s="93"/>
      <c r="JX36" s="93"/>
      <c r="JY36" s="93"/>
      <c r="JZ36" s="93"/>
      <c r="KA36" s="93"/>
      <c r="KB36" s="93"/>
    </row>
    <row r="37" spans="1:288" ht="15.75" customHeight="1" x14ac:dyDescent="0.3">
      <c r="A37" s="129" t="s">
        <v>197</v>
      </c>
      <c r="B37" s="129" t="s">
        <v>192</v>
      </c>
      <c r="C37" s="129" t="s">
        <v>197</v>
      </c>
      <c r="D37" s="129" t="s">
        <v>382</v>
      </c>
      <c r="E37" s="129" t="s">
        <v>392</v>
      </c>
      <c r="F37" s="134" t="s">
        <v>349</v>
      </c>
      <c r="G37" s="90" t="s">
        <v>349</v>
      </c>
      <c r="H37" s="135" t="s">
        <v>394</v>
      </c>
      <c r="I37" s="181" t="s">
        <v>229</v>
      </c>
      <c r="J37" s="181" t="s">
        <v>395</v>
      </c>
      <c r="K37" s="181"/>
      <c r="L37" s="301" t="s">
        <v>396</v>
      </c>
      <c r="M37" s="75">
        <f t="shared" si="4"/>
        <v>2000000000</v>
      </c>
      <c r="N37" s="47">
        <f t="shared" si="2"/>
        <v>2000000000</v>
      </c>
      <c r="O37" s="83">
        <v>24</v>
      </c>
      <c r="P37" s="47">
        <f t="shared" si="3"/>
        <v>2000000000</v>
      </c>
      <c r="Q37" s="47">
        <v>2000000000</v>
      </c>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47"/>
      <c r="CC37" s="47"/>
      <c r="CD37" s="47"/>
      <c r="CE37" s="47"/>
      <c r="CF37" s="47"/>
      <c r="CG37" s="47"/>
      <c r="CH37" s="47"/>
      <c r="CI37" s="47"/>
      <c r="CJ37" s="47"/>
      <c r="CK37" s="47"/>
      <c r="CL37" s="47"/>
      <c r="CM37" s="47"/>
      <c r="CN37" s="47"/>
      <c r="CO37" s="47"/>
      <c r="CP37" s="47"/>
      <c r="CQ37" s="92"/>
      <c r="CR37" s="92"/>
      <c r="CS37" s="92"/>
      <c r="CT37" s="92"/>
      <c r="CU37" s="92"/>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3"/>
      <c r="EY37" s="93"/>
      <c r="EZ37" s="93"/>
      <c r="FA37" s="93"/>
      <c r="FB37" s="93"/>
      <c r="FC37" s="93"/>
      <c r="FD37" s="93"/>
      <c r="FE37" s="93"/>
      <c r="FF37" s="93"/>
      <c r="FG37" s="93"/>
      <c r="FH37" s="93"/>
      <c r="FI37" s="93"/>
      <c r="FJ37" s="93"/>
      <c r="FK37" s="93"/>
      <c r="FL37" s="93"/>
      <c r="FM37" s="93"/>
      <c r="FN37" s="93"/>
      <c r="FO37" s="93"/>
      <c r="FP37" s="93"/>
      <c r="FQ37" s="93"/>
      <c r="FR37" s="93"/>
      <c r="FS37" s="93"/>
      <c r="FT37" s="93"/>
      <c r="FU37" s="93"/>
      <c r="FV37" s="93"/>
      <c r="FW37" s="93"/>
      <c r="FX37" s="93"/>
      <c r="FY37" s="93"/>
      <c r="FZ37" s="93"/>
      <c r="GA37" s="93"/>
      <c r="GB37" s="93"/>
      <c r="GC37" s="93"/>
      <c r="GD37" s="93"/>
      <c r="GE37" s="93"/>
      <c r="GF37" s="93"/>
      <c r="GG37" s="93"/>
      <c r="GH37" s="93"/>
      <c r="GI37" s="93"/>
      <c r="GJ37" s="93"/>
      <c r="GK37" s="93"/>
      <c r="GL37" s="93"/>
      <c r="GM37" s="93"/>
      <c r="GN37" s="93"/>
      <c r="GO37" s="93"/>
      <c r="GP37" s="93"/>
      <c r="GQ37" s="93"/>
      <c r="GR37" s="93"/>
      <c r="GS37" s="93"/>
      <c r="GT37" s="93"/>
      <c r="GU37" s="93"/>
      <c r="GV37" s="93"/>
      <c r="GW37" s="93"/>
      <c r="GX37" s="93"/>
      <c r="GY37" s="93"/>
      <c r="GZ37" s="93"/>
      <c r="HA37" s="93"/>
      <c r="HB37" s="93"/>
      <c r="HC37" s="93"/>
      <c r="HD37" s="93"/>
      <c r="HE37" s="93"/>
      <c r="HF37" s="93"/>
      <c r="HG37" s="93"/>
      <c r="HH37" s="93"/>
      <c r="HI37" s="93"/>
      <c r="HJ37" s="93"/>
      <c r="HK37" s="93"/>
      <c r="HL37" s="93"/>
      <c r="HM37" s="93"/>
      <c r="HN37" s="93"/>
      <c r="HO37" s="93"/>
      <c r="HP37" s="93"/>
      <c r="HQ37" s="93"/>
      <c r="HR37" s="93"/>
      <c r="HS37" s="93"/>
      <c r="HT37" s="93"/>
      <c r="HU37" s="93"/>
      <c r="HV37" s="93"/>
      <c r="HW37" s="93"/>
      <c r="HX37" s="93"/>
      <c r="HY37" s="93"/>
      <c r="HZ37" s="93"/>
      <c r="IA37" s="93"/>
      <c r="IB37" s="93"/>
      <c r="IC37" s="93"/>
      <c r="ID37" s="93"/>
      <c r="IE37" s="93"/>
      <c r="IF37" s="93"/>
      <c r="IG37" s="93"/>
      <c r="IH37" s="93"/>
      <c r="II37" s="93"/>
      <c r="IJ37" s="93"/>
      <c r="IK37" s="93"/>
      <c r="IL37" s="93"/>
      <c r="IM37" s="93"/>
      <c r="IN37" s="93"/>
      <c r="IO37" s="93"/>
      <c r="IP37" s="93"/>
      <c r="IQ37" s="93"/>
      <c r="IR37" s="93"/>
      <c r="IS37" s="93"/>
      <c r="IT37" s="93"/>
      <c r="IU37" s="93"/>
      <c r="IV37" s="93"/>
      <c r="IW37" s="93"/>
      <c r="IX37" s="93"/>
      <c r="IY37" s="93"/>
      <c r="IZ37" s="93"/>
      <c r="JA37" s="93"/>
      <c r="JB37" s="93"/>
      <c r="JC37" s="93"/>
      <c r="JD37" s="93"/>
      <c r="JE37" s="93"/>
      <c r="JF37" s="93"/>
      <c r="JG37" s="93"/>
      <c r="JH37" s="93"/>
      <c r="JI37" s="93"/>
      <c r="JJ37" s="93"/>
      <c r="JK37" s="93"/>
      <c r="JL37" s="93"/>
      <c r="JM37" s="93"/>
      <c r="JN37" s="93"/>
      <c r="JO37" s="93"/>
      <c r="JP37" s="93"/>
      <c r="JQ37" s="93"/>
      <c r="JR37" s="93"/>
      <c r="JS37" s="93"/>
      <c r="JT37" s="93"/>
      <c r="JU37" s="93"/>
      <c r="JV37" s="93"/>
      <c r="JW37" s="93"/>
      <c r="JX37" s="93"/>
      <c r="JY37" s="93"/>
      <c r="JZ37" s="93"/>
      <c r="KA37" s="93"/>
      <c r="KB37" s="93"/>
    </row>
    <row r="38" spans="1:288" ht="15.75" customHeight="1" x14ac:dyDescent="0.3">
      <c r="A38" s="56" t="s">
        <v>197</v>
      </c>
      <c r="B38" s="55" t="s">
        <v>192</v>
      </c>
      <c r="C38" s="55" t="s">
        <v>197</v>
      </c>
      <c r="D38" s="55" t="s">
        <v>382</v>
      </c>
      <c r="E38" s="55" t="s">
        <v>392</v>
      </c>
      <c r="F38" s="94" t="s">
        <v>400</v>
      </c>
      <c r="G38" s="55" t="s">
        <v>401</v>
      </c>
      <c r="H38" s="130" t="s">
        <v>402</v>
      </c>
      <c r="I38" s="181" t="s">
        <v>229</v>
      </c>
      <c r="J38" s="87" t="s">
        <v>403</v>
      </c>
      <c r="K38" s="87"/>
      <c r="L38" s="122" t="s">
        <v>404</v>
      </c>
      <c r="M38" s="75">
        <f t="shared" si="4"/>
        <v>365000000</v>
      </c>
      <c r="N38" s="47">
        <f t="shared" si="2"/>
        <v>365000000</v>
      </c>
      <c r="O38" s="83">
        <v>7</v>
      </c>
      <c r="P38" s="47">
        <f t="shared" si="3"/>
        <v>365000000</v>
      </c>
      <c r="Q38" s="47"/>
      <c r="R38" s="47"/>
      <c r="S38" s="47"/>
      <c r="T38" s="47"/>
      <c r="U38" s="47"/>
      <c r="V38" s="47">
        <v>0</v>
      </c>
      <c r="W38" s="47"/>
      <c r="X38" s="47"/>
      <c r="Y38" s="47"/>
      <c r="Z38" s="47"/>
      <c r="AA38" s="47"/>
      <c r="AB38" s="47"/>
      <c r="AC38" s="47"/>
      <c r="AD38" s="47"/>
      <c r="AE38" s="47"/>
      <c r="AF38" s="47"/>
      <c r="AG38" s="47"/>
      <c r="AH38" s="141"/>
      <c r="AI38" s="141"/>
      <c r="AJ38" s="141"/>
      <c r="AK38" s="141"/>
      <c r="AL38" s="141"/>
      <c r="AM38" s="141"/>
      <c r="AN38" s="141"/>
      <c r="AO38" s="141"/>
      <c r="AP38" s="141"/>
      <c r="AQ38" s="141"/>
      <c r="AR38" s="141"/>
      <c r="AS38" s="141"/>
      <c r="AT38" s="47"/>
      <c r="AU38" s="47"/>
      <c r="AV38" s="47"/>
      <c r="AW38" s="47"/>
      <c r="AX38" s="47"/>
      <c r="AY38" s="47"/>
      <c r="AZ38" s="47">
        <v>365000000</v>
      </c>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106"/>
      <c r="EN38" s="106"/>
      <c r="EO38" s="106"/>
      <c r="EP38" s="106"/>
      <c r="EQ38" s="106"/>
      <c r="ER38" s="106"/>
      <c r="ES38" s="106"/>
      <c r="ET38" s="106"/>
      <c r="EU38" s="106"/>
      <c r="EV38" s="106"/>
      <c r="EW38" s="106"/>
      <c r="EX38" s="146"/>
      <c r="EY38" s="146"/>
      <c r="EZ38" s="146"/>
      <c r="FA38" s="146"/>
      <c r="FB38" s="146"/>
      <c r="FC38" s="146"/>
      <c r="FD38" s="146"/>
      <c r="FE38" s="146"/>
      <c r="FF38" s="146"/>
      <c r="FG38" s="146"/>
      <c r="FH38" s="146"/>
      <c r="FI38" s="146"/>
      <c r="FJ38" s="146"/>
      <c r="FK38" s="146"/>
      <c r="FL38" s="146"/>
      <c r="FM38" s="146"/>
      <c r="FN38" s="146"/>
      <c r="FO38" s="146"/>
      <c r="FP38" s="146"/>
      <c r="FQ38" s="146"/>
      <c r="FR38" s="146"/>
      <c r="FS38" s="146"/>
      <c r="FT38" s="146"/>
      <c r="FU38" s="146"/>
      <c r="FV38" s="146"/>
      <c r="FW38" s="146"/>
      <c r="FX38" s="146"/>
      <c r="FY38" s="146"/>
      <c r="FZ38" s="146"/>
      <c r="GA38" s="146"/>
      <c r="GB38" s="146"/>
      <c r="GC38" s="146"/>
      <c r="GD38" s="146"/>
      <c r="GE38" s="146"/>
      <c r="GF38" s="146"/>
      <c r="GG38" s="146"/>
      <c r="GH38" s="146"/>
      <c r="GI38" s="146"/>
      <c r="GJ38" s="146"/>
      <c r="GK38" s="146"/>
      <c r="GL38" s="146"/>
      <c r="GM38" s="146"/>
      <c r="GN38" s="146"/>
      <c r="GO38" s="146"/>
      <c r="GP38" s="146"/>
      <c r="GQ38" s="146"/>
      <c r="GR38" s="146"/>
      <c r="GS38" s="146"/>
      <c r="GT38" s="146"/>
      <c r="GU38" s="146"/>
      <c r="GV38" s="146"/>
      <c r="GW38" s="146"/>
      <c r="GX38" s="146"/>
      <c r="GY38" s="136"/>
      <c r="GZ38" s="136"/>
      <c r="HA38" s="136"/>
      <c r="HB38" s="136"/>
      <c r="HC38" s="136"/>
      <c r="HD38" s="136"/>
      <c r="HE38" s="136"/>
      <c r="HF38" s="146"/>
      <c r="HG38" s="146"/>
      <c r="HH38" s="146"/>
      <c r="HI38" s="146"/>
      <c r="HJ38" s="146"/>
      <c r="HK38" s="146"/>
      <c r="HL38" s="146"/>
      <c r="HM38" s="136"/>
      <c r="HN38" s="136"/>
      <c r="HO38" s="136"/>
      <c r="HP38" s="136"/>
      <c r="HQ38" s="136"/>
      <c r="HR38" s="136"/>
      <c r="HS38" s="136"/>
      <c r="HT38" s="136"/>
      <c r="HU38" s="136"/>
      <c r="HV38" s="136"/>
      <c r="HW38" s="136"/>
      <c r="HX38" s="136"/>
      <c r="HY38" s="136"/>
      <c r="HZ38" s="136"/>
      <c r="IA38" s="136"/>
      <c r="IB38" s="136"/>
      <c r="IC38" s="136"/>
      <c r="ID38" s="136"/>
      <c r="IE38" s="137"/>
      <c r="IF38" s="136"/>
      <c r="IG38" s="136"/>
      <c r="IH38" s="136"/>
      <c r="II38" s="136"/>
      <c r="IJ38" s="136"/>
      <c r="IK38" s="136"/>
      <c r="IL38" s="136"/>
      <c r="IM38" s="136"/>
      <c r="IN38" s="136"/>
      <c r="IO38" s="136"/>
      <c r="IP38" s="136"/>
      <c r="IQ38" s="136"/>
      <c r="IR38" s="136"/>
      <c r="IS38" s="136"/>
      <c r="IT38" s="136"/>
      <c r="IU38" s="136"/>
      <c r="IV38" s="136"/>
      <c r="IW38" s="136"/>
      <c r="IX38" s="136"/>
      <c r="IY38" s="136"/>
      <c r="IZ38" s="136"/>
      <c r="JA38" s="136"/>
      <c r="JB38" s="136"/>
      <c r="JC38" s="136"/>
      <c r="JD38" s="136"/>
      <c r="JE38" s="136"/>
      <c r="JF38" s="136"/>
      <c r="JG38" s="136"/>
      <c r="JH38" s="136"/>
      <c r="JI38" s="136"/>
      <c r="JJ38" s="93"/>
      <c r="JK38" s="136"/>
      <c r="JL38" s="136"/>
      <c r="JM38" s="136"/>
      <c r="JN38" s="136"/>
      <c r="JO38" s="136"/>
      <c r="JP38" s="136"/>
      <c r="JQ38" s="93"/>
      <c r="JR38" s="93"/>
      <c r="JS38" s="93"/>
      <c r="JT38" s="93"/>
      <c r="JU38" s="93"/>
      <c r="JV38" s="93"/>
      <c r="JW38" s="93"/>
      <c r="JX38" s="93"/>
      <c r="JY38" s="93"/>
      <c r="JZ38" s="93"/>
      <c r="KA38" s="93"/>
      <c r="KB38" s="93"/>
    </row>
    <row r="39" spans="1:288" ht="15.75" customHeight="1" x14ac:dyDescent="0.3">
      <c r="A39" s="56" t="s">
        <v>197</v>
      </c>
      <c r="B39" s="55" t="s">
        <v>192</v>
      </c>
      <c r="C39" s="55" t="s">
        <v>197</v>
      </c>
      <c r="D39" s="55" t="s">
        <v>382</v>
      </c>
      <c r="E39" s="55" t="s">
        <v>392</v>
      </c>
      <c r="F39" s="94" t="s">
        <v>405</v>
      </c>
      <c r="G39" s="55" t="s">
        <v>401</v>
      </c>
      <c r="H39" s="130" t="s">
        <v>406</v>
      </c>
      <c r="I39" s="181" t="s">
        <v>229</v>
      </c>
      <c r="J39" s="87" t="s">
        <v>407</v>
      </c>
      <c r="K39" s="87"/>
      <c r="L39" s="122" t="s">
        <v>408</v>
      </c>
      <c r="M39" s="75">
        <f t="shared" si="4"/>
        <v>50000000</v>
      </c>
      <c r="N39" s="47">
        <f t="shared" si="2"/>
        <v>50000000</v>
      </c>
      <c r="O39" s="83">
        <v>4</v>
      </c>
      <c r="P39" s="47">
        <f t="shared" si="3"/>
        <v>50000000</v>
      </c>
      <c r="Q39" s="47"/>
      <c r="R39" s="47"/>
      <c r="S39" s="47"/>
      <c r="T39" s="47"/>
      <c r="U39" s="47"/>
      <c r="V39" s="47">
        <v>0</v>
      </c>
      <c r="W39" s="47"/>
      <c r="X39" s="47"/>
      <c r="Y39" s="47"/>
      <c r="Z39" s="47"/>
      <c r="AA39" s="47"/>
      <c r="AB39" s="47"/>
      <c r="AC39" s="47"/>
      <c r="AD39" s="47"/>
      <c r="AE39" s="47"/>
      <c r="AF39" s="47"/>
      <c r="AG39" s="47"/>
      <c r="AH39" s="141"/>
      <c r="AI39" s="141"/>
      <c r="AJ39" s="141"/>
      <c r="AK39" s="141"/>
      <c r="AL39" s="141"/>
      <c r="AM39" s="141"/>
      <c r="AN39" s="141"/>
      <c r="AO39" s="141"/>
      <c r="AP39" s="141"/>
      <c r="AQ39" s="141"/>
      <c r="AR39" s="141"/>
      <c r="AS39" s="141"/>
      <c r="AT39" s="47"/>
      <c r="AU39" s="47"/>
      <c r="AV39" s="47"/>
      <c r="AW39" s="47"/>
      <c r="AX39" s="47"/>
      <c r="AY39" s="47"/>
      <c r="AZ39" s="47">
        <v>50000000</v>
      </c>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106"/>
      <c r="EN39" s="106"/>
      <c r="EO39" s="106"/>
      <c r="EP39" s="106"/>
      <c r="EQ39" s="106"/>
      <c r="ER39" s="106"/>
      <c r="ES39" s="106"/>
      <c r="ET39" s="106"/>
      <c r="EU39" s="106"/>
      <c r="EV39" s="106"/>
      <c r="EW39" s="106"/>
      <c r="EX39" s="146"/>
      <c r="EY39" s="146"/>
      <c r="EZ39" s="146"/>
      <c r="FA39" s="146"/>
      <c r="FB39" s="146"/>
      <c r="FC39" s="146"/>
      <c r="FD39" s="146"/>
      <c r="FE39" s="146"/>
      <c r="FF39" s="146"/>
      <c r="FG39" s="146"/>
      <c r="FH39" s="146"/>
      <c r="FI39" s="146"/>
      <c r="FJ39" s="146"/>
      <c r="FK39" s="146"/>
      <c r="FL39" s="146"/>
      <c r="FM39" s="146"/>
      <c r="FN39" s="146"/>
      <c r="FO39" s="146"/>
      <c r="FP39" s="146"/>
      <c r="FQ39" s="146"/>
      <c r="FR39" s="146"/>
      <c r="FS39" s="146"/>
      <c r="FT39" s="146"/>
      <c r="FU39" s="146"/>
      <c r="FV39" s="146"/>
      <c r="FW39" s="146"/>
      <c r="FX39" s="146"/>
      <c r="FY39" s="146"/>
      <c r="FZ39" s="146"/>
      <c r="GA39" s="146"/>
      <c r="GB39" s="146"/>
      <c r="GC39" s="146"/>
      <c r="GD39" s="146"/>
      <c r="GE39" s="146"/>
      <c r="GF39" s="146"/>
      <c r="GG39" s="146"/>
      <c r="GH39" s="146"/>
      <c r="GI39" s="146"/>
      <c r="GJ39" s="146"/>
      <c r="GK39" s="146"/>
      <c r="GL39" s="146"/>
      <c r="GM39" s="146"/>
      <c r="GN39" s="146"/>
      <c r="GO39" s="146"/>
      <c r="GP39" s="146"/>
      <c r="GQ39" s="146"/>
      <c r="GR39" s="146"/>
      <c r="GS39" s="146"/>
      <c r="GT39" s="146"/>
      <c r="GU39" s="146"/>
      <c r="GV39" s="146"/>
      <c r="GW39" s="146"/>
      <c r="GX39" s="146"/>
      <c r="GY39" s="136"/>
      <c r="GZ39" s="136"/>
      <c r="HA39" s="136"/>
      <c r="HB39" s="136"/>
      <c r="HC39" s="136"/>
      <c r="HD39" s="136"/>
      <c r="HE39" s="136"/>
      <c r="HF39" s="146"/>
      <c r="HG39" s="146"/>
      <c r="HH39" s="146"/>
      <c r="HI39" s="146"/>
      <c r="HJ39" s="146"/>
      <c r="HK39" s="146"/>
      <c r="HL39" s="146"/>
      <c r="HM39" s="136"/>
      <c r="HN39" s="136"/>
      <c r="HO39" s="136"/>
      <c r="HP39" s="136"/>
      <c r="HQ39" s="136"/>
      <c r="HR39" s="136"/>
      <c r="HS39" s="136"/>
      <c r="HT39" s="136"/>
      <c r="HU39" s="136"/>
      <c r="HV39" s="136"/>
      <c r="HW39" s="136"/>
      <c r="HX39" s="136"/>
      <c r="HY39" s="136"/>
      <c r="HZ39" s="136"/>
      <c r="IA39" s="136"/>
      <c r="IB39" s="136"/>
      <c r="IC39" s="136"/>
      <c r="ID39" s="136"/>
      <c r="IE39" s="137"/>
      <c r="IF39" s="136"/>
      <c r="IG39" s="136"/>
      <c r="IH39" s="136"/>
      <c r="II39" s="136"/>
      <c r="IJ39" s="136"/>
      <c r="IK39" s="136"/>
      <c r="IL39" s="136"/>
      <c r="IM39" s="136"/>
      <c r="IN39" s="136"/>
      <c r="IO39" s="136"/>
      <c r="IP39" s="136"/>
      <c r="IQ39" s="136"/>
      <c r="IR39" s="136"/>
      <c r="IS39" s="136"/>
      <c r="IT39" s="136"/>
      <c r="IU39" s="136"/>
      <c r="IV39" s="136"/>
      <c r="IW39" s="136"/>
      <c r="IX39" s="136"/>
      <c r="IY39" s="136"/>
      <c r="IZ39" s="136"/>
      <c r="JA39" s="136"/>
      <c r="JB39" s="136"/>
      <c r="JC39" s="136"/>
      <c r="JD39" s="136"/>
      <c r="JE39" s="136"/>
      <c r="JF39" s="136"/>
      <c r="JG39" s="136"/>
      <c r="JH39" s="136"/>
      <c r="JI39" s="136"/>
      <c r="JJ39" s="93"/>
      <c r="JK39" s="136"/>
      <c r="JL39" s="136"/>
      <c r="JM39" s="136"/>
      <c r="JN39" s="136"/>
      <c r="JO39" s="136"/>
      <c r="JP39" s="136"/>
      <c r="JQ39" s="93"/>
      <c r="JR39" s="93"/>
      <c r="JS39" s="93"/>
      <c r="JT39" s="93"/>
      <c r="JU39" s="93"/>
      <c r="JV39" s="93"/>
      <c r="JW39" s="93"/>
      <c r="JX39" s="93"/>
      <c r="JY39" s="93"/>
      <c r="JZ39" s="93"/>
      <c r="KA39" s="93"/>
      <c r="KB39" s="93"/>
    </row>
    <row r="40" spans="1:288" ht="15.75" customHeight="1" x14ac:dyDescent="0.3">
      <c r="A40" s="56" t="s">
        <v>197</v>
      </c>
      <c r="B40" s="55" t="s">
        <v>192</v>
      </c>
      <c r="C40" s="55" t="s">
        <v>197</v>
      </c>
      <c r="D40" s="55" t="s">
        <v>382</v>
      </c>
      <c r="E40" s="55" t="s">
        <v>392</v>
      </c>
      <c r="F40" s="140" t="s">
        <v>409</v>
      </c>
      <c r="G40" s="55" t="s">
        <v>410</v>
      </c>
      <c r="H40" s="130" t="s">
        <v>411</v>
      </c>
      <c r="I40" s="181" t="s">
        <v>229</v>
      </c>
      <c r="J40" s="181" t="s">
        <v>412</v>
      </c>
      <c r="K40" s="181"/>
      <c r="L40" s="122" t="s">
        <v>413</v>
      </c>
      <c r="M40" s="75">
        <f t="shared" si="4"/>
        <v>1500000000</v>
      </c>
      <c r="N40" s="47">
        <f t="shared" si="2"/>
        <v>1500000000</v>
      </c>
      <c r="O40" s="83">
        <v>10</v>
      </c>
      <c r="P40" s="47">
        <f t="shared" si="3"/>
        <v>1500000000</v>
      </c>
      <c r="Q40" s="47">
        <v>1500000000</v>
      </c>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47"/>
      <c r="CC40" s="47"/>
      <c r="CD40" s="47"/>
      <c r="CE40" s="47"/>
      <c r="CF40" s="47"/>
      <c r="CG40" s="47"/>
      <c r="CH40" s="47"/>
      <c r="CI40" s="47"/>
      <c r="CJ40" s="47"/>
      <c r="CK40" s="47"/>
      <c r="CL40" s="47"/>
      <c r="CM40" s="47"/>
      <c r="CN40" s="47"/>
      <c r="CO40" s="47"/>
      <c r="CP40" s="47"/>
      <c r="CQ40" s="92"/>
      <c r="CR40" s="92"/>
      <c r="CS40" s="92"/>
      <c r="CT40" s="92"/>
      <c r="CU40" s="92"/>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93"/>
      <c r="JP40" s="93"/>
      <c r="JQ40" s="93"/>
      <c r="JR40" s="93"/>
      <c r="JS40" s="93"/>
      <c r="JT40" s="93"/>
      <c r="JU40" s="93"/>
      <c r="JV40" s="93"/>
      <c r="JW40" s="93"/>
      <c r="JX40" s="93"/>
      <c r="JY40" s="93"/>
      <c r="JZ40" s="93"/>
      <c r="KA40" s="93"/>
      <c r="KB40" s="93"/>
    </row>
    <row r="41" spans="1:288" ht="15.75" customHeight="1" x14ac:dyDescent="0.3">
      <c r="A41" s="73" t="s">
        <v>197</v>
      </c>
      <c r="B41" s="73" t="s">
        <v>192</v>
      </c>
      <c r="C41" s="73" t="s">
        <v>197</v>
      </c>
      <c r="D41" s="73" t="s">
        <v>382</v>
      </c>
      <c r="E41" s="73" t="s">
        <v>414</v>
      </c>
      <c r="F41" s="147"/>
      <c r="G41" s="73"/>
      <c r="H41" s="126"/>
      <c r="I41" s="125"/>
      <c r="J41" s="125"/>
      <c r="K41" s="125"/>
      <c r="L41" s="78" t="s">
        <v>415</v>
      </c>
      <c r="M41" s="75">
        <f t="shared" si="4"/>
        <v>0</v>
      </c>
      <c r="N41" s="47">
        <f t="shared" si="2"/>
        <v>0</v>
      </c>
      <c r="O41" s="83"/>
      <c r="P41" s="47">
        <f t="shared" si="3"/>
        <v>0</v>
      </c>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47"/>
      <c r="CC41" s="47"/>
      <c r="CD41" s="47"/>
      <c r="CE41" s="47"/>
      <c r="CF41" s="47"/>
      <c r="CG41" s="47"/>
      <c r="CH41" s="47"/>
      <c r="CI41" s="47"/>
      <c r="CJ41" s="47"/>
      <c r="CK41" s="47"/>
      <c r="CL41" s="47"/>
      <c r="CM41" s="47"/>
      <c r="CN41" s="47"/>
      <c r="CO41" s="47"/>
      <c r="CP41" s="47"/>
      <c r="CQ41" s="92"/>
      <c r="CR41" s="92"/>
      <c r="CS41" s="92"/>
      <c r="CT41" s="92"/>
      <c r="CU41" s="92"/>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c r="IA41" s="93"/>
      <c r="IB41" s="93"/>
      <c r="IC41" s="93"/>
      <c r="ID41" s="93"/>
      <c r="IE41" s="93"/>
      <c r="IF41" s="93"/>
      <c r="IG41" s="93"/>
      <c r="IH41" s="93"/>
      <c r="II41" s="93"/>
      <c r="IJ41" s="93"/>
      <c r="IK41" s="93"/>
      <c r="IL41" s="93"/>
      <c r="IM41" s="93"/>
      <c r="IN41" s="93"/>
      <c r="IO41" s="93"/>
      <c r="IP41" s="93"/>
      <c r="IQ41" s="93"/>
      <c r="IR41" s="93"/>
      <c r="IS41" s="93"/>
      <c r="IT41" s="93"/>
      <c r="IU41" s="93"/>
      <c r="IV41" s="93"/>
      <c r="IW41" s="93"/>
      <c r="IX41" s="93"/>
      <c r="IY41" s="93"/>
      <c r="IZ41" s="93"/>
      <c r="JA41" s="93"/>
      <c r="JB41" s="93"/>
      <c r="JC41" s="93"/>
      <c r="JD41" s="93"/>
      <c r="JE41" s="93"/>
      <c r="JF41" s="93"/>
      <c r="JG41" s="93"/>
      <c r="JH41" s="93"/>
      <c r="JI41" s="93"/>
      <c r="JJ41" s="93"/>
      <c r="JK41" s="93"/>
      <c r="JL41" s="93"/>
      <c r="JM41" s="93"/>
      <c r="JN41" s="93"/>
      <c r="JO41" s="93"/>
      <c r="JP41" s="93"/>
      <c r="JQ41" s="93"/>
      <c r="JR41" s="93"/>
      <c r="JS41" s="93"/>
      <c r="JT41" s="93"/>
      <c r="JU41" s="93"/>
      <c r="JV41" s="93"/>
      <c r="JW41" s="93"/>
      <c r="JX41" s="93"/>
      <c r="JY41" s="93"/>
      <c r="JZ41" s="93"/>
      <c r="KA41" s="93"/>
      <c r="KB41" s="93"/>
    </row>
    <row r="42" spans="1:288" ht="15.75" customHeight="1" x14ac:dyDescent="0.3">
      <c r="A42" s="118" t="s">
        <v>197</v>
      </c>
      <c r="B42" s="118" t="s">
        <v>192</v>
      </c>
      <c r="C42" s="118" t="s">
        <v>197</v>
      </c>
      <c r="D42" s="118" t="s">
        <v>382</v>
      </c>
      <c r="E42" s="118" t="s">
        <v>414</v>
      </c>
      <c r="F42" s="134" t="s">
        <v>349</v>
      </c>
      <c r="G42" s="90" t="s">
        <v>349</v>
      </c>
      <c r="H42" s="135" t="s">
        <v>418</v>
      </c>
      <c r="I42" s="181" t="s">
        <v>229</v>
      </c>
      <c r="J42" s="181" t="s">
        <v>407</v>
      </c>
      <c r="K42" s="181"/>
      <c r="L42" s="139" t="s">
        <v>419</v>
      </c>
      <c r="M42" s="75">
        <f t="shared" si="4"/>
        <v>1000000000</v>
      </c>
      <c r="N42" s="47">
        <f t="shared" si="2"/>
        <v>1000000000</v>
      </c>
      <c r="O42" s="83">
        <v>24</v>
      </c>
      <c r="P42" s="47">
        <f t="shared" si="3"/>
        <v>1000000000</v>
      </c>
      <c r="Q42" s="47">
        <v>1000000000</v>
      </c>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47"/>
      <c r="CC42" s="47"/>
      <c r="CD42" s="47"/>
      <c r="CE42" s="47"/>
      <c r="CF42" s="47"/>
      <c r="CG42" s="47"/>
      <c r="CH42" s="47"/>
      <c r="CI42" s="47"/>
      <c r="CJ42" s="47"/>
      <c r="CK42" s="47"/>
      <c r="CL42" s="47"/>
      <c r="CM42" s="47"/>
      <c r="CN42" s="47"/>
      <c r="CO42" s="47"/>
      <c r="CP42" s="47"/>
      <c r="CQ42" s="92"/>
      <c r="CR42" s="92"/>
      <c r="CS42" s="92"/>
      <c r="CT42" s="92"/>
      <c r="CU42" s="92"/>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3"/>
      <c r="EY42" s="93"/>
      <c r="EZ42" s="93"/>
      <c r="FA42" s="93"/>
      <c r="FB42" s="93"/>
      <c r="FC42" s="93"/>
      <c r="FD42" s="93"/>
      <c r="FE42" s="93"/>
      <c r="FF42" s="93"/>
      <c r="FG42" s="93"/>
      <c r="FH42" s="93"/>
      <c r="FI42" s="93"/>
      <c r="FJ42" s="93"/>
      <c r="FK42" s="93"/>
      <c r="FL42" s="93"/>
      <c r="FM42" s="93"/>
      <c r="FN42" s="93"/>
      <c r="FO42" s="93"/>
      <c r="FP42" s="93"/>
      <c r="FQ42" s="93"/>
      <c r="FR42" s="93"/>
      <c r="FS42" s="93"/>
      <c r="FT42" s="93"/>
      <c r="FU42" s="93"/>
      <c r="FV42" s="93"/>
      <c r="FW42" s="93"/>
      <c r="FX42" s="93"/>
      <c r="FY42" s="93"/>
      <c r="FZ42" s="93"/>
      <c r="GA42" s="93"/>
      <c r="GB42" s="93"/>
      <c r="GC42" s="93"/>
      <c r="GD42" s="93"/>
      <c r="GE42" s="93"/>
      <c r="GF42" s="93"/>
      <c r="GG42" s="93"/>
      <c r="GH42" s="93"/>
      <c r="GI42" s="93"/>
      <c r="GJ42" s="93"/>
      <c r="GK42" s="93"/>
      <c r="GL42" s="93"/>
      <c r="GM42" s="93"/>
      <c r="GN42" s="93"/>
      <c r="GO42" s="93"/>
      <c r="GP42" s="93"/>
      <c r="GQ42" s="93"/>
      <c r="GR42" s="93"/>
      <c r="GS42" s="93"/>
      <c r="GT42" s="93"/>
      <c r="GU42" s="93"/>
      <c r="GV42" s="93"/>
      <c r="GW42" s="93"/>
      <c r="GX42" s="93"/>
      <c r="GY42" s="93"/>
      <c r="GZ42" s="93"/>
      <c r="HA42" s="93"/>
      <c r="HB42" s="93"/>
      <c r="HC42" s="93"/>
      <c r="HD42" s="93"/>
      <c r="HE42" s="93"/>
      <c r="HF42" s="93"/>
      <c r="HG42" s="93"/>
      <c r="HH42" s="93"/>
      <c r="HI42" s="93"/>
      <c r="HJ42" s="93"/>
      <c r="HK42" s="93"/>
      <c r="HL42" s="93"/>
      <c r="HM42" s="93"/>
      <c r="HN42" s="93"/>
      <c r="HO42" s="93"/>
      <c r="HP42" s="93"/>
      <c r="HQ42" s="93"/>
      <c r="HR42" s="93"/>
      <c r="HS42" s="93"/>
      <c r="HT42" s="93"/>
      <c r="HU42" s="93"/>
      <c r="HV42" s="93"/>
      <c r="HW42" s="93"/>
      <c r="HX42" s="93"/>
      <c r="HY42" s="93"/>
      <c r="HZ42" s="93"/>
      <c r="IA42" s="93"/>
      <c r="IB42" s="93"/>
      <c r="IC42" s="93"/>
      <c r="ID42" s="93"/>
      <c r="IE42" s="93"/>
      <c r="IF42" s="93"/>
      <c r="IG42" s="93"/>
      <c r="IH42" s="93"/>
      <c r="II42" s="93"/>
      <c r="IJ42" s="93"/>
      <c r="IK42" s="93"/>
      <c r="IL42" s="93"/>
      <c r="IM42" s="93"/>
      <c r="IN42" s="93"/>
      <c r="IO42" s="93"/>
      <c r="IP42" s="93"/>
      <c r="IQ42" s="93"/>
      <c r="IR42" s="93"/>
      <c r="IS42" s="93"/>
      <c r="IT42" s="93"/>
      <c r="IU42" s="93"/>
      <c r="IV42" s="93"/>
      <c r="IW42" s="93"/>
      <c r="IX42" s="93"/>
      <c r="IY42" s="93"/>
      <c r="IZ42" s="93"/>
      <c r="JA42" s="93"/>
      <c r="JB42" s="93"/>
      <c r="JC42" s="93"/>
      <c r="JD42" s="93"/>
      <c r="JE42" s="93"/>
      <c r="JF42" s="93"/>
      <c r="JG42" s="93"/>
      <c r="JH42" s="93"/>
      <c r="JI42" s="93"/>
      <c r="JJ42" s="93"/>
      <c r="JK42" s="93"/>
      <c r="JL42" s="93"/>
      <c r="JM42" s="93"/>
      <c r="JN42" s="93"/>
      <c r="JO42" s="93"/>
      <c r="JP42" s="93"/>
      <c r="JQ42" s="93"/>
      <c r="JR42" s="93"/>
      <c r="JS42" s="93"/>
      <c r="JT42" s="93"/>
      <c r="JU42" s="93"/>
      <c r="JV42" s="93"/>
      <c r="JW42" s="93"/>
      <c r="JX42" s="93"/>
      <c r="JY42" s="93"/>
      <c r="JZ42" s="93"/>
      <c r="KA42" s="93"/>
      <c r="KB42" s="93"/>
    </row>
    <row r="43" spans="1:288" ht="15.75" customHeight="1" x14ac:dyDescent="0.3">
      <c r="A43" s="69" t="s">
        <v>226</v>
      </c>
      <c r="B43" s="68"/>
      <c r="C43" s="68"/>
      <c r="D43" s="68"/>
      <c r="E43" s="68"/>
      <c r="F43" s="148"/>
      <c r="G43" s="148"/>
      <c r="H43" s="68"/>
      <c r="I43" s="69"/>
      <c r="J43" s="69"/>
      <c r="K43" s="69"/>
      <c r="L43" s="46" t="s">
        <v>423</v>
      </c>
      <c r="M43" s="75">
        <f t="shared" si="4"/>
        <v>0</v>
      </c>
      <c r="N43" s="47">
        <f t="shared" si="2"/>
        <v>0</v>
      </c>
      <c r="O43" s="83"/>
      <c r="P43" s="47">
        <f t="shared" si="3"/>
        <v>0</v>
      </c>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6"/>
      <c r="CA43" s="66"/>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row>
    <row r="44" spans="1:288" ht="15.75" customHeight="1" x14ac:dyDescent="0.3">
      <c r="A44" s="61" t="s">
        <v>226</v>
      </c>
      <c r="B44" s="60" t="s">
        <v>266</v>
      </c>
      <c r="C44" s="60"/>
      <c r="D44" s="60"/>
      <c r="E44" s="60"/>
      <c r="F44" s="150"/>
      <c r="G44" s="150"/>
      <c r="H44" s="60"/>
      <c r="I44" s="61"/>
      <c r="J44" s="61"/>
      <c r="K44" s="61"/>
      <c r="L44" s="62" t="s">
        <v>267</v>
      </c>
      <c r="M44" s="75">
        <f t="shared" si="4"/>
        <v>0</v>
      </c>
      <c r="N44" s="47">
        <f t="shared" si="2"/>
        <v>0</v>
      </c>
      <c r="O44" s="83"/>
      <c r="P44" s="47">
        <f t="shared" si="3"/>
        <v>0</v>
      </c>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6"/>
      <c r="CA44" s="66"/>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c r="EO44" s="67"/>
      <c r="EP44" s="67"/>
      <c r="EQ44" s="67"/>
      <c r="ER44" s="67"/>
      <c r="ES44" s="67"/>
      <c r="ET44" s="67"/>
      <c r="EU44" s="67"/>
      <c r="EV44" s="67"/>
      <c r="EW44" s="67"/>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row>
    <row r="45" spans="1:288" ht="15.75" customHeight="1" x14ac:dyDescent="0.3">
      <c r="A45" s="61" t="s">
        <v>226</v>
      </c>
      <c r="B45" s="60" t="s">
        <v>266</v>
      </c>
      <c r="C45" s="60" t="s">
        <v>266</v>
      </c>
      <c r="D45" s="60"/>
      <c r="E45" s="60"/>
      <c r="F45" s="150"/>
      <c r="G45" s="150"/>
      <c r="H45" s="60"/>
      <c r="I45" s="61"/>
      <c r="J45" s="61"/>
      <c r="K45" s="61"/>
      <c r="L45" s="62" t="s">
        <v>318</v>
      </c>
      <c r="M45" s="75">
        <f t="shared" si="4"/>
        <v>0</v>
      </c>
      <c r="N45" s="47">
        <f t="shared" si="2"/>
        <v>0</v>
      </c>
      <c r="O45" s="83"/>
      <c r="P45" s="47">
        <f t="shared" si="3"/>
        <v>0</v>
      </c>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6"/>
      <c r="CA45" s="66"/>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c r="EO45" s="67"/>
      <c r="EP45" s="67"/>
      <c r="EQ45" s="67"/>
      <c r="ER45" s="67"/>
      <c r="ES45" s="67"/>
      <c r="ET45" s="67"/>
      <c r="EU45" s="67"/>
      <c r="EV45" s="67"/>
      <c r="EW45" s="67"/>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row>
    <row r="46" spans="1:288" ht="15.75" customHeight="1" x14ac:dyDescent="0.3">
      <c r="A46" s="76" t="s">
        <v>226</v>
      </c>
      <c r="B46" s="76" t="s">
        <v>266</v>
      </c>
      <c r="C46" s="76" t="s">
        <v>266</v>
      </c>
      <c r="D46" s="76" t="s">
        <v>266</v>
      </c>
      <c r="E46" s="74"/>
      <c r="F46" s="111"/>
      <c r="G46" s="111"/>
      <c r="H46" s="74"/>
      <c r="I46" s="76"/>
      <c r="J46" s="76"/>
      <c r="K46" s="76"/>
      <c r="L46" s="78" t="s">
        <v>425</v>
      </c>
      <c r="M46" s="75">
        <f t="shared" si="4"/>
        <v>0</v>
      </c>
      <c r="N46" s="47">
        <f t="shared" si="2"/>
        <v>0</v>
      </c>
      <c r="O46" s="83"/>
      <c r="P46" s="47">
        <f t="shared" si="3"/>
        <v>0</v>
      </c>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6"/>
      <c r="CA46" s="66"/>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c r="JW46" s="12"/>
      <c r="JX46" s="12"/>
      <c r="JY46" s="12"/>
      <c r="JZ46" s="12"/>
      <c r="KA46" s="12"/>
      <c r="KB46" s="12"/>
    </row>
    <row r="47" spans="1:288" ht="15.75" customHeight="1" x14ac:dyDescent="0.3">
      <c r="A47" s="76" t="s">
        <v>226</v>
      </c>
      <c r="B47" s="76" t="s">
        <v>266</v>
      </c>
      <c r="C47" s="76" t="s">
        <v>266</v>
      </c>
      <c r="D47" s="76" t="s">
        <v>266</v>
      </c>
      <c r="E47" s="76" t="s">
        <v>187</v>
      </c>
      <c r="F47" s="110"/>
      <c r="G47" s="110"/>
      <c r="H47" s="74"/>
      <c r="I47" s="76"/>
      <c r="J47" s="76"/>
      <c r="K47" s="76"/>
      <c r="L47" s="78" t="s">
        <v>428</v>
      </c>
      <c r="M47" s="75">
        <f t="shared" si="4"/>
        <v>0</v>
      </c>
      <c r="N47" s="47">
        <f t="shared" si="2"/>
        <v>0</v>
      </c>
      <c r="O47" s="83"/>
      <c r="P47" s="47">
        <f t="shared" si="3"/>
        <v>0</v>
      </c>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6"/>
      <c r="CA47" s="66"/>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c r="JC47" s="12"/>
      <c r="JD47" s="12"/>
      <c r="JE47" s="12"/>
      <c r="JF47" s="12"/>
      <c r="JG47" s="12"/>
      <c r="JH47" s="12"/>
      <c r="JI47" s="12"/>
      <c r="JJ47" s="12"/>
      <c r="JK47" s="12"/>
      <c r="JL47" s="12"/>
      <c r="JM47" s="12"/>
      <c r="JN47" s="12"/>
      <c r="JO47" s="12"/>
      <c r="JP47" s="12"/>
      <c r="JQ47" s="12"/>
      <c r="JR47" s="12"/>
      <c r="JS47" s="12"/>
      <c r="JT47" s="12"/>
      <c r="JU47" s="12"/>
      <c r="JV47" s="12"/>
      <c r="JW47" s="12"/>
      <c r="JX47" s="12"/>
      <c r="JY47" s="12"/>
      <c r="JZ47" s="12"/>
      <c r="KA47" s="12"/>
      <c r="KB47" s="12"/>
    </row>
    <row r="48" spans="1:288" ht="15.75" customHeight="1" x14ac:dyDescent="0.3">
      <c r="A48" s="56" t="s">
        <v>226</v>
      </c>
      <c r="B48" s="55" t="s">
        <v>266</v>
      </c>
      <c r="C48" s="55" t="s">
        <v>266</v>
      </c>
      <c r="D48" s="55" t="s">
        <v>266</v>
      </c>
      <c r="E48" s="55" t="s">
        <v>187</v>
      </c>
      <c r="F48" s="56" t="s">
        <v>430</v>
      </c>
      <c r="G48" s="55" t="s">
        <v>431</v>
      </c>
      <c r="H48" s="151" t="s">
        <v>432</v>
      </c>
      <c r="I48" s="87" t="s">
        <v>208</v>
      </c>
      <c r="J48" s="87" t="s">
        <v>433</v>
      </c>
      <c r="K48" s="87"/>
      <c r="L48" s="266" t="s">
        <v>434</v>
      </c>
      <c r="M48" s="75">
        <f t="shared" si="4"/>
        <v>650000000</v>
      </c>
      <c r="N48" s="47">
        <f t="shared" si="2"/>
        <v>650000000</v>
      </c>
      <c r="O48" s="83">
        <v>8</v>
      </c>
      <c r="P48" s="47">
        <f t="shared" si="3"/>
        <v>650000000</v>
      </c>
      <c r="Q48" s="48">
        <v>650000000</v>
      </c>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6"/>
      <c r="CA48" s="66"/>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c r="JC48" s="12"/>
      <c r="JD48" s="12"/>
      <c r="JE48" s="12"/>
      <c r="JF48" s="12"/>
      <c r="JG48" s="12"/>
      <c r="JH48" s="12"/>
      <c r="JI48" s="12"/>
      <c r="JJ48" s="12"/>
      <c r="JK48" s="12"/>
      <c r="JL48" s="12"/>
      <c r="JM48" s="12"/>
      <c r="JN48" s="12"/>
      <c r="JO48" s="12"/>
      <c r="JP48" s="12"/>
      <c r="JQ48" s="12"/>
      <c r="JR48" s="12"/>
      <c r="JS48" s="12"/>
      <c r="JT48" s="12"/>
      <c r="JU48" s="12"/>
      <c r="JV48" s="12"/>
      <c r="JW48" s="12"/>
      <c r="JX48" s="12"/>
      <c r="JY48" s="12"/>
      <c r="JZ48" s="12"/>
      <c r="KA48" s="12"/>
      <c r="KB48" s="12"/>
    </row>
    <row r="49" spans="1:288" ht="15.75" customHeight="1" x14ac:dyDescent="0.3">
      <c r="A49" s="56" t="s">
        <v>226</v>
      </c>
      <c r="B49" s="55" t="s">
        <v>266</v>
      </c>
      <c r="C49" s="55" t="s">
        <v>266</v>
      </c>
      <c r="D49" s="55" t="s">
        <v>266</v>
      </c>
      <c r="E49" s="55" t="s">
        <v>187</v>
      </c>
      <c r="F49" s="94" t="s">
        <v>437</v>
      </c>
      <c r="G49" s="55" t="s">
        <v>438</v>
      </c>
      <c r="H49" s="151" t="s">
        <v>439</v>
      </c>
      <c r="I49" s="87" t="s">
        <v>208</v>
      </c>
      <c r="J49" s="87" t="s">
        <v>433</v>
      </c>
      <c r="K49" s="87"/>
      <c r="L49" s="266" t="s">
        <v>440</v>
      </c>
      <c r="M49" s="75">
        <f t="shared" si="4"/>
        <v>1841732704</v>
      </c>
      <c r="N49" s="47">
        <f t="shared" si="2"/>
        <v>1841732704</v>
      </c>
      <c r="O49" s="83">
        <v>14</v>
      </c>
      <c r="P49" s="47">
        <f t="shared" si="3"/>
        <v>1841732704</v>
      </c>
      <c r="Q49" s="48">
        <v>1841732704</v>
      </c>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6"/>
      <c r="CA49" s="66"/>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row>
    <row r="50" spans="1:288" ht="15.75" customHeight="1" x14ac:dyDescent="0.3">
      <c r="A50" s="56" t="s">
        <v>226</v>
      </c>
      <c r="B50" s="55" t="s">
        <v>266</v>
      </c>
      <c r="C50" s="55" t="s">
        <v>266</v>
      </c>
      <c r="D50" s="55" t="s">
        <v>266</v>
      </c>
      <c r="E50" s="55" t="s">
        <v>187</v>
      </c>
      <c r="F50" s="94" t="s">
        <v>443</v>
      </c>
      <c r="G50" s="90" t="s">
        <v>444</v>
      </c>
      <c r="H50" s="151" t="s">
        <v>445</v>
      </c>
      <c r="I50" s="87" t="s">
        <v>208</v>
      </c>
      <c r="J50" s="87" t="s">
        <v>433</v>
      </c>
      <c r="K50" s="87"/>
      <c r="L50" s="303" t="s">
        <v>446</v>
      </c>
      <c r="M50" s="75">
        <f t="shared" si="4"/>
        <v>3000000000</v>
      </c>
      <c r="N50" s="47">
        <f t="shared" si="2"/>
        <v>3000000000</v>
      </c>
      <c r="O50" s="83">
        <v>18</v>
      </c>
      <c r="P50" s="47">
        <f t="shared" si="3"/>
        <v>3000000000</v>
      </c>
      <c r="Q50" s="48">
        <v>3000000000</v>
      </c>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6"/>
      <c r="CA50" s="66"/>
      <c r="CB50" s="48"/>
      <c r="CC50" s="48"/>
      <c r="CD50" s="48"/>
      <c r="CE50" s="48"/>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c r="JC50" s="12"/>
      <c r="JD50" s="12"/>
      <c r="JE50" s="12"/>
      <c r="JF50" s="12"/>
      <c r="JG50" s="12"/>
      <c r="JH50" s="12"/>
      <c r="JI50" s="12"/>
      <c r="JJ50" s="12"/>
      <c r="JK50" s="12"/>
      <c r="JL50" s="12"/>
      <c r="JM50" s="12"/>
      <c r="JN50" s="12"/>
      <c r="JO50" s="12"/>
      <c r="JP50" s="12"/>
      <c r="JQ50" s="12"/>
      <c r="JR50" s="12"/>
      <c r="JS50" s="12"/>
      <c r="JT50" s="12"/>
      <c r="JU50" s="12"/>
      <c r="JV50" s="12"/>
      <c r="JW50" s="12"/>
      <c r="JX50" s="12"/>
      <c r="JY50" s="12"/>
      <c r="JZ50" s="12"/>
      <c r="KA50" s="12"/>
      <c r="KB50" s="12"/>
    </row>
    <row r="51" spans="1:288" ht="15.75" customHeight="1" x14ac:dyDescent="0.3">
      <c r="A51" s="56" t="s">
        <v>226</v>
      </c>
      <c r="B51" s="55" t="s">
        <v>266</v>
      </c>
      <c r="C51" s="55" t="s">
        <v>266</v>
      </c>
      <c r="D51" s="55" t="s">
        <v>266</v>
      </c>
      <c r="E51" s="55" t="s">
        <v>187</v>
      </c>
      <c r="F51" s="94" t="s">
        <v>447</v>
      </c>
      <c r="G51" s="55" t="s">
        <v>401</v>
      </c>
      <c r="H51" s="121" t="s">
        <v>448</v>
      </c>
      <c r="I51" s="87" t="s">
        <v>208</v>
      </c>
      <c r="J51" s="87" t="s">
        <v>449</v>
      </c>
      <c r="K51" s="87"/>
      <c r="L51" s="303" t="s">
        <v>450</v>
      </c>
      <c r="M51" s="75">
        <f t="shared" si="4"/>
        <v>300000000</v>
      </c>
      <c r="N51" s="47">
        <f t="shared" si="2"/>
        <v>300000000</v>
      </c>
      <c r="O51" s="83">
        <v>12</v>
      </c>
      <c r="P51" s="47">
        <f t="shared" si="3"/>
        <v>300000000</v>
      </c>
      <c r="Q51" s="47">
        <v>300000000</v>
      </c>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152"/>
      <c r="CA51" s="15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c r="DD51" s="92"/>
      <c r="DE51" s="92"/>
      <c r="DF51" s="92"/>
      <c r="DG51" s="92"/>
      <c r="DH51" s="92"/>
      <c r="DI51" s="92"/>
      <c r="DJ51" s="92"/>
      <c r="DK51" s="92"/>
      <c r="DL51" s="92"/>
      <c r="DM51" s="92"/>
      <c r="DN51" s="92"/>
      <c r="DO51" s="92"/>
      <c r="DP51" s="92"/>
      <c r="DQ51" s="92"/>
      <c r="DR51" s="92"/>
      <c r="DS51" s="92"/>
      <c r="DT51" s="92"/>
      <c r="DU51" s="92"/>
      <c r="DV51" s="92"/>
      <c r="DW51" s="153"/>
      <c r="DX51" s="153"/>
      <c r="DY51" s="153"/>
      <c r="DZ51" s="153"/>
      <c r="EA51" s="92"/>
      <c r="EB51" s="92"/>
      <c r="EC51" s="92"/>
      <c r="ED51" s="92"/>
      <c r="EE51" s="92"/>
      <c r="EF51" s="92"/>
      <c r="EG51" s="92"/>
      <c r="EH51" s="92"/>
      <c r="EI51" s="92"/>
      <c r="EJ51" s="92"/>
      <c r="EK51" s="92"/>
      <c r="EL51" s="92"/>
      <c r="EM51" s="92"/>
      <c r="EN51" s="92"/>
      <c r="EO51" s="92"/>
      <c r="EP51" s="92"/>
      <c r="EQ51" s="92"/>
      <c r="ER51" s="92"/>
      <c r="ES51" s="92"/>
      <c r="ET51" s="92"/>
      <c r="EU51" s="92"/>
      <c r="EV51" s="92"/>
      <c r="EW51" s="92"/>
      <c r="EX51" s="93"/>
      <c r="EY51" s="93"/>
      <c r="EZ51" s="93"/>
      <c r="FA51" s="93"/>
      <c r="FB51" s="93"/>
      <c r="FC51" s="93"/>
      <c r="FD51" s="93"/>
      <c r="FE51" s="93"/>
      <c r="FF51" s="93"/>
      <c r="FG51" s="93"/>
      <c r="FH51" s="93"/>
      <c r="FI51" s="93"/>
      <c r="FJ51" s="93"/>
      <c r="FK51" s="93"/>
      <c r="FL51" s="93"/>
      <c r="FM51" s="93"/>
      <c r="FN51" s="93"/>
      <c r="FO51" s="93"/>
      <c r="FP51" s="93"/>
      <c r="FQ51" s="93"/>
      <c r="FR51" s="93"/>
      <c r="FS51" s="93"/>
      <c r="FT51" s="93"/>
      <c r="FU51" s="93"/>
      <c r="FV51" s="93"/>
      <c r="FW51" s="93"/>
      <c r="FX51" s="93"/>
      <c r="FY51" s="93"/>
      <c r="FZ51" s="93"/>
      <c r="GA51" s="93"/>
      <c r="GB51" s="93"/>
      <c r="GC51" s="93"/>
      <c r="GD51" s="93"/>
      <c r="GE51" s="93"/>
      <c r="GF51" s="93"/>
      <c r="GG51" s="93"/>
      <c r="GH51" s="93"/>
      <c r="GI51" s="93"/>
      <c r="GJ51" s="93"/>
      <c r="GK51" s="93"/>
      <c r="GL51" s="93"/>
      <c r="GM51" s="93"/>
      <c r="GN51" s="93"/>
      <c r="GO51" s="93"/>
      <c r="GP51" s="93"/>
      <c r="GQ51" s="93"/>
      <c r="GR51" s="93"/>
      <c r="GS51" s="93"/>
      <c r="GT51" s="93"/>
      <c r="GU51" s="93"/>
      <c r="GV51" s="93"/>
      <c r="GW51" s="93"/>
      <c r="GX51" s="93"/>
      <c r="GY51" s="93"/>
      <c r="GZ51" s="93"/>
      <c r="HA51" s="93"/>
      <c r="HB51" s="93"/>
      <c r="HC51" s="93"/>
      <c r="HD51" s="93"/>
      <c r="HE51" s="93"/>
      <c r="HF51" s="93"/>
      <c r="HG51" s="93"/>
      <c r="HH51" s="93"/>
      <c r="HI51" s="93"/>
      <c r="HJ51" s="93"/>
      <c r="HK51" s="93"/>
      <c r="HL51" s="93"/>
      <c r="HM51" s="93"/>
      <c r="HN51" s="93"/>
      <c r="HO51" s="93"/>
      <c r="HP51" s="93"/>
      <c r="HQ51" s="93"/>
      <c r="HR51" s="93"/>
      <c r="HS51" s="93"/>
      <c r="HT51" s="93"/>
      <c r="HU51" s="93"/>
      <c r="HV51" s="93"/>
      <c r="HW51" s="93"/>
      <c r="HX51" s="93"/>
      <c r="HY51" s="93"/>
      <c r="HZ51" s="93"/>
      <c r="IA51" s="93"/>
      <c r="IB51" s="93"/>
      <c r="IC51" s="93"/>
      <c r="ID51" s="93"/>
      <c r="IE51" s="93"/>
      <c r="IF51" s="93"/>
      <c r="IG51" s="93"/>
      <c r="IH51" s="93"/>
      <c r="II51" s="93"/>
      <c r="IJ51" s="93"/>
      <c r="IK51" s="93"/>
      <c r="IL51" s="93"/>
      <c r="IM51" s="93"/>
      <c r="IN51" s="93"/>
      <c r="IO51" s="93"/>
      <c r="IP51" s="93"/>
      <c r="IQ51" s="93"/>
      <c r="IR51" s="93"/>
      <c r="IS51" s="93"/>
      <c r="IT51" s="93"/>
      <c r="IU51" s="93"/>
      <c r="IV51" s="93"/>
      <c r="IW51" s="93"/>
      <c r="IX51" s="93"/>
      <c r="IY51" s="93"/>
      <c r="IZ51" s="93"/>
      <c r="JA51" s="93"/>
      <c r="JB51" s="93"/>
      <c r="JC51" s="93"/>
      <c r="JD51" s="93"/>
      <c r="JE51" s="93"/>
      <c r="JF51" s="93"/>
      <c r="JG51" s="93"/>
      <c r="JH51" s="93"/>
      <c r="JI51" s="93"/>
      <c r="JJ51" s="93"/>
      <c r="JK51" s="93"/>
      <c r="JL51" s="93"/>
      <c r="JM51" s="93"/>
      <c r="JN51" s="93"/>
      <c r="JO51" s="93"/>
      <c r="JP51" s="93"/>
      <c r="JQ51" s="93"/>
      <c r="JR51" s="93"/>
      <c r="JS51" s="93"/>
      <c r="JT51" s="93"/>
      <c r="JU51" s="93"/>
      <c r="JV51" s="93"/>
      <c r="JW51" s="93"/>
      <c r="JX51" s="93"/>
      <c r="JY51" s="93"/>
      <c r="JZ51" s="93"/>
      <c r="KA51" s="93"/>
      <c r="KB51" s="93"/>
    </row>
    <row r="52" spans="1:288" ht="15.75" customHeight="1" x14ac:dyDescent="0.3">
      <c r="A52" s="56" t="s">
        <v>226</v>
      </c>
      <c r="B52" s="55" t="s">
        <v>266</v>
      </c>
      <c r="C52" s="55" t="s">
        <v>266</v>
      </c>
      <c r="D52" s="55" t="s">
        <v>266</v>
      </c>
      <c r="E52" s="55" t="s">
        <v>187</v>
      </c>
      <c r="F52" s="154">
        <v>2017005810143</v>
      </c>
      <c r="G52" s="55" t="s">
        <v>451</v>
      </c>
      <c r="H52" s="121" t="s">
        <v>452</v>
      </c>
      <c r="I52" s="87" t="s">
        <v>208</v>
      </c>
      <c r="J52" s="87" t="s">
        <v>453</v>
      </c>
      <c r="K52" s="87"/>
      <c r="L52" s="266" t="s">
        <v>454</v>
      </c>
      <c r="M52" s="75">
        <f t="shared" si="4"/>
        <v>1100000000</v>
      </c>
      <c r="N52" s="47">
        <f t="shared" si="2"/>
        <v>1100000000</v>
      </c>
      <c r="O52" s="83">
        <v>12</v>
      </c>
      <c r="P52" s="47">
        <f t="shared" si="3"/>
        <v>1100000000</v>
      </c>
      <c r="Q52" s="47">
        <v>1100000000</v>
      </c>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152"/>
      <c r="CA52" s="152"/>
      <c r="CB52" s="92"/>
      <c r="CC52" s="47"/>
      <c r="CD52" s="92"/>
      <c r="CE52" s="47"/>
      <c r="CF52" s="92"/>
      <c r="CG52" s="92"/>
      <c r="CH52" s="92"/>
      <c r="CI52" s="92"/>
      <c r="CJ52" s="92"/>
      <c r="CK52" s="92"/>
      <c r="CL52" s="92"/>
      <c r="CM52" s="92"/>
      <c r="CN52" s="92"/>
      <c r="CO52" s="92"/>
      <c r="CP52" s="92"/>
      <c r="CQ52" s="92"/>
      <c r="CR52" s="92"/>
      <c r="CS52" s="92"/>
      <c r="CT52" s="92"/>
      <c r="CU52" s="92"/>
      <c r="CV52" s="92"/>
      <c r="CW52" s="92"/>
      <c r="CX52" s="92"/>
      <c r="CY52" s="92"/>
      <c r="CZ52" s="92"/>
      <c r="DA52" s="92"/>
      <c r="DB52" s="92"/>
      <c r="DC52" s="92"/>
      <c r="DD52" s="92"/>
      <c r="DE52" s="92"/>
      <c r="DF52" s="92"/>
      <c r="DG52" s="92"/>
      <c r="DH52" s="92"/>
      <c r="DI52" s="92"/>
      <c r="DJ52" s="92"/>
      <c r="DK52" s="92"/>
      <c r="DL52" s="92"/>
      <c r="DM52" s="92"/>
      <c r="DN52" s="92"/>
      <c r="DO52" s="92"/>
      <c r="DP52" s="92"/>
      <c r="DQ52" s="92"/>
      <c r="DR52" s="92"/>
      <c r="DS52" s="92"/>
      <c r="DT52" s="92"/>
      <c r="DU52" s="92"/>
      <c r="DV52" s="92"/>
      <c r="DW52" s="153"/>
      <c r="DX52" s="153"/>
      <c r="DY52" s="153"/>
      <c r="DZ52" s="153"/>
      <c r="EA52" s="92"/>
      <c r="EB52" s="92"/>
      <c r="EC52" s="92"/>
      <c r="ED52" s="92"/>
      <c r="EE52" s="92"/>
      <c r="EF52" s="92"/>
      <c r="EG52" s="92"/>
      <c r="EH52" s="92"/>
      <c r="EI52" s="92"/>
      <c r="EJ52" s="92"/>
      <c r="EK52" s="92"/>
      <c r="EL52" s="92"/>
      <c r="EM52" s="92"/>
      <c r="EN52" s="92"/>
      <c r="EO52" s="92"/>
      <c r="EP52" s="92"/>
      <c r="EQ52" s="92"/>
      <c r="ER52" s="92"/>
      <c r="ES52" s="92"/>
      <c r="ET52" s="92"/>
      <c r="EU52" s="92"/>
      <c r="EV52" s="92"/>
      <c r="EW52" s="92"/>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c r="JO52" s="93"/>
      <c r="JP52" s="93"/>
      <c r="JQ52" s="93"/>
      <c r="JR52" s="93"/>
      <c r="JS52" s="93"/>
      <c r="JT52" s="93"/>
      <c r="JU52" s="93"/>
      <c r="JV52" s="93"/>
      <c r="JW52" s="93"/>
      <c r="JX52" s="93"/>
      <c r="JY52" s="93"/>
      <c r="JZ52" s="93"/>
      <c r="KA52" s="93"/>
      <c r="KB52" s="93"/>
    </row>
    <row r="53" spans="1:288" ht="15.75" customHeight="1" x14ac:dyDescent="0.3">
      <c r="A53" s="76" t="s">
        <v>226</v>
      </c>
      <c r="B53" s="76" t="s">
        <v>266</v>
      </c>
      <c r="C53" s="76" t="s">
        <v>266</v>
      </c>
      <c r="D53" s="74" t="s">
        <v>457</v>
      </c>
      <c r="E53" s="74"/>
      <c r="F53" s="76"/>
      <c r="G53" s="76"/>
      <c r="H53" s="74"/>
      <c r="I53" s="76"/>
      <c r="J53" s="76"/>
      <c r="K53" s="76"/>
      <c r="L53" s="98" t="s">
        <v>458</v>
      </c>
      <c r="M53" s="75">
        <f t="shared" si="4"/>
        <v>0</v>
      </c>
      <c r="N53" s="47">
        <f t="shared" si="2"/>
        <v>0</v>
      </c>
      <c r="O53" s="83"/>
      <c r="P53" s="47">
        <f t="shared" si="3"/>
        <v>0</v>
      </c>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92"/>
      <c r="DW53" s="92"/>
      <c r="DX53" s="92"/>
      <c r="DY53" s="92"/>
      <c r="DZ53" s="92"/>
      <c r="EA53" s="92"/>
      <c r="EB53" s="92"/>
      <c r="EC53" s="92"/>
      <c r="ED53" s="92"/>
      <c r="EE53" s="92"/>
      <c r="EF53" s="92"/>
      <c r="EG53" s="92"/>
      <c r="EH53" s="92"/>
      <c r="EI53" s="92"/>
      <c r="EJ53" s="92"/>
      <c r="EK53" s="92"/>
      <c r="EL53" s="92"/>
      <c r="EM53" s="92"/>
      <c r="EN53" s="92"/>
      <c r="EO53" s="92"/>
      <c r="EP53" s="92"/>
      <c r="EQ53" s="92"/>
      <c r="ER53" s="92"/>
      <c r="ES53" s="92"/>
      <c r="ET53" s="92"/>
      <c r="EU53" s="92"/>
      <c r="EV53" s="92"/>
      <c r="EW53" s="92"/>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93"/>
      <c r="JP53" s="93"/>
      <c r="JQ53" s="93"/>
      <c r="JR53" s="93"/>
      <c r="JS53" s="93"/>
      <c r="JT53" s="93"/>
      <c r="JU53" s="93"/>
      <c r="JV53" s="93"/>
      <c r="JW53" s="93"/>
      <c r="JX53" s="93"/>
      <c r="JY53" s="93"/>
      <c r="JZ53" s="93"/>
      <c r="KA53" s="93"/>
      <c r="KB53" s="93"/>
    </row>
    <row r="54" spans="1:288" ht="15.75" customHeight="1" x14ac:dyDescent="0.3">
      <c r="A54" s="76" t="s">
        <v>226</v>
      </c>
      <c r="B54" s="76" t="s">
        <v>266</v>
      </c>
      <c r="C54" s="76" t="s">
        <v>266</v>
      </c>
      <c r="D54" s="74" t="s">
        <v>457</v>
      </c>
      <c r="E54" s="74" t="s">
        <v>459</v>
      </c>
      <c r="F54" s="76"/>
      <c r="G54" s="76"/>
      <c r="H54" s="74"/>
      <c r="I54" s="76"/>
      <c r="J54" s="76"/>
      <c r="K54" s="76"/>
      <c r="L54" s="98" t="s">
        <v>460</v>
      </c>
      <c r="M54" s="75">
        <f t="shared" si="4"/>
        <v>0</v>
      </c>
      <c r="N54" s="47">
        <f t="shared" si="2"/>
        <v>0</v>
      </c>
      <c r="O54" s="83"/>
      <c r="P54" s="47">
        <f t="shared" si="3"/>
        <v>0</v>
      </c>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92"/>
      <c r="DW54" s="92"/>
      <c r="DX54" s="92"/>
      <c r="DY54" s="92"/>
      <c r="DZ54" s="92"/>
      <c r="EA54" s="92"/>
      <c r="EB54" s="92"/>
      <c r="EC54" s="92"/>
      <c r="ED54" s="92"/>
      <c r="EE54" s="92"/>
      <c r="EF54" s="92"/>
      <c r="EG54" s="92"/>
      <c r="EH54" s="92"/>
      <c r="EI54" s="92"/>
      <c r="EJ54" s="92"/>
      <c r="EK54" s="92"/>
      <c r="EL54" s="92"/>
      <c r="EM54" s="92"/>
      <c r="EN54" s="92"/>
      <c r="EO54" s="92"/>
      <c r="EP54" s="92"/>
      <c r="EQ54" s="92"/>
      <c r="ER54" s="92"/>
      <c r="ES54" s="92"/>
      <c r="ET54" s="92"/>
      <c r="EU54" s="92"/>
      <c r="EV54" s="92"/>
      <c r="EW54" s="92"/>
      <c r="EX54" s="93"/>
      <c r="EY54" s="93"/>
      <c r="EZ54" s="93"/>
      <c r="FA54" s="93"/>
      <c r="FB54" s="93"/>
      <c r="FC54" s="93"/>
      <c r="FD54" s="93"/>
      <c r="FE54" s="93"/>
      <c r="FF54" s="93"/>
      <c r="FG54" s="93"/>
      <c r="FH54" s="93"/>
      <c r="FI54" s="93"/>
      <c r="FJ54" s="93"/>
      <c r="FK54" s="93"/>
      <c r="FL54" s="93"/>
      <c r="FM54" s="93"/>
      <c r="FN54" s="93"/>
      <c r="FO54" s="93"/>
      <c r="FP54" s="93"/>
      <c r="FQ54" s="93"/>
      <c r="FR54" s="93"/>
      <c r="FS54" s="93"/>
      <c r="FT54" s="93"/>
      <c r="FU54" s="93"/>
      <c r="FV54" s="93"/>
      <c r="FW54" s="93"/>
      <c r="FX54" s="93"/>
      <c r="FY54" s="93"/>
      <c r="FZ54" s="93"/>
      <c r="GA54" s="93"/>
      <c r="GB54" s="93"/>
      <c r="GC54" s="93"/>
      <c r="GD54" s="93"/>
      <c r="GE54" s="93"/>
      <c r="GF54" s="93"/>
      <c r="GG54" s="93"/>
      <c r="GH54" s="93"/>
      <c r="GI54" s="93"/>
      <c r="GJ54" s="93"/>
      <c r="GK54" s="93"/>
      <c r="GL54" s="93"/>
      <c r="GM54" s="93"/>
      <c r="GN54" s="93"/>
      <c r="GO54" s="93"/>
      <c r="GP54" s="93"/>
      <c r="GQ54" s="93"/>
      <c r="GR54" s="93"/>
      <c r="GS54" s="93"/>
      <c r="GT54" s="93"/>
      <c r="GU54" s="93"/>
      <c r="GV54" s="93"/>
      <c r="GW54" s="93"/>
      <c r="GX54" s="93"/>
      <c r="GY54" s="93"/>
      <c r="GZ54" s="93"/>
      <c r="HA54" s="93"/>
      <c r="HB54" s="93"/>
      <c r="HC54" s="93"/>
      <c r="HD54" s="93"/>
      <c r="HE54" s="93"/>
      <c r="HF54" s="93"/>
      <c r="HG54" s="93"/>
      <c r="HH54" s="93"/>
      <c r="HI54" s="93"/>
      <c r="HJ54" s="93"/>
      <c r="HK54" s="93"/>
      <c r="HL54" s="93"/>
      <c r="HM54" s="93"/>
      <c r="HN54" s="93"/>
      <c r="HO54" s="93"/>
      <c r="HP54" s="93"/>
      <c r="HQ54" s="93"/>
      <c r="HR54" s="93"/>
      <c r="HS54" s="93"/>
      <c r="HT54" s="93"/>
      <c r="HU54" s="93"/>
      <c r="HV54" s="93"/>
      <c r="HW54" s="93"/>
      <c r="HX54" s="93"/>
      <c r="HY54" s="93"/>
      <c r="HZ54" s="93"/>
      <c r="IA54" s="93"/>
      <c r="IB54" s="93"/>
      <c r="IC54" s="93"/>
      <c r="ID54" s="93"/>
      <c r="IE54" s="93"/>
      <c r="IF54" s="93"/>
      <c r="IG54" s="93"/>
      <c r="IH54" s="93"/>
      <c r="II54" s="93"/>
      <c r="IJ54" s="93"/>
      <c r="IK54" s="93"/>
      <c r="IL54" s="93"/>
      <c r="IM54" s="93"/>
      <c r="IN54" s="93"/>
      <c r="IO54" s="93"/>
      <c r="IP54" s="93"/>
      <c r="IQ54" s="93"/>
      <c r="IR54" s="93"/>
      <c r="IS54" s="93"/>
      <c r="IT54" s="93"/>
      <c r="IU54" s="93"/>
      <c r="IV54" s="93"/>
      <c r="IW54" s="93"/>
      <c r="IX54" s="93"/>
      <c r="IY54" s="93"/>
      <c r="IZ54" s="93"/>
      <c r="JA54" s="93"/>
      <c r="JB54" s="93"/>
      <c r="JC54" s="93"/>
      <c r="JD54" s="93"/>
      <c r="JE54" s="93"/>
      <c r="JF54" s="93"/>
      <c r="JG54" s="93"/>
      <c r="JH54" s="93"/>
      <c r="JI54" s="93"/>
      <c r="JJ54" s="93"/>
      <c r="JK54" s="93"/>
      <c r="JL54" s="93"/>
      <c r="JM54" s="93"/>
      <c r="JN54" s="93"/>
      <c r="JO54" s="93"/>
      <c r="JP54" s="93"/>
      <c r="JQ54" s="93"/>
      <c r="JR54" s="93"/>
      <c r="JS54" s="93"/>
      <c r="JT54" s="93"/>
      <c r="JU54" s="93"/>
      <c r="JV54" s="93"/>
      <c r="JW54" s="93"/>
      <c r="JX54" s="93"/>
      <c r="JY54" s="93"/>
      <c r="JZ54" s="93"/>
      <c r="KA54" s="93"/>
      <c r="KB54" s="93"/>
    </row>
    <row r="55" spans="1:288" ht="15.75" customHeight="1" x14ac:dyDescent="0.3">
      <c r="A55" s="56" t="s">
        <v>226</v>
      </c>
      <c r="B55" s="55" t="s">
        <v>266</v>
      </c>
      <c r="C55" s="55" t="s">
        <v>266</v>
      </c>
      <c r="D55" s="55" t="s">
        <v>457</v>
      </c>
      <c r="E55" s="55" t="s">
        <v>459</v>
      </c>
      <c r="F55" s="94" t="s">
        <v>462</v>
      </c>
      <c r="G55" s="155" t="s">
        <v>463</v>
      </c>
      <c r="H55" s="156" t="s">
        <v>464</v>
      </c>
      <c r="I55" s="87" t="s">
        <v>208</v>
      </c>
      <c r="J55" s="87" t="s">
        <v>465</v>
      </c>
      <c r="K55" s="87"/>
      <c r="L55" s="122" t="s">
        <v>466</v>
      </c>
      <c r="M55" s="75">
        <f t="shared" si="4"/>
        <v>100000000</v>
      </c>
      <c r="N55" s="47">
        <f t="shared" si="2"/>
        <v>100000000</v>
      </c>
      <c r="O55" s="83">
        <v>8</v>
      </c>
      <c r="P55" s="47">
        <f t="shared" si="3"/>
        <v>100000000</v>
      </c>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47"/>
      <c r="CC55" s="47"/>
      <c r="CD55" s="47"/>
      <c r="CE55" s="47"/>
      <c r="CF55" s="47"/>
      <c r="CG55" s="47"/>
      <c r="CH55" s="47"/>
      <c r="CI55" s="47"/>
      <c r="CJ55" s="47"/>
      <c r="CK55" s="47"/>
      <c r="CL55" s="47"/>
      <c r="CM55" s="47"/>
      <c r="CN55" s="47"/>
      <c r="CO55" s="47"/>
      <c r="CP55" s="47"/>
      <c r="CQ55" s="47">
        <v>100000000</v>
      </c>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92"/>
      <c r="DW55" s="92"/>
      <c r="DX55" s="92"/>
      <c r="DY55" s="92"/>
      <c r="DZ55" s="92"/>
      <c r="EA55" s="92"/>
      <c r="EB55" s="92"/>
      <c r="EC55" s="92"/>
      <c r="ED55" s="92"/>
      <c r="EE55" s="92"/>
      <c r="EF55" s="92"/>
      <c r="EG55" s="92"/>
      <c r="EH55" s="92"/>
      <c r="EI55" s="92"/>
      <c r="EJ55" s="92"/>
      <c r="EK55" s="92"/>
      <c r="EL55" s="92"/>
      <c r="EM55" s="92"/>
      <c r="EN55" s="92"/>
      <c r="EO55" s="92"/>
      <c r="EP55" s="92"/>
      <c r="EQ55" s="92"/>
      <c r="ER55" s="92"/>
      <c r="ES55" s="92"/>
      <c r="ET55" s="92"/>
      <c r="EU55" s="92"/>
      <c r="EV55" s="92"/>
      <c r="EW55" s="92"/>
      <c r="EX55" s="93"/>
      <c r="EY55" s="93"/>
      <c r="EZ55" s="93"/>
      <c r="FA55" s="93"/>
      <c r="FB55" s="93"/>
      <c r="FC55" s="93"/>
      <c r="FD55" s="93"/>
      <c r="FE55" s="93"/>
      <c r="FF55" s="93"/>
      <c r="FG55" s="93"/>
      <c r="FH55" s="93"/>
      <c r="FI55" s="93"/>
      <c r="FJ55" s="93"/>
      <c r="FK55" s="93"/>
      <c r="FL55" s="93"/>
      <c r="FM55" s="93"/>
      <c r="FN55" s="93"/>
      <c r="FO55" s="93"/>
      <c r="FP55" s="93"/>
      <c r="FQ55" s="93"/>
      <c r="FR55" s="93"/>
      <c r="FS55" s="93"/>
      <c r="FT55" s="93"/>
      <c r="FU55" s="93"/>
      <c r="FV55" s="93"/>
      <c r="FW55" s="93"/>
      <c r="FX55" s="93"/>
      <c r="FY55" s="93"/>
      <c r="FZ55" s="93"/>
      <c r="GA55" s="93"/>
      <c r="GB55" s="93"/>
      <c r="GC55" s="93"/>
      <c r="GD55" s="93"/>
      <c r="GE55" s="93"/>
      <c r="GF55" s="93"/>
      <c r="GG55" s="93"/>
      <c r="GH55" s="93"/>
      <c r="GI55" s="93"/>
      <c r="GJ55" s="93"/>
      <c r="GK55" s="93"/>
      <c r="GL55" s="93"/>
      <c r="GM55" s="93"/>
      <c r="GN55" s="93"/>
      <c r="GO55" s="93"/>
      <c r="GP55" s="93"/>
      <c r="GQ55" s="93"/>
      <c r="GR55" s="93"/>
      <c r="GS55" s="93"/>
      <c r="GT55" s="93"/>
      <c r="GU55" s="93"/>
      <c r="GV55" s="93"/>
      <c r="GW55" s="93"/>
      <c r="GX55" s="93"/>
      <c r="GY55" s="93"/>
      <c r="GZ55" s="93"/>
      <c r="HA55" s="93"/>
      <c r="HB55" s="93"/>
      <c r="HC55" s="93"/>
      <c r="HD55" s="93"/>
      <c r="HE55" s="93"/>
      <c r="HF55" s="93"/>
      <c r="HG55" s="93"/>
      <c r="HH55" s="93"/>
      <c r="HI55" s="93"/>
      <c r="HJ55" s="93"/>
      <c r="HK55" s="93"/>
      <c r="HL55" s="93"/>
      <c r="HM55" s="93"/>
      <c r="HN55" s="93"/>
      <c r="HO55" s="93"/>
      <c r="HP55" s="93"/>
      <c r="HQ55" s="93"/>
      <c r="HR55" s="93"/>
      <c r="HS55" s="93"/>
      <c r="HT55" s="93"/>
      <c r="HU55" s="93"/>
      <c r="HV55" s="93"/>
      <c r="HW55" s="93"/>
      <c r="HX55" s="93"/>
      <c r="HY55" s="93"/>
      <c r="HZ55" s="93"/>
      <c r="IA55" s="93"/>
      <c r="IB55" s="93"/>
      <c r="IC55" s="93"/>
      <c r="ID55" s="93"/>
      <c r="IE55" s="93"/>
      <c r="IF55" s="93"/>
      <c r="IG55" s="93"/>
      <c r="IH55" s="93"/>
      <c r="II55" s="93"/>
      <c r="IJ55" s="93"/>
      <c r="IK55" s="93"/>
      <c r="IL55" s="93"/>
      <c r="IM55" s="93"/>
      <c r="IN55" s="93"/>
      <c r="IO55" s="93"/>
      <c r="IP55" s="93"/>
      <c r="IQ55" s="93"/>
      <c r="IR55" s="93"/>
      <c r="IS55" s="93"/>
      <c r="IT55" s="93"/>
      <c r="IU55" s="93"/>
      <c r="IV55" s="93"/>
      <c r="IW55" s="93"/>
      <c r="IX55" s="93"/>
      <c r="IY55" s="93"/>
      <c r="IZ55" s="93"/>
      <c r="JA55" s="93"/>
      <c r="JB55" s="93"/>
      <c r="JC55" s="93"/>
      <c r="JD55" s="93"/>
      <c r="JE55" s="93"/>
      <c r="JF55" s="93"/>
      <c r="JG55" s="93"/>
      <c r="JH55" s="93"/>
      <c r="JI55" s="93"/>
      <c r="JJ55" s="93"/>
      <c r="JK55" s="93"/>
      <c r="JL55" s="93"/>
      <c r="JM55" s="93"/>
      <c r="JN55" s="93"/>
      <c r="JO55" s="93"/>
      <c r="JP55" s="93"/>
      <c r="JQ55" s="93"/>
      <c r="JR55" s="93"/>
      <c r="JS55" s="93"/>
      <c r="JT55" s="93"/>
      <c r="JU55" s="93"/>
      <c r="JV55" s="93"/>
      <c r="JW55" s="93"/>
      <c r="JX55" s="93"/>
      <c r="JY55" s="93"/>
      <c r="JZ55" s="93"/>
      <c r="KA55" s="93"/>
      <c r="KB55" s="93"/>
    </row>
    <row r="56" spans="1:288" ht="15.75" customHeight="1" x14ac:dyDescent="0.3">
      <c r="A56" s="56" t="s">
        <v>226</v>
      </c>
      <c r="B56" s="55" t="s">
        <v>266</v>
      </c>
      <c r="C56" s="55" t="s">
        <v>266</v>
      </c>
      <c r="D56" s="55" t="s">
        <v>457</v>
      </c>
      <c r="E56" s="55" t="s">
        <v>459</v>
      </c>
      <c r="F56" s="154" t="s">
        <v>470</v>
      </c>
      <c r="G56" s="55" t="s">
        <v>401</v>
      </c>
      <c r="H56" s="121" t="s">
        <v>471</v>
      </c>
      <c r="I56" s="87" t="s">
        <v>208</v>
      </c>
      <c r="J56" s="87" t="s">
        <v>473</v>
      </c>
      <c r="K56" s="87"/>
      <c r="L56" s="303" t="s">
        <v>474</v>
      </c>
      <c r="M56" s="75">
        <f t="shared" si="4"/>
        <v>200000000</v>
      </c>
      <c r="N56" s="47">
        <f t="shared" si="2"/>
        <v>200000000</v>
      </c>
      <c r="O56" s="83">
        <v>6</v>
      </c>
      <c r="P56" s="47">
        <f t="shared" si="3"/>
        <v>200000000</v>
      </c>
      <c r="Q56" s="47">
        <v>200000000</v>
      </c>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152"/>
      <c r="CA56" s="152"/>
      <c r="CB56" s="92"/>
      <c r="CC56" s="47"/>
      <c r="CD56" s="92"/>
      <c r="CE56" s="47"/>
      <c r="CF56" s="92"/>
      <c r="CG56" s="92"/>
      <c r="CH56" s="92"/>
      <c r="CI56" s="92"/>
      <c r="CJ56" s="92"/>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c r="DU56" s="92"/>
      <c r="DV56" s="92"/>
      <c r="DW56" s="153"/>
      <c r="DX56" s="153"/>
      <c r="DY56" s="153"/>
      <c r="DZ56" s="153"/>
      <c r="EA56" s="92"/>
      <c r="EB56" s="92"/>
      <c r="EC56" s="92"/>
      <c r="ED56" s="92"/>
      <c r="EE56" s="92"/>
      <c r="EF56" s="92"/>
      <c r="EG56" s="92"/>
      <c r="EH56" s="92"/>
      <c r="EI56" s="92"/>
      <c r="EJ56" s="92"/>
      <c r="EK56" s="92"/>
      <c r="EL56" s="92"/>
      <c r="EM56" s="92"/>
      <c r="EN56" s="92"/>
      <c r="EO56" s="92"/>
      <c r="EP56" s="92"/>
      <c r="EQ56" s="92"/>
      <c r="ER56" s="92"/>
      <c r="ES56" s="92"/>
      <c r="ET56" s="92"/>
      <c r="EU56" s="92"/>
      <c r="EV56" s="92"/>
      <c r="EW56" s="92"/>
      <c r="EX56" s="93"/>
      <c r="EY56" s="93"/>
      <c r="EZ56" s="93"/>
      <c r="FA56" s="93"/>
      <c r="FB56" s="93"/>
      <c r="FC56" s="93"/>
      <c r="FD56" s="93"/>
      <c r="FE56" s="93"/>
      <c r="FF56" s="93"/>
      <c r="FG56" s="93"/>
      <c r="FH56" s="93"/>
      <c r="FI56" s="93"/>
      <c r="FJ56" s="93"/>
      <c r="FK56" s="93"/>
      <c r="FL56" s="93"/>
      <c r="FM56" s="93"/>
      <c r="FN56" s="93"/>
      <c r="FO56" s="93"/>
      <c r="FP56" s="93"/>
      <c r="FQ56" s="93"/>
      <c r="FR56" s="93"/>
      <c r="FS56" s="93"/>
      <c r="FT56" s="93"/>
      <c r="FU56" s="93"/>
      <c r="FV56" s="93"/>
      <c r="FW56" s="93"/>
      <c r="FX56" s="93"/>
      <c r="FY56" s="93"/>
      <c r="FZ56" s="93"/>
      <c r="GA56" s="93"/>
      <c r="GB56" s="93"/>
      <c r="GC56" s="93"/>
      <c r="GD56" s="93"/>
      <c r="GE56" s="93"/>
      <c r="GF56" s="93"/>
      <c r="GG56" s="93"/>
      <c r="GH56" s="93"/>
      <c r="GI56" s="93"/>
      <c r="GJ56" s="93"/>
      <c r="GK56" s="93"/>
      <c r="GL56" s="93"/>
      <c r="GM56" s="93"/>
      <c r="GN56" s="93"/>
      <c r="GO56" s="93"/>
      <c r="GP56" s="93"/>
      <c r="GQ56" s="93"/>
      <c r="GR56" s="93"/>
      <c r="GS56" s="93"/>
      <c r="GT56" s="93"/>
      <c r="GU56" s="93"/>
      <c r="GV56" s="93"/>
      <c r="GW56" s="93"/>
      <c r="GX56" s="93"/>
      <c r="GY56" s="93"/>
      <c r="GZ56" s="93"/>
      <c r="HA56" s="93"/>
      <c r="HB56" s="93"/>
      <c r="HC56" s="93"/>
      <c r="HD56" s="93"/>
      <c r="HE56" s="93"/>
      <c r="HF56" s="93"/>
      <c r="HG56" s="93"/>
      <c r="HH56" s="93"/>
      <c r="HI56" s="93"/>
      <c r="HJ56" s="93"/>
      <c r="HK56" s="93"/>
      <c r="HL56" s="93"/>
      <c r="HM56" s="93"/>
      <c r="HN56" s="93"/>
      <c r="HO56" s="93"/>
      <c r="HP56" s="93"/>
      <c r="HQ56" s="93"/>
      <c r="HR56" s="93"/>
      <c r="HS56" s="93"/>
      <c r="HT56" s="93"/>
      <c r="HU56" s="93"/>
      <c r="HV56" s="93"/>
      <c r="HW56" s="93"/>
      <c r="HX56" s="93"/>
      <c r="HY56" s="93"/>
      <c r="HZ56" s="93"/>
      <c r="IA56" s="93"/>
      <c r="IB56" s="93"/>
      <c r="IC56" s="93"/>
      <c r="ID56" s="93"/>
      <c r="IE56" s="93"/>
      <c r="IF56" s="93"/>
      <c r="IG56" s="93"/>
      <c r="IH56" s="93"/>
      <c r="II56" s="93"/>
      <c r="IJ56" s="93"/>
      <c r="IK56" s="93"/>
      <c r="IL56" s="93"/>
      <c r="IM56" s="93"/>
      <c r="IN56" s="93"/>
      <c r="IO56" s="93"/>
      <c r="IP56" s="93"/>
      <c r="IQ56" s="93"/>
      <c r="IR56" s="93"/>
      <c r="IS56" s="93"/>
      <c r="IT56" s="93"/>
      <c r="IU56" s="93"/>
      <c r="IV56" s="93"/>
      <c r="IW56" s="93"/>
      <c r="IX56" s="93"/>
      <c r="IY56" s="93"/>
      <c r="IZ56" s="93"/>
      <c r="JA56" s="93"/>
      <c r="JB56" s="93"/>
      <c r="JC56" s="93"/>
      <c r="JD56" s="93"/>
      <c r="JE56" s="93"/>
      <c r="JF56" s="93"/>
      <c r="JG56" s="93"/>
      <c r="JH56" s="93"/>
      <c r="JI56" s="93"/>
      <c r="JJ56" s="93"/>
      <c r="JK56" s="93"/>
      <c r="JL56" s="93"/>
      <c r="JM56" s="93"/>
      <c r="JN56" s="93"/>
      <c r="JO56" s="93"/>
      <c r="JP56" s="93"/>
      <c r="JQ56" s="93"/>
      <c r="JR56" s="93"/>
      <c r="JS56" s="93"/>
      <c r="JT56" s="93"/>
      <c r="JU56" s="93"/>
      <c r="JV56" s="93"/>
      <c r="JW56" s="93"/>
      <c r="JX56" s="93"/>
      <c r="JY56" s="93"/>
      <c r="JZ56" s="93"/>
      <c r="KA56" s="93"/>
      <c r="KB56" s="93"/>
    </row>
    <row r="57" spans="1:288" ht="15.75" customHeight="1" x14ac:dyDescent="0.3">
      <c r="A57" s="56" t="s">
        <v>226</v>
      </c>
      <c r="B57" s="55" t="s">
        <v>266</v>
      </c>
      <c r="C57" s="55" t="s">
        <v>266</v>
      </c>
      <c r="D57" s="55" t="s">
        <v>457</v>
      </c>
      <c r="E57" s="55" t="s">
        <v>459</v>
      </c>
      <c r="F57" s="154" t="s">
        <v>475</v>
      </c>
      <c r="G57" s="55" t="s">
        <v>401</v>
      </c>
      <c r="H57" s="121" t="s">
        <v>476</v>
      </c>
      <c r="I57" s="87" t="s">
        <v>208</v>
      </c>
      <c r="J57" s="87" t="s">
        <v>477</v>
      </c>
      <c r="K57" s="87"/>
      <c r="L57" s="303" t="s">
        <v>478</v>
      </c>
      <c r="M57" s="75">
        <f t="shared" si="4"/>
        <v>500000000</v>
      </c>
      <c r="N57" s="47">
        <f t="shared" si="2"/>
        <v>500000000</v>
      </c>
      <c r="O57" s="83">
        <v>16</v>
      </c>
      <c r="P57" s="47">
        <f t="shared" si="3"/>
        <v>500000000</v>
      </c>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152"/>
      <c r="CA57" s="152"/>
      <c r="CB57" s="92"/>
      <c r="CC57" s="47"/>
      <c r="CD57" s="92"/>
      <c r="CE57" s="47"/>
      <c r="CF57" s="92"/>
      <c r="CG57" s="92"/>
      <c r="CH57" s="92"/>
      <c r="CI57" s="92"/>
      <c r="CJ57" s="92"/>
      <c r="CK57" s="92"/>
      <c r="CL57" s="92"/>
      <c r="CM57" s="92"/>
      <c r="CN57" s="92"/>
      <c r="CO57" s="92"/>
      <c r="CP57" s="92"/>
      <c r="CQ57" s="47">
        <v>500000000</v>
      </c>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c r="DU57" s="92"/>
      <c r="DV57" s="92"/>
      <c r="DW57" s="153"/>
      <c r="DX57" s="153"/>
      <c r="DY57" s="153"/>
      <c r="DZ57" s="153"/>
      <c r="EA57" s="92"/>
      <c r="EB57" s="92"/>
      <c r="EC57" s="92"/>
      <c r="ED57" s="92"/>
      <c r="EE57" s="92"/>
      <c r="EF57" s="92"/>
      <c r="EG57" s="92"/>
      <c r="EH57" s="92"/>
      <c r="EI57" s="92"/>
      <c r="EJ57" s="92"/>
      <c r="EK57" s="92"/>
      <c r="EL57" s="92"/>
      <c r="EM57" s="92"/>
      <c r="EN57" s="92"/>
      <c r="EO57" s="92"/>
      <c r="EP57" s="92"/>
      <c r="EQ57" s="92"/>
      <c r="ER57" s="92"/>
      <c r="ES57" s="92"/>
      <c r="ET57" s="92"/>
      <c r="EU57" s="92"/>
      <c r="EV57" s="92"/>
      <c r="EW57" s="92"/>
      <c r="EX57" s="93"/>
      <c r="EY57" s="93"/>
      <c r="EZ57" s="93"/>
      <c r="FA57" s="93"/>
      <c r="FB57" s="93"/>
      <c r="FC57" s="93"/>
      <c r="FD57" s="93"/>
      <c r="FE57" s="93"/>
      <c r="FF57" s="93"/>
      <c r="FG57" s="93"/>
      <c r="FH57" s="93"/>
      <c r="FI57" s="93"/>
      <c r="FJ57" s="93"/>
      <c r="FK57" s="93"/>
      <c r="FL57" s="93"/>
      <c r="FM57" s="93"/>
      <c r="FN57" s="93"/>
      <c r="FO57" s="93"/>
      <c r="FP57" s="93"/>
      <c r="FQ57" s="93"/>
      <c r="FR57" s="93"/>
      <c r="FS57" s="93"/>
      <c r="FT57" s="93"/>
      <c r="FU57" s="93"/>
      <c r="FV57" s="93"/>
      <c r="FW57" s="93"/>
      <c r="FX57" s="93"/>
      <c r="FY57" s="93"/>
      <c r="FZ57" s="93"/>
      <c r="GA57" s="93"/>
      <c r="GB57" s="93"/>
      <c r="GC57" s="93"/>
      <c r="GD57" s="93"/>
      <c r="GE57" s="93"/>
      <c r="GF57" s="93"/>
      <c r="GG57" s="93"/>
      <c r="GH57" s="93"/>
      <c r="GI57" s="93"/>
      <c r="GJ57" s="93"/>
      <c r="GK57" s="93"/>
      <c r="GL57" s="93"/>
      <c r="GM57" s="93"/>
      <c r="GN57" s="93"/>
      <c r="GO57" s="93"/>
      <c r="GP57" s="93"/>
      <c r="GQ57" s="93"/>
      <c r="GR57" s="93"/>
      <c r="GS57" s="93"/>
      <c r="GT57" s="93"/>
      <c r="GU57" s="93"/>
      <c r="GV57" s="93"/>
      <c r="GW57" s="93"/>
      <c r="GX57" s="93"/>
      <c r="GY57" s="93"/>
      <c r="GZ57" s="93"/>
      <c r="HA57" s="93"/>
      <c r="HB57" s="93"/>
      <c r="HC57" s="93"/>
      <c r="HD57" s="93"/>
      <c r="HE57" s="93"/>
      <c r="HF57" s="93"/>
      <c r="HG57" s="93"/>
      <c r="HH57" s="93"/>
      <c r="HI57" s="93"/>
      <c r="HJ57" s="93"/>
      <c r="HK57" s="93"/>
      <c r="HL57" s="93"/>
      <c r="HM57" s="93"/>
      <c r="HN57" s="93"/>
      <c r="HO57" s="93"/>
      <c r="HP57" s="93"/>
      <c r="HQ57" s="93"/>
      <c r="HR57" s="93"/>
      <c r="HS57" s="93"/>
      <c r="HT57" s="93"/>
      <c r="HU57" s="93"/>
      <c r="HV57" s="93"/>
      <c r="HW57" s="93"/>
      <c r="HX57" s="93"/>
      <c r="HY57" s="93"/>
      <c r="HZ57" s="93"/>
      <c r="IA57" s="93"/>
      <c r="IB57" s="93"/>
      <c r="IC57" s="93"/>
      <c r="ID57" s="93"/>
      <c r="IE57" s="93"/>
      <c r="IF57" s="93"/>
      <c r="IG57" s="93"/>
      <c r="IH57" s="93"/>
      <c r="II57" s="93"/>
      <c r="IJ57" s="93"/>
      <c r="IK57" s="93"/>
      <c r="IL57" s="93"/>
      <c r="IM57" s="93"/>
      <c r="IN57" s="93"/>
      <c r="IO57" s="93"/>
      <c r="IP57" s="93"/>
      <c r="IQ57" s="93"/>
      <c r="IR57" s="93"/>
      <c r="IS57" s="93"/>
      <c r="IT57" s="93"/>
      <c r="IU57" s="93"/>
      <c r="IV57" s="93"/>
      <c r="IW57" s="93"/>
      <c r="IX57" s="93"/>
      <c r="IY57" s="93"/>
      <c r="IZ57" s="93"/>
      <c r="JA57" s="93"/>
      <c r="JB57" s="93"/>
      <c r="JC57" s="93"/>
      <c r="JD57" s="93"/>
      <c r="JE57" s="93"/>
      <c r="JF57" s="93"/>
      <c r="JG57" s="93"/>
      <c r="JH57" s="93"/>
      <c r="JI57" s="93"/>
      <c r="JJ57" s="93"/>
      <c r="JK57" s="93"/>
      <c r="JL57" s="93"/>
      <c r="JM57" s="93"/>
      <c r="JN57" s="93"/>
      <c r="JO57" s="93"/>
      <c r="JP57" s="93"/>
      <c r="JQ57" s="93"/>
      <c r="JR57" s="93"/>
      <c r="JS57" s="93"/>
      <c r="JT57" s="93"/>
      <c r="JU57" s="93"/>
      <c r="JV57" s="93"/>
      <c r="JW57" s="93"/>
      <c r="JX57" s="93"/>
      <c r="JY57" s="93"/>
      <c r="JZ57" s="93"/>
      <c r="KA57" s="93"/>
      <c r="KB57" s="93"/>
    </row>
    <row r="58" spans="1:288" ht="15.75" customHeight="1" x14ac:dyDescent="0.3">
      <c r="A58" s="76" t="s">
        <v>226</v>
      </c>
      <c r="B58" s="74" t="s">
        <v>266</v>
      </c>
      <c r="C58" s="74" t="s">
        <v>266</v>
      </c>
      <c r="D58" s="74" t="s">
        <v>457</v>
      </c>
      <c r="E58" s="74" t="s">
        <v>479</v>
      </c>
      <c r="F58" s="76"/>
      <c r="G58" s="76"/>
      <c r="H58" s="74"/>
      <c r="I58" s="76"/>
      <c r="J58" s="76"/>
      <c r="K58" s="76"/>
      <c r="L58" s="78" t="s">
        <v>480</v>
      </c>
      <c r="M58" s="75">
        <f t="shared" si="4"/>
        <v>0</v>
      </c>
      <c r="N58" s="47">
        <f t="shared" si="2"/>
        <v>0</v>
      </c>
      <c r="O58" s="83"/>
      <c r="P58" s="47">
        <f t="shared" si="3"/>
        <v>0</v>
      </c>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3"/>
      <c r="EY58" s="93"/>
      <c r="EZ58" s="93"/>
      <c r="FA58" s="93"/>
      <c r="FB58" s="93"/>
      <c r="FC58" s="93"/>
      <c r="FD58" s="93"/>
      <c r="FE58" s="93"/>
      <c r="FF58" s="93"/>
      <c r="FG58" s="93"/>
      <c r="FH58" s="93"/>
      <c r="FI58" s="93"/>
      <c r="FJ58" s="93"/>
      <c r="FK58" s="93"/>
      <c r="FL58" s="93"/>
      <c r="FM58" s="93"/>
      <c r="FN58" s="93"/>
      <c r="FO58" s="93"/>
      <c r="FP58" s="93"/>
      <c r="FQ58" s="93"/>
      <c r="FR58" s="93"/>
      <c r="FS58" s="93"/>
      <c r="FT58" s="93"/>
      <c r="FU58" s="93"/>
      <c r="FV58" s="93"/>
      <c r="FW58" s="93"/>
      <c r="FX58" s="93"/>
      <c r="FY58" s="93"/>
      <c r="FZ58" s="93"/>
      <c r="GA58" s="93"/>
      <c r="GB58" s="93"/>
      <c r="GC58" s="93"/>
      <c r="GD58" s="93"/>
      <c r="GE58" s="93"/>
      <c r="GF58" s="93"/>
      <c r="GG58" s="93"/>
      <c r="GH58" s="93"/>
      <c r="GI58" s="93"/>
      <c r="GJ58" s="93"/>
      <c r="GK58" s="93"/>
      <c r="GL58" s="93"/>
      <c r="GM58" s="93"/>
      <c r="GN58" s="93"/>
      <c r="GO58" s="93"/>
      <c r="GP58" s="93"/>
      <c r="GQ58" s="93"/>
      <c r="GR58" s="93"/>
      <c r="GS58" s="93"/>
      <c r="GT58" s="93"/>
      <c r="GU58" s="93"/>
      <c r="GV58" s="93"/>
      <c r="GW58" s="93"/>
      <c r="GX58" s="93"/>
      <c r="GY58" s="93"/>
      <c r="GZ58" s="93"/>
      <c r="HA58" s="93"/>
      <c r="HB58" s="93"/>
      <c r="HC58" s="93"/>
      <c r="HD58" s="93"/>
      <c r="HE58" s="93"/>
      <c r="HF58" s="93"/>
      <c r="HG58" s="93"/>
      <c r="HH58" s="93"/>
      <c r="HI58" s="93"/>
      <c r="HJ58" s="93"/>
      <c r="HK58" s="93"/>
      <c r="HL58" s="93"/>
      <c r="HM58" s="93"/>
      <c r="HN58" s="93"/>
      <c r="HO58" s="93"/>
      <c r="HP58" s="93"/>
      <c r="HQ58" s="93"/>
      <c r="HR58" s="93"/>
      <c r="HS58" s="93"/>
      <c r="HT58" s="93"/>
      <c r="HU58" s="93"/>
      <c r="HV58" s="93"/>
      <c r="HW58" s="93"/>
      <c r="HX58" s="93"/>
      <c r="HY58" s="93"/>
      <c r="HZ58" s="93"/>
      <c r="IA58" s="93"/>
      <c r="IB58" s="93"/>
      <c r="IC58" s="93"/>
      <c r="ID58" s="93"/>
      <c r="IE58" s="93"/>
      <c r="IF58" s="93"/>
      <c r="IG58" s="93"/>
      <c r="IH58" s="93"/>
      <c r="II58" s="93"/>
      <c r="IJ58" s="93"/>
      <c r="IK58" s="93"/>
      <c r="IL58" s="93"/>
      <c r="IM58" s="93"/>
      <c r="IN58" s="93"/>
      <c r="IO58" s="93"/>
      <c r="IP58" s="93"/>
      <c r="IQ58" s="93"/>
      <c r="IR58" s="93"/>
      <c r="IS58" s="93"/>
      <c r="IT58" s="93"/>
      <c r="IU58" s="93"/>
      <c r="IV58" s="93"/>
      <c r="IW58" s="93"/>
      <c r="IX58" s="93"/>
      <c r="IY58" s="93"/>
      <c r="IZ58" s="93"/>
      <c r="JA58" s="93"/>
      <c r="JB58" s="93"/>
      <c r="JC58" s="93"/>
      <c r="JD58" s="93"/>
      <c r="JE58" s="93"/>
      <c r="JF58" s="93"/>
      <c r="JG58" s="93"/>
      <c r="JH58" s="93"/>
      <c r="JI58" s="93"/>
      <c r="JJ58" s="93"/>
      <c r="JK58" s="93"/>
      <c r="JL58" s="93"/>
      <c r="JM58" s="93"/>
      <c r="JN58" s="93"/>
      <c r="JO58" s="93"/>
      <c r="JP58" s="93"/>
      <c r="JQ58" s="93"/>
      <c r="JR58" s="93"/>
      <c r="JS58" s="93"/>
      <c r="JT58" s="93"/>
      <c r="JU58" s="93"/>
      <c r="JV58" s="93"/>
      <c r="JW58" s="93"/>
      <c r="JX58" s="93"/>
      <c r="JY58" s="93"/>
      <c r="JZ58" s="93"/>
      <c r="KA58" s="93"/>
      <c r="KB58" s="93"/>
    </row>
    <row r="59" spans="1:288" ht="15.75" customHeight="1" x14ac:dyDescent="0.3">
      <c r="A59" s="56" t="s">
        <v>226</v>
      </c>
      <c r="B59" s="55" t="s">
        <v>266</v>
      </c>
      <c r="C59" s="55" t="s">
        <v>266</v>
      </c>
      <c r="D59" s="55" t="s">
        <v>457</v>
      </c>
      <c r="E59" s="159" t="s">
        <v>479</v>
      </c>
      <c r="F59" s="94" t="s">
        <v>482</v>
      </c>
      <c r="G59" s="90" t="s">
        <v>483</v>
      </c>
      <c r="H59" s="151" t="s">
        <v>484</v>
      </c>
      <c r="I59" s="87" t="s">
        <v>208</v>
      </c>
      <c r="J59" s="87" t="s">
        <v>485</v>
      </c>
      <c r="K59" s="87"/>
      <c r="L59" s="122" t="s">
        <v>486</v>
      </c>
      <c r="M59" s="75">
        <f t="shared" si="4"/>
        <v>50000000</v>
      </c>
      <c r="N59" s="47">
        <f t="shared" si="2"/>
        <v>50000000</v>
      </c>
      <c r="O59" s="83">
        <v>5</v>
      </c>
      <c r="P59" s="47">
        <f t="shared" si="3"/>
        <v>50000000</v>
      </c>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47"/>
      <c r="CC59" s="47"/>
      <c r="CD59" s="47"/>
      <c r="CE59" s="47"/>
      <c r="CF59" s="47"/>
      <c r="CG59" s="47"/>
      <c r="CH59" s="47"/>
      <c r="CI59" s="47"/>
      <c r="CJ59" s="47"/>
      <c r="CK59" s="47"/>
      <c r="CL59" s="47"/>
      <c r="CM59" s="47"/>
      <c r="CN59" s="47"/>
      <c r="CO59" s="47"/>
      <c r="CP59" s="47"/>
      <c r="CQ59" s="47">
        <v>50000000</v>
      </c>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92"/>
      <c r="DW59" s="92"/>
      <c r="DX59" s="92"/>
      <c r="DY59" s="92"/>
      <c r="DZ59" s="92"/>
      <c r="EA59" s="92"/>
      <c r="EB59" s="92"/>
      <c r="EC59" s="92"/>
      <c r="ED59" s="92"/>
      <c r="EE59" s="92"/>
      <c r="EF59" s="92"/>
      <c r="EG59" s="92"/>
      <c r="EH59" s="92"/>
      <c r="EI59" s="92"/>
      <c r="EJ59" s="92"/>
      <c r="EK59" s="92"/>
      <c r="EL59" s="92"/>
      <c r="EM59" s="92"/>
      <c r="EN59" s="47"/>
      <c r="EO59" s="47"/>
      <c r="EP59" s="47"/>
      <c r="EQ59" s="47"/>
      <c r="ER59" s="92"/>
      <c r="ES59" s="92"/>
      <c r="ET59" s="92"/>
      <c r="EU59" s="92"/>
      <c r="EV59" s="92"/>
      <c r="EW59" s="92"/>
      <c r="EX59" s="93"/>
      <c r="EY59" s="93"/>
      <c r="EZ59" s="93"/>
      <c r="FA59" s="93"/>
      <c r="FB59" s="93"/>
      <c r="FC59" s="93"/>
      <c r="FD59" s="93"/>
      <c r="FE59" s="93"/>
      <c r="FF59" s="93"/>
      <c r="FG59" s="93"/>
      <c r="FH59" s="93"/>
      <c r="FI59" s="93"/>
      <c r="FJ59" s="93"/>
      <c r="FK59" s="93"/>
      <c r="FL59" s="93"/>
      <c r="FM59" s="93"/>
      <c r="FN59" s="93"/>
      <c r="FO59" s="93"/>
      <c r="FP59" s="93"/>
      <c r="FQ59" s="93"/>
      <c r="FR59" s="93"/>
      <c r="FS59" s="93"/>
      <c r="FT59" s="93"/>
      <c r="FU59" s="93"/>
      <c r="FV59" s="93"/>
      <c r="FW59" s="93"/>
      <c r="FX59" s="93"/>
      <c r="FY59" s="93"/>
      <c r="FZ59" s="93"/>
      <c r="GA59" s="93"/>
      <c r="GB59" s="93"/>
      <c r="GC59" s="93"/>
      <c r="GD59" s="93"/>
      <c r="GE59" s="93"/>
      <c r="GF59" s="93"/>
      <c r="GG59" s="93"/>
      <c r="GH59" s="93"/>
      <c r="GI59" s="93"/>
      <c r="GJ59" s="93"/>
      <c r="GK59" s="93"/>
      <c r="GL59" s="93"/>
      <c r="GM59" s="93"/>
      <c r="GN59" s="93"/>
      <c r="GO59" s="93"/>
      <c r="GP59" s="93"/>
      <c r="GQ59" s="93"/>
      <c r="GR59" s="93"/>
      <c r="GS59" s="93"/>
      <c r="GT59" s="93"/>
      <c r="GU59" s="93"/>
      <c r="GV59" s="93"/>
      <c r="GW59" s="93"/>
      <c r="GX59" s="93"/>
      <c r="GY59" s="93"/>
      <c r="GZ59" s="93"/>
      <c r="HA59" s="93"/>
      <c r="HB59" s="93"/>
      <c r="HC59" s="93"/>
      <c r="HD59" s="93"/>
      <c r="HE59" s="93"/>
      <c r="HF59" s="93"/>
      <c r="HG59" s="93"/>
      <c r="HH59" s="93"/>
      <c r="HI59" s="93"/>
      <c r="HJ59" s="93"/>
      <c r="HK59" s="93"/>
      <c r="HL59" s="93"/>
      <c r="HM59" s="93"/>
      <c r="HN59" s="93"/>
      <c r="HO59" s="93"/>
      <c r="HP59" s="93"/>
      <c r="HQ59" s="93"/>
      <c r="HR59" s="93"/>
      <c r="HS59" s="93"/>
      <c r="HT59" s="93"/>
      <c r="HU59" s="93"/>
      <c r="HV59" s="93"/>
      <c r="HW59" s="93"/>
      <c r="HX59" s="93"/>
      <c r="HY59" s="93"/>
      <c r="HZ59" s="93"/>
      <c r="IA59" s="93"/>
      <c r="IB59" s="93"/>
      <c r="IC59" s="93"/>
      <c r="ID59" s="93"/>
      <c r="IE59" s="93"/>
      <c r="IF59" s="93"/>
      <c r="IG59" s="93"/>
      <c r="IH59" s="93"/>
      <c r="II59" s="93"/>
      <c r="IJ59" s="93"/>
      <c r="IK59" s="93"/>
      <c r="IL59" s="93"/>
      <c r="IM59" s="93"/>
      <c r="IN59" s="93"/>
      <c r="IO59" s="93"/>
      <c r="IP59" s="93"/>
      <c r="IQ59" s="93"/>
      <c r="IR59" s="93"/>
      <c r="IS59" s="93"/>
      <c r="IT59" s="93"/>
      <c r="IU59" s="93"/>
      <c r="IV59" s="93"/>
      <c r="IW59" s="93"/>
      <c r="IX59" s="93"/>
      <c r="IY59" s="93"/>
      <c r="IZ59" s="93"/>
      <c r="JA59" s="93"/>
      <c r="JB59" s="93"/>
      <c r="JC59" s="93"/>
      <c r="JD59" s="93"/>
      <c r="JE59" s="93"/>
      <c r="JF59" s="93"/>
      <c r="JG59" s="93"/>
      <c r="JH59" s="93"/>
      <c r="JI59" s="93"/>
      <c r="JJ59" s="93"/>
      <c r="JK59" s="93"/>
      <c r="JL59" s="93"/>
      <c r="JM59" s="93"/>
      <c r="JN59" s="93"/>
      <c r="JO59" s="93"/>
      <c r="JP59" s="93"/>
      <c r="JQ59" s="93"/>
      <c r="JR59" s="93"/>
      <c r="JS59" s="93"/>
      <c r="JT59" s="93"/>
      <c r="JU59" s="93"/>
      <c r="JV59" s="93"/>
      <c r="JW59" s="93"/>
      <c r="JX59" s="93"/>
      <c r="JY59" s="93"/>
      <c r="JZ59" s="93"/>
      <c r="KA59" s="93"/>
      <c r="KB59" s="93"/>
    </row>
    <row r="60" spans="1:288" ht="15.75" customHeight="1" x14ac:dyDescent="0.3">
      <c r="A60" s="81" t="s">
        <v>226</v>
      </c>
      <c r="B60" s="100" t="s">
        <v>266</v>
      </c>
      <c r="C60" s="100" t="s">
        <v>187</v>
      </c>
      <c r="D60" s="100" t="s">
        <v>488</v>
      </c>
      <c r="E60" s="82"/>
      <c r="F60" s="81"/>
      <c r="G60" s="81"/>
      <c r="H60" s="82"/>
      <c r="I60" s="81"/>
      <c r="J60" s="81"/>
      <c r="K60" s="81"/>
      <c r="L60" s="89" t="s">
        <v>489</v>
      </c>
      <c r="M60" s="75">
        <f t="shared" si="4"/>
        <v>0</v>
      </c>
      <c r="N60" s="47">
        <f t="shared" si="2"/>
        <v>0</v>
      </c>
      <c r="O60" s="83"/>
      <c r="P60" s="47">
        <f t="shared" si="3"/>
        <v>0</v>
      </c>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3"/>
      <c r="EY60" s="93"/>
      <c r="EZ60" s="93"/>
      <c r="FA60" s="93"/>
      <c r="FB60" s="93"/>
      <c r="FC60" s="93"/>
      <c r="FD60" s="93"/>
      <c r="FE60" s="93"/>
      <c r="FF60" s="93"/>
      <c r="FG60" s="93"/>
      <c r="FH60" s="93"/>
      <c r="FI60" s="93"/>
      <c r="FJ60" s="93"/>
      <c r="FK60" s="93"/>
      <c r="FL60" s="93"/>
      <c r="FM60" s="93"/>
      <c r="FN60" s="93"/>
      <c r="FO60" s="93"/>
      <c r="FP60" s="93"/>
      <c r="FQ60" s="93"/>
      <c r="FR60" s="93"/>
      <c r="FS60" s="93"/>
      <c r="FT60" s="93"/>
      <c r="FU60" s="93"/>
      <c r="FV60" s="93"/>
      <c r="FW60" s="93"/>
      <c r="FX60" s="93"/>
      <c r="FY60" s="93"/>
      <c r="FZ60" s="93"/>
      <c r="GA60" s="93"/>
      <c r="GB60" s="93"/>
      <c r="GC60" s="93"/>
      <c r="GD60" s="93"/>
      <c r="GE60" s="93"/>
      <c r="GF60" s="93"/>
      <c r="GG60" s="93"/>
      <c r="GH60" s="93"/>
      <c r="GI60" s="93"/>
      <c r="GJ60" s="93"/>
      <c r="GK60" s="93"/>
      <c r="GL60" s="93"/>
      <c r="GM60" s="93"/>
      <c r="GN60" s="93"/>
      <c r="GO60" s="93"/>
      <c r="GP60" s="93"/>
      <c r="GQ60" s="93"/>
      <c r="GR60" s="93"/>
      <c r="GS60" s="93"/>
      <c r="GT60" s="93"/>
      <c r="GU60" s="93"/>
      <c r="GV60" s="93"/>
      <c r="GW60" s="93"/>
      <c r="GX60" s="93"/>
      <c r="GY60" s="93"/>
      <c r="GZ60" s="93"/>
      <c r="HA60" s="93"/>
      <c r="HB60" s="93"/>
      <c r="HC60" s="93"/>
      <c r="HD60" s="93"/>
      <c r="HE60" s="93"/>
      <c r="HF60" s="93"/>
      <c r="HG60" s="93"/>
      <c r="HH60" s="93"/>
      <c r="HI60" s="93"/>
      <c r="HJ60" s="93"/>
      <c r="HK60" s="93"/>
      <c r="HL60" s="93"/>
      <c r="HM60" s="93"/>
      <c r="HN60" s="93"/>
      <c r="HO60" s="93"/>
      <c r="HP60" s="93"/>
      <c r="HQ60" s="93"/>
      <c r="HR60" s="93"/>
      <c r="HS60" s="93"/>
      <c r="HT60" s="93"/>
      <c r="HU60" s="93"/>
      <c r="HV60" s="93"/>
      <c r="HW60" s="93"/>
      <c r="HX60" s="93"/>
      <c r="HY60" s="93"/>
      <c r="HZ60" s="93"/>
      <c r="IA60" s="93"/>
      <c r="IB60" s="93"/>
      <c r="IC60" s="93"/>
      <c r="ID60" s="93"/>
      <c r="IE60" s="93"/>
      <c r="IF60" s="93"/>
      <c r="IG60" s="93"/>
      <c r="IH60" s="93"/>
      <c r="II60" s="93"/>
      <c r="IJ60" s="93"/>
      <c r="IK60" s="93"/>
      <c r="IL60" s="93"/>
      <c r="IM60" s="93"/>
      <c r="IN60" s="93"/>
      <c r="IO60" s="93"/>
      <c r="IP60" s="93"/>
      <c r="IQ60" s="93"/>
      <c r="IR60" s="93"/>
      <c r="IS60" s="93"/>
      <c r="IT60" s="93"/>
      <c r="IU60" s="93"/>
      <c r="IV60" s="93"/>
      <c r="IW60" s="93"/>
      <c r="IX60" s="93"/>
      <c r="IY60" s="93"/>
      <c r="IZ60" s="93"/>
      <c r="JA60" s="93"/>
      <c r="JB60" s="93"/>
      <c r="JC60" s="93"/>
      <c r="JD60" s="93"/>
      <c r="JE60" s="93"/>
      <c r="JF60" s="93"/>
      <c r="JG60" s="93"/>
      <c r="JH60" s="93"/>
      <c r="JI60" s="93"/>
      <c r="JJ60" s="93"/>
      <c r="JK60" s="93"/>
      <c r="JL60" s="93"/>
      <c r="JM60" s="93"/>
      <c r="JN60" s="93"/>
      <c r="JO60" s="93"/>
      <c r="JP60" s="93"/>
      <c r="JQ60" s="93"/>
      <c r="JR60" s="93"/>
      <c r="JS60" s="93"/>
      <c r="JT60" s="93"/>
      <c r="JU60" s="93"/>
      <c r="JV60" s="93"/>
      <c r="JW60" s="93"/>
      <c r="JX60" s="93"/>
      <c r="JY60" s="93"/>
      <c r="JZ60" s="93"/>
      <c r="KA60" s="93"/>
      <c r="KB60" s="93"/>
    </row>
    <row r="61" spans="1:288" ht="15.75" customHeight="1" x14ac:dyDescent="0.3">
      <c r="A61" s="81" t="s">
        <v>226</v>
      </c>
      <c r="B61" s="100" t="s">
        <v>266</v>
      </c>
      <c r="C61" s="100" t="s">
        <v>187</v>
      </c>
      <c r="D61" s="100" t="s">
        <v>488</v>
      </c>
      <c r="E61" s="100" t="s">
        <v>497</v>
      </c>
      <c r="F61" s="81"/>
      <c r="G61" s="81"/>
      <c r="H61" s="82"/>
      <c r="I61" s="81"/>
      <c r="J61" s="81"/>
      <c r="K61" s="81"/>
      <c r="L61" s="89" t="s">
        <v>498</v>
      </c>
      <c r="M61" s="75">
        <f t="shared" si="4"/>
        <v>0</v>
      </c>
      <c r="N61" s="47">
        <f t="shared" si="2"/>
        <v>0</v>
      </c>
      <c r="O61" s="83"/>
      <c r="P61" s="47">
        <f t="shared" si="3"/>
        <v>0</v>
      </c>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47"/>
      <c r="CC61" s="47"/>
      <c r="CD61" s="47"/>
      <c r="CE61" s="47"/>
      <c r="CF61" s="47"/>
      <c r="CG61" s="47"/>
      <c r="CH61" s="47"/>
      <c r="CI61" s="47"/>
      <c r="CJ61" s="47"/>
      <c r="CK61" s="47"/>
      <c r="CL61" s="47"/>
      <c r="CM61" s="47"/>
      <c r="CN61" s="47"/>
      <c r="CO61" s="47"/>
      <c r="CP61" s="47"/>
      <c r="CQ61" s="92"/>
      <c r="CR61" s="92"/>
      <c r="CS61" s="92"/>
      <c r="CT61" s="92"/>
      <c r="CU61" s="92"/>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92"/>
      <c r="DW61" s="92"/>
      <c r="DX61" s="92"/>
      <c r="DY61" s="92"/>
      <c r="DZ61" s="92"/>
      <c r="EA61" s="92"/>
      <c r="EB61" s="92"/>
      <c r="EC61" s="92"/>
      <c r="ED61" s="92"/>
      <c r="EE61" s="92"/>
      <c r="EF61" s="92"/>
      <c r="EG61" s="92"/>
      <c r="EH61" s="92"/>
      <c r="EI61" s="92"/>
      <c r="EJ61" s="92"/>
      <c r="EK61" s="92"/>
      <c r="EL61" s="92"/>
      <c r="EM61" s="92"/>
      <c r="EN61" s="92"/>
      <c r="EO61" s="92"/>
      <c r="EP61" s="92"/>
      <c r="EQ61" s="92"/>
      <c r="ER61" s="92"/>
      <c r="ES61" s="92"/>
      <c r="ET61" s="92"/>
      <c r="EU61" s="92"/>
      <c r="EV61" s="92"/>
      <c r="EW61" s="92"/>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c r="IA61" s="93"/>
      <c r="IB61" s="93"/>
      <c r="IC61" s="93"/>
      <c r="ID61" s="93"/>
      <c r="IE61" s="93"/>
      <c r="IF61" s="93"/>
      <c r="IG61" s="93"/>
      <c r="IH61" s="93"/>
      <c r="II61" s="93"/>
      <c r="IJ61" s="93"/>
      <c r="IK61" s="93"/>
      <c r="IL61" s="93"/>
      <c r="IM61" s="93"/>
      <c r="IN61" s="93"/>
      <c r="IO61" s="93"/>
      <c r="IP61" s="93"/>
      <c r="IQ61" s="93"/>
      <c r="IR61" s="93"/>
      <c r="IS61" s="93"/>
      <c r="IT61" s="93"/>
      <c r="IU61" s="93"/>
      <c r="IV61" s="93"/>
      <c r="IW61" s="93"/>
      <c r="IX61" s="93"/>
      <c r="IY61" s="93"/>
      <c r="IZ61" s="93"/>
      <c r="JA61" s="93"/>
      <c r="JB61" s="93"/>
      <c r="JC61" s="93"/>
      <c r="JD61" s="93"/>
      <c r="JE61" s="93"/>
      <c r="JF61" s="93"/>
      <c r="JG61" s="93"/>
      <c r="JH61" s="93"/>
      <c r="JI61" s="93"/>
      <c r="JJ61" s="93"/>
      <c r="JK61" s="93"/>
      <c r="JL61" s="93"/>
      <c r="JM61" s="93"/>
      <c r="JN61" s="93"/>
      <c r="JO61" s="93"/>
      <c r="JP61" s="93"/>
      <c r="JQ61" s="93"/>
      <c r="JR61" s="93"/>
      <c r="JS61" s="93"/>
      <c r="JT61" s="93"/>
      <c r="JU61" s="93"/>
      <c r="JV61" s="93"/>
      <c r="JW61" s="93"/>
      <c r="JX61" s="93"/>
      <c r="JY61" s="93"/>
      <c r="JZ61" s="93"/>
      <c r="KA61" s="93"/>
      <c r="KB61" s="93"/>
    </row>
    <row r="62" spans="1:288" ht="15.75" customHeight="1" x14ac:dyDescent="0.3">
      <c r="A62" s="56" t="s">
        <v>226</v>
      </c>
      <c r="B62" s="55" t="s">
        <v>266</v>
      </c>
      <c r="C62" s="55" t="s">
        <v>266</v>
      </c>
      <c r="D62" s="55" t="s">
        <v>488</v>
      </c>
      <c r="E62" s="55" t="s">
        <v>497</v>
      </c>
      <c r="F62" s="154" t="s">
        <v>502</v>
      </c>
      <c r="G62" s="55" t="s">
        <v>503</v>
      </c>
      <c r="H62" s="121" t="s">
        <v>504</v>
      </c>
      <c r="I62" s="87" t="s">
        <v>208</v>
      </c>
      <c r="J62" s="87" t="s">
        <v>505</v>
      </c>
      <c r="K62" s="87"/>
      <c r="L62" s="303" t="s">
        <v>506</v>
      </c>
      <c r="M62" s="75">
        <f t="shared" si="4"/>
        <v>300000000</v>
      </c>
      <c r="N62" s="47">
        <f t="shared" si="2"/>
        <v>300000000</v>
      </c>
      <c r="O62" s="83">
        <v>12</v>
      </c>
      <c r="P62" s="47">
        <f t="shared" si="3"/>
        <v>300000000</v>
      </c>
      <c r="Q62" s="47">
        <v>300000000</v>
      </c>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152"/>
      <c r="CA62" s="152"/>
      <c r="CB62" s="92"/>
      <c r="CC62" s="47"/>
      <c r="CD62" s="92"/>
      <c r="CE62" s="47"/>
      <c r="CF62" s="92"/>
      <c r="CG62" s="92"/>
      <c r="CH62" s="92"/>
      <c r="CI62" s="92"/>
      <c r="CJ62" s="92"/>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c r="DW62" s="153"/>
      <c r="DX62" s="153"/>
      <c r="DY62" s="153"/>
      <c r="DZ62" s="153"/>
      <c r="EA62" s="92"/>
      <c r="EB62" s="92"/>
      <c r="EC62" s="92"/>
      <c r="ED62" s="92"/>
      <c r="EE62" s="92"/>
      <c r="EF62" s="92"/>
      <c r="EG62" s="92"/>
      <c r="EH62" s="92"/>
      <c r="EI62" s="92"/>
      <c r="EJ62" s="92"/>
      <c r="EK62" s="92"/>
      <c r="EL62" s="92"/>
      <c r="EM62" s="92"/>
      <c r="EN62" s="92"/>
      <c r="EO62" s="92"/>
      <c r="EP62" s="92"/>
      <c r="EQ62" s="92"/>
      <c r="ER62" s="92"/>
      <c r="ES62" s="92"/>
      <c r="ET62" s="92"/>
      <c r="EU62" s="92"/>
      <c r="EV62" s="92"/>
      <c r="EW62" s="92"/>
      <c r="EX62" s="93"/>
      <c r="EY62" s="93"/>
      <c r="EZ62" s="93"/>
      <c r="FA62" s="93"/>
      <c r="FB62" s="93"/>
      <c r="FC62" s="93"/>
      <c r="FD62" s="93"/>
      <c r="FE62" s="93"/>
      <c r="FF62" s="93"/>
      <c r="FG62" s="93"/>
      <c r="FH62" s="93"/>
      <c r="FI62" s="93"/>
      <c r="FJ62" s="93"/>
      <c r="FK62" s="93"/>
      <c r="FL62" s="93"/>
      <c r="FM62" s="93"/>
      <c r="FN62" s="93"/>
      <c r="FO62" s="93"/>
      <c r="FP62" s="93"/>
      <c r="FQ62" s="93"/>
      <c r="FR62" s="93"/>
      <c r="FS62" s="93"/>
      <c r="FT62" s="93"/>
      <c r="FU62" s="93"/>
      <c r="FV62" s="93"/>
      <c r="FW62" s="93"/>
      <c r="FX62" s="93"/>
      <c r="FY62" s="93"/>
      <c r="FZ62" s="93"/>
      <c r="GA62" s="93"/>
      <c r="GB62" s="93"/>
      <c r="GC62" s="93"/>
      <c r="GD62" s="93"/>
      <c r="GE62" s="93"/>
      <c r="GF62" s="93"/>
      <c r="GG62" s="93"/>
      <c r="GH62" s="93"/>
      <c r="GI62" s="93"/>
      <c r="GJ62" s="93"/>
      <c r="GK62" s="93"/>
      <c r="GL62" s="93"/>
      <c r="GM62" s="93"/>
      <c r="GN62" s="93"/>
      <c r="GO62" s="93"/>
      <c r="GP62" s="93"/>
      <c r="GQ62" s="93"/>
      <c r="GR62" s="93"/>
      <c r="GS62" s="93"/>
      <c r="GT62" s="93"/>
      <c r="GU62" s="93"/>
      <c r="GV62" s="93"/>
      <c r="GW62" s="93"/>
      <c r="GX62" s="93"/>
      <c r="GY62" s="93"/>
      <c r="GZ62" s="93"/>
      <c r="HA62" s="93"/>
      <c r="HB62" s="93"/>
      <c r="HC62" s="93"/>
      <c r="HD62" s="93"/>
      <c r="HE62" s="93"/>
      <c r="HF62" s="93"/>
      <c r="HG62" s="93"/>
      <c r="HH62" s="93"/>
      <c r="HI62" s="93"/>
      <c r="HJ62" s="93"/>
      <c r="HK62" s="93"/>
      <c r="HL62" s="93"/>
      <c r="HM62" s="93"/>
      <c r="HN62" s="93"/>
      <c r="HO62" s="93"/>
      <c r="HP62" s="93"/>
      <c r="HQ62" s="93"/>
      <c r="HR62" s="93"/>
      <c r="HS62" s="93"/>
      <c r="HT62" s="93"/>
      <c r="HU62" s="93"/>
      <c r="HV62" s="93"/>
      <c r="HW62" s="93"/>
      <c r="HX62" s="93"/>
      <c r="HY62" s="93"/>
      <c r="HZ62" s="93"/>
      <c r="IA62" s="93"/>
      <c r="IB62" s="93"/>
      <c r="IC62" s="93"/>
      <c r="ID62" s="93"/>
      <c r="IE62" s="93"/>
      <c r="IF62" s="93"/>
      <c r="IG62" s="93"/>
      <c r="IH62" s="93"/>
      <c r="II62" s="93"/>
      <c r="IJ62" s="93"/>
      <c r="IK62" s="93"/>
      <c r="IL62" s="93"/>
      <c r="IM62" s="93"/>
      <c r="IN62" s="93"/>
      <c r="IO62" s="93"/>
      <c r="IP62" s="93"/>
      <c r="IQ62" s="93"/>
      <c r="IR62" s="93"/>
      <c r="IS62" s="93"/>
      <c r="IT62" s="93"/>
      <c r="IU62" s="93"/>
      <c r="IV62" s="93"/>
      <c r="IW62" s="93"/>
      <c r="IX62" s="93"/>
      <c r="IY62" s="93"/>
      <c r="IZ62" s="93"/>
      <c r="JA62" s="93"/>
      <c r="JB62" s="93"/>
      <c r="JC62" s="93"/>
      <c r="JD62" s="93"/>
      <c r="JE62" s="93"/>
      <c r="JF62" s="93"/>
      <c r="JG62" s="93"/>
      <c r="JH62" s="93"/>
      <c r="JI62" s="93"/>
      <c r="JJ62" s="93"/>
      <c r="JK62" s="93"/>
      <c r="JL62" s="93"/>
      <c r="JM62" s="93"/>
      <c r="JN62" s="93"/>
      <c r="JO62" s="93"/>
      <c r="JP62" s="93"/>
      <c r="JQ62" s="93"/>
      <c r="JR62" s="93"/>
      <c r="JS62" s="93"/>
      <c r="JT62" s="93"/>
      <c r="JU62" s="93"/>
      <c r="JV62" s="93"/>
      <c r="JW62" s="93"/>
      <c r="JX62" s="93"/>
      <c r="JY62" s="93"/>
      <c r="JZ62" s="93"/>
      <c r="KA62" s="93"/>
      <c r="KB62" s="93"/>
    </row>
    <row r="63" spans="1:288" ht="15.75" customHeight="1" x14ac:dyDescent="0.3">
      <c r="A63" s="69" t="s">
        <v>282</v>
      </c>
      <c r="B63" s="68"/>
      <c r="C63" s="68"/>
      <c r="D63" s="68"/>
      <c r="E63" s="68"/>
      <c r="F63" s="148"/>
      <c r="G63" s="148"/>
      <c r="H63" s="68"/>
      <c r="I63" s="69"/>
      <c r="J63" s="69"/>
      <c r="K63" s="69"/>
      <c r="L63" s="46" t="s">
        <v>508</v>
      </c>
      <c r="M63" s="75">
        <f t="shared" si="4"/>
        <v>0</v>
      </c>
      <c r="N63" s="47">
        <f t="shared" si="2"/>
        <v>0</v>
      </c>
      <c r="O63" s="83"/>
      <c r="P63" s="47">
        <f t="shared" si="3"/>
        <v>0</v>
      </c>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48"/>
      <c r="CC63" s="48"/>
      <c r="CD63" s="48"/>
      <c r="CE63" s="48"/>
      <c r="CF63" s="48"/>
      <c r="CG63" s="48"/>
      <c r="CH63" s="48"/>
      <c r="CI63" s="48"/>
      <c r="CJ63" s="48"/>
      <c r="CK63" s="48"/>
      <c r="CL63" s="48"/>
      <c r="CM63" s="48"/>
      <c r="CN63" s="48"/>
      <c r="CO63" s="48"/>
      <c r="CP63" s="48"/>
      <c r="CQ63" s="67"/>
      <c r="CR63" s="67"/>
      <c r="CS63" s="67"/>
      <c r="CT63" s="67"/>
      <c r="CU63" s="67"/>
      <c r="CV63" s="48"/>
      <c r="CW63" s="48"/>
      <c r="CX63" s="48"/>
      <c r="CY63" s="48"/>
      <c r="CZ63" s="48"/>
      <c r="DA63" s="48"/>
      <c r="DB63" s="48"/>
      <c r="DC63" s="48"/>
      <c r="DD63" s="48"/>
      <c r="DE63" s="48"/>
      <c r="DF63" s="48"/>
      <c r="DG63" s="48"/>
      <c r="DH63" s="48"/>
      <c r="DI63" s="48"/>
      <c r="DJ63" s="48"/>
      <c r="DK63" s="48"/>
      <c r="DL63" s="48"/>
      <c r="DM63" s="48"/>
      <c r="DN63" s="48"/>
      <c r="DO63" s="48"/>
      <c r="DP63" s="48"/>
      <c r="DQ63" s="48"/>
      <c r="DR63" s="48"/>
      <c r="DS63" s="48"/>
      <c r="DT63" s="48"/>
      <c r="DU63" s="48"/>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c r="JC63" s="12"/>
      <c r="JD63" s="12"/>
      <c r="JE63" s="12"/>
      <c r="JF63" s="12"/>
      <c r="JG63" s="12"/>
      <c r="JH63" s="12"/>
      <c r="JI63" s="12"/>
      <c r="JJ63" s="12"/>
      <c r="JK63" s="12"/>
      <c r="JL63" s="12"/>
      <c r="JM63" s="12"/>
      <c r="JN63" s="12"/>
      <c r="JO63" s="12"/>
      <c r="JP63" s="12"/>
      <c r="JQ63" s="12"/>
      <c r="JR63" s="12"/>
      <c r="JS63" s="12"/>
      <c r="JT63" s="12"/>
      <c r="JU63" s="12"/>
      <c r="JV63" s="12"/>
      <c r="JW63" s="12"/>
      <c r="JX63" s="12"/>
      <c r="JY63" s="12"/>
      <c r="JZ63" s="12"/>
      <c r="KA63" s="12"/>
      <c r="KB63" s="12"/>
    </row>
    <row r="64" spans="1:288" ht="15.75" customHeight="1" x14ac:dyDescent="0.3">
      <c r="A64" s="58" t="s">
        <v>282</v>
      </c>
      <c r="B64" s="58" t="s">
        <v>187</v>
      </c>
      <c r="C64" s="58"/>
      <c r="D64" s="58"/>
      <c r="E64" s="58"/>
      <c r="F64" s="58"/>
      <c r="G64" s="58"/>
      <c r="H64" s="60"/>
      <c r="I64" s="61"/>
      <c r="J64" s="61"/>
      <c r="K64" s="61"/>
      <c r="L64" s="62" t="s">
        <v>339</v>
      </c>
      <c r="M64" s="75">
        <f t="shared" si="4"/>
        <v>0</v>
      </c>
      <c r="N64" s="47">
        <f t="shared" si="2"/>
        <v>0</v>
      </c>
      <c r="O64" s="83"/>
      <c r="P64" s="47">
        <f t="shared" si="3"/>
        <v>0</v>
      </c>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48"/>
      <c r="CC64" s="48"/>
      <c r="CD64" s="48"/>
      <c r="CE64" s="48"/>
      <c r="CF64" s="48"/>
      <c r="CG64" s="48"/>
      <c r="CH64" s="48"/>
      <c r="CI64" s="48"/>
      <c r="CJ64" s="48"/>
      <c r="CK64" s="48"/>
      <c r="CL64" s="48"/>
      <c r="CM64" s="48"/>
      <c r="CN64" s="48"/>
      <c r="CO64" s="48"/>
      <c r="CP64" s="48"/>
      <c r="CQ64" s="67"/>
      <c r="CR64" s="67"/>
      <c r="CS64" s="67"/>
      <c r="CT64" s="67"/>
      <c r="CU64" s="67"/>
      <c r="CV64" s="48"/>
      <c r="CW64" s="48"/>
      <c r="CX64" s="48"/>
      <c r="CY64" s="48"/>
      <c r="CZ64" s="48"/>
      <c r="DA64" s="48"/>
      <c r="DB64" s="48"/>
      <c r="DC64" s="48"/>
      <c r="DD64" s="48"/>
      <c r="DE64" s="48"/>
      <c r="DF64" s="48"/>
      <c r="DG64" s="48"/>
      <c r="DH64" s="48"/>
      <c r="DI64" s="48"/>
      <c r="DJ64" s="48"/>
      <c r="DK64" s="48"/>
      <c r="DL64" s="48"/>
      <c r="DM64" s="48"/>
      <c r="DN64" s="48"/>
      <c r="DO64" s="48"/>
      <c r="DP64" s="48"/>
      <c r="DQ64" s="48"/>
      <c r="DR64" s="48"/>
      <c r="DS64" s="48"/>
      <c r="DT64" s="48"/>
      <c r="DU64" s="48"/>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c r="IX64" s="12"/>
      <c r="IY64" s="12"/>
      <c r="IZ64" s="12"/>
      <c r="JA64" s="12"/>
      <c r="JB64" s="12"/>
      <c r="JC64" s="12"/>
      <c r="JD64" s="12"/>
      <c r="JE64" s="12"/>
      <c r="JF64" s="12"/>
      <c r="JG64" s="12"/>
      <c r="JH64" s="12"/>
      <c r="JI64" s="12"/>
      <c r="JJ64" s="12"/>
      <c r="JK64" s="12"/>
      <c r="JL64" s="12"/>
      <c r="JM64" s="12"/>
      <c r="JN64" s="12"/>
      <c r="JO64" s="12"/>
      <c r="JP64" s="12"/>
      <c r="JQ64" s="12"/>
      <c r="JR64" s="12"/>
      <c r="JS64" s="12"/>
      <c r="JT64" s="12"/>
      <c r="JU64" s="12"/>
      <c r="JV64" s="12"/>
      <c r="JW64" s="12"/>
      <c r="JX64" s="12"/>
      <c r="JY64" s="12"/>
      <c r="JZ64" s="12"/>
      <c r="KA64" s="12"/>
      <c r="KB64" s="12"/>
    </row>
    <row r="65" spans="1:288" ht="15.75" customHeight="1" x14ac:dyDescent="0.3">
      <c r="A65" s="58" t="s">
        <v>282</v>
      </c>
      <c r="B65" s="58" t="s">
        <v>187</v>
      </c>
      <c r="C65" s="58" t="s">
        <v>189</v>
      </c>
      <c r="D65" s="58"/>
      <c r="E65" s="58"/>
      <c r="F65" s="58"/>
      <c r="G65" s="58"/>
      <c r="H65" s="60"/>
      <c r="I65" s="61"/>
      <c r="J65" s="61"/>
      <c r="K65" s="61"/>
      <c r="L65" s="62" t="s">
        <v>340</v>
      </c>
      <c r="M65" s="75">
        <f t="shared" si="4"/>
        <v>0</v>
      </c>
      <c r="N65" s="47">
        <f t="shared" si="2"/>
        <v>0</v>
      </c>
      <c r="O65" s="83"/>
      <c r="P65" s="47">
        <f t="shared" si="3"/>
        <v>0</v>
      </c>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48"/>
      <c r="CC65" s="48"/>
      <c r="CD65" s="48"/>
      <c r="CE65" s="48"/>
      <c r="CF65" s="48"/>
      <c r="CG65" s="48"/>
      <c r="CH65" s="48"/>
      <c r="CI65" s="48"/>
      <c r="CJ65" s="48"/>
      <c r="CK65" s="48"/>
      <c r="CL65" s="48"/>
      <c r="CM65" s="48"/>
      <c r="CN65" s="48"/>
      <c r="CO65" s="48"/>
      <c r="CP65" s="48"/>
      <c r="CQ65" s="67"/>
      <c r="CR65" s="67"/>
      <c r="CS65" s="67"/>
      <c r="CT65" s="67"/>
      <c r="CU65" s="67"/>
      <c r="CV65" s="48"/>
      <c r="CW65" s="48"/>
      <c r="CX65" s="48"/>
      <c r="CY65" s="48"/>
      <c r="CZ65" s="48"/>
      <c r="DA65" s="48"/>
      <c r="DB65" s="48"/>
      <c r="DC65" s="48"/>
      <c r="DD65" s="48"/>
      <c r="DE65" s="48"/>
      <c r="DF65" s="48"/>
      <c r="DG65" s="48"/>
      <c r="DH65" s="48"/>
      <c r="DI65" s="48"/>
      <c r="DJ65" s="48"/>
      <c r="DK65" s="48"/>
      <c r="DL65" s="48"/>
      <c r="DM65" s="48"/>
      <c r="DN65" s="48"/>
      <c r="DO65" s="48"/>
      <c r="DP65" s="48"/>
      <c r="DQ65" s="48"/>
      <c r="DR65" s="48"/>
      <c r="DS65" s="48"/>
      <c r="DT65" s="48"/>
      <c r="DU65" s="48"/>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c r="IX65" s="12"/>
      <c r="IY65" s="12"/>
      <c r="IZ65" s="12"/>
      <c r="JA65" s="12"/>
      <c r="JB65" s="12"/>
      <c r="JC65" s="12"/>
      <c r="JD65" s="12"/>
      <c r="JE65" s="12"/>
      <c r="JF65" s="12"/>
      <c r="JG65" s="12"/>
      <c r="JH65" s="12"/>
      <c r="JI65" s="12"/>
      <c r="JJ65" s="12"/>
      <c r="JK65" s="12"/>
      <c r="JL65" s="12"/>
      <c r="JM65" s="12"/>
      <c r="JN65" s="12"/>
      <c r="JO65" s="12"/>
      <c r="JP65" s="12"/>
      <c r="JQ65" s="12"/>
      <c r="JR65" s="12"/>
      <c r="JS65" s="12"/>
      <c r="JT65" s="12"/>
      <c r="JU65" s="12"/>
      <c r="JV65" s="12"/>
      <c r="JW65" s="12"/>
      <c r="JX65" s="12"/>
      <c r="JY65" s="12"/>
      <c r="JZ65" s="12"/>
      <c r="KA65" s="12"/>
      <c r="KB65" s="12"/>
    </row>
    <row r="66" spans="1:288" ht="15.75" customHeight="1" x14ac:dyDescent="0.3">
      <c r="A66" s="73" t="s">
        <v>282</v>
      </c>
      <c r="B66" s="73" t="s">
        <v>187</v>
      </c>
      <c r="C66" s="73" t="s">
        <v>189</v>
      </c>
      <c r="D66" s="73" t="s">
        <v>509</v>
      </c>
      <c r="E66" s="73"/>
      <c r="F66" s="73"/>
      <c r="G66" s="73"/>
      <c r="H66" s="73"/>
      <c r="I66" s="97"/>
      <c r="J66" s="97"/>
      <c r="K66" s="97"/>
      <c r="L66" s="78" t="s">
        <v>510</v>
      </c>
      <c r="M66" s="75">
        <f t="shared" si="4"/>
        <v>0</v>
      </c>
      <c r="N66" s="47">
        <f t="shared" si="2"/>
        <v>0</v>
      </c>
      <c r="O66" s="83"/>
      <c r="P66" s="47">
        <f t="shared" si="3"/>
        <v>0</v>
      </c>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6"/>
      <c r="CA66" s="66"/>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row>
    <row r="67" spans="1:288" ht="15.75" customHeight="1" x14ac:dyDescent="0.3">
      <c r="A67" s="73" t="s">
        <v>282</v>
      </c>
      <c r="B67" s="73" t="s">
        <v>187</v>
      </c>
      <c r="C67" s="73" t="s">
        <v>189</v>
      </c>
      <c r="D67" s="73" t="s">
        <v>509</v>
      </c>
      <c r="E67" s="73" t="s">
        <v>516</v>
      </c>
      <c r="F67" s="73"/>
      <c r="G67" s="73"/>
      <c r="H67" s="73"/>
      <c r="I67" s="97"/>
      <c r="J67" s="97"/>
      <c r="K67" s="97"/>
      <c r="L67" s="78" t="s">
        <v>517</v>
      </c>
      <c r="M67" s="75">
        <f t="shared" si="4"/>
        <v>0</v>
      </c>
      <c r="N67" s="47">
        <f t="shared" si="2"/>
        <v>0</v>
      </c>
      <c r="O67" s="83"/>
      <c r="P67" s="47">
        <f t="shared" si="3"/>
        <v>0</v>
      </c>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6"/>
      <c r="CA67" s="66"/>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row>
    <row r="68" spans="1:288" ht="15.75" customHeight="1" x14ac:dyDescent="0.3">
      <c r="A68" s="118" t="s">
        <v>282</v>
      </c>
      <c r="B68" s="118" t="s">
        <v>187</v>
      </c>
      <c r="C68" s="118" t="s">
        <v>189</v>
      </c>
      <c r="D68" s="118" t="s">
        <v>509</v>
      </c>
      <c r="E68" s="118" t="s">
        <v>516</v>
      </c>
      <c r="F68" s="140" t="s">
        <v>520</v>
      </c>
      <c r="G68" s="55" t="s">
        <v>521</v>
      </c>
      <c r="H68" s="160" t="s">
        <v>522</v>
      </c>
      <c r="I68" s="181" t="s">
        <v>229</v>
      </c>
      <c r="J68" s="181" t="s">
        <v>523</v>
      </c>
      <c r="K68" s="181"/>
      <c r="L68" s="138" t="s">
        <v>524</v>
      </c>
      <c r="M68" s="75">
        <f t="shared" si="4"/>
        <v>560000000</v>
      </c>
      <c r="N68" s="47">
        <f t="shared" si="2"/>
        <v>560000000</v>
      </c>
      <c r="O68" s="83">
        <v>12</v>
      </c>
      <c r="P68" s="47">
        <f t="shared" si="3"/>
        <v>560000000</v>
      </c>
      <c r="Q68" s="47">
        <v>560000000</v>
      </c>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152"/>
      <c r="CA68" s="152"/>
      <c r="CB68" s="92"/>
      <c r="CC68" s="92"/>
      <c r="CD68" s="92"/>
      <c r="CE68" s="92"/>
      <c r="CF68" s="92"/>
      <c r="CG68" s="92"/>
      <c r="CH68" s="92"/>
      <c r="CI68" s="92"/>
      <c r="CJ68" s="92"/>
      <c r="CK68" s="92"/>
      <c r="CL68" s="92"/>
      <c r="CM68" s="92"/>
      <c r="CN68" s="92"/>
      <c r="CO68" s="92"/>
      <c r="CP68" s="92"/>
      <c r="CQ68" s="92"/>
      <c r="CR68" s="92"/>
      <c r="CS68" s="92"/>
      <c r="CT68" s="92"/>
      <c r="CU68" s="92"/>
      <c r="CV68" s="92"/>
      <c r="CW68" s="92"/>
      <c r="CX68" s="92"/>
      <c r="CY68" s="92"/>
      <c r="CZ68" s="92"/>
      <c r="DA68" s="92"/>
      <c r="DB68" s="92"/>
      <c r="DC68" s="92"/>
      <c r="DD68" s="92"/>
      <c r="DE68" s="92"/>
      <c r="DF68" s="92"/>
      <c r="DG68" s="92"/>
      <c r="DH68" s="92"/>
      <c r="DI68" s="92"/>
      <c r="DJ68" s="92"/>
      <c r="DK68" s="92"/>
      <c r="DL68" s="92"/>
      <c r="DM68" s="92"/>
      <c r="DN68" s="92"/>
      <c r="DO68" s="92"/>
      <c r="DP68" s="92"/>
      <c r="DQ68" s="92"/>
      <c r="DR68" s="92"/>
      <c r="DS68" s="92"/>
      <c r="DT68" s="92"/>
      <c r="DU68" s="92"/>
      <c r="DV68" s="92"/>
      <c r="DW68" s="92"/>
      <c r="DX68" s="92"/>
      <c r="DY68" s="92"/>
      <c r="DZ68" s="92"/>
      <c r="EA68" s="92"/>
      <c r="EB68" s="92"/>
      <c r="EC68" s="92"/>
      <c r="ED68" s="92"/>
      <c r="EE68" s="92"/>
      <c r="EF68" s="92"/>
      <c r="EG68" s="92"/>
      <c r="EH68" s="92"/>
      <c r="EI68" s="92"/>
      <c r="EJ68" s="92"/>
      <c r="EK68" s="92"/>
      <c r="EL68" s="92"/>
      <c r="EM68" s="92"/>
      <c r="EN68" s="92"/>
      <c r="EO68" s="92"/>
      <c r="EP68" s="92"/>
      <c r="EQ68" s="92"/>
      <c r="ER68" s="92"/>
      <c r="ES68" s="92"/>
      <c r="ET68" s="92"/>
      <c r="EU68" s="92"/>
      <c r="EV68" s="92"/>
      <c r="EW68" s="92"/>
      <c r="EX68" s="93"/>
      <c r="EY68" s="93"/>
      <c r="EZ68" s="93"/>
      <c r="FA68" s="93"/>
      <c r="FB68" s="93"/>
      <c r="FC68" s="93"/>
      <c r="FD68" s="93"/>
      <c r="FE68" s="93"/>
      <c r="FF68" s="93"/>
      <c r="FG68" s="93"/>
      <c r="FH68" s="93"/>
      <c r="FI68" s="93"/>
      <c r="FJ68" s="93"/>
      <c r="FK68" s="93"/>
      <c r="FL68" s="93"/>
      <c r="FM68" s="93"/>
      <c r="FN68" s="93"/>
      <c r="FO68" s="93"/>
      <c r="FP68" s="93"/>
      <c r="FQ68" s="93"/>
      <c r="FR68" s="93"/>
      <c r="FS68" s="93"/>
      <c r="FT68" s="93"/>
      <c r="FU68" s="93"/>
      <c r="FV68" s="93"/>
      <c r="FW68" s="93"/>
      <c r="FX68" s="93"/>
      <c r="FY68" s="93"/>
      <c r="FZ68" s="93"/>
      <c r="GA68" s="93"/>
      <c r="GB68" s="93"/>
      <c r="GC68" s="93"/>
      <c r="GD68" s="93"/>
      <c r="GE68" s="93"/>
      <c r="GF68" s="93"/>
      <c r="GG68" s="93"/>
      <c r="GH68" s="93"/>
      <c r="GI68" s="93"/>
      <c r="GJ68" s="93"/>
      <c r="GK68" s="93"/>
      <c r="GL68" s="93"/>
      <c r="GM68" s="93"/>
      <c r="GN68" s="93"/>
      <c r="GO68" s="93"/>
      <c r="GP68" s="93"/>
      <c r="GQ68" s="93"/>
      <c r="GR68" s="93"/>
      <c r="GS68" s="93"/>
      <c r="GT68" s="93"/>
      <c r="GU68" s="93"/>
      <c r="GV68" s="93"/>
      <c r="GW68" s="93"/>
      <c r="GX68" s="93"/>
      <c r="GY68" s="93"/>
      <c r="GZ68" s="93"/>
      <c r="HA68" s="93"/>
      <c r="HB68" s="93"/>
      <c r="HC68" s="93"/>
      <c r="HD68" s="93"/>
      <c r="HE68" s="93"/>
      <c r="HF68" s="93"/>
      <c r="HG68" s="93"/>
      <c r="HH68" s="93"/>
      <c r="HI68" s="93"/>
      <c r="HJ68" s="93"/>
      <c r="HK68" s="93"/>
      <c r="HL68" s="93"/>
      <c r="HM68" s="93"/>
      <c r="HN68" s="93"/>
      <c r="HO68" s="93"/>
      <c r="HP68" s="93"/>
      <c r="HQ68" s="93"/>
      <c r="HR68" s="93"/>
      <c r="HS68" s="93"/>
      <c r="HT68" s="93"/>
      <c r="HU68" s="93"/>
      <c r="HV68" s="93"/>
      <c r="HW68" s="93"/>
      <c r="HX68" s="93"/>
      <c r="HY68" s="93"/>
      <c r="HZ68" s="93"/>
      <c r="IA68" s="93"/>
      <c r="IB68" s="93"/>
      <c r="IC68" s="93"/>
      <c r="ID68" s="93"/>
      <c r="IE68" s="93"/>
      <c r="IF68" s="93"/>
      <c r="IG68" s="93"/>
      <c r="IH68" s="93"/>
      <c r="II68" s="93"/>
      <c r="IJ68" s="93"/>
      <c r="IK68" s="93"/>
      <c r="IL68" s="93"/>
      <c r="IM68" s="93"/>
      <c r="IN68" s="93"/>
      <c r="IO68" s="93"/>
      <c r="IP68" s="93"/>
      <c r="IQ68" s="93"/>
      <c r="IR68" s="93"/>
      <c r="IS68" s="93"/>
      <c r="IT68" s="93"/>
      <c r="IU68" s="93"/>
      <c r="IV68" s="93"/>
      <c r="IW68" s="93"/>
      <c r="IX68" s="93"/>
      <c r="IY68" s="93"/>
      <c r="IZ68" s="93"/>
      <c r="JA68" s="93"/>
      <c r="JB68" s="93"/>
      <c r="JC68" s="93"/>
      <c r="JD68" s="93"/>
      <c r="JE68" s="93"/>
      <c r="JF68" s="93"/>
      <c r="JG68" s="93"/>
      <c r="JH68" s="93"/>
      <c r="JI68" s="93"/>
      <c r="JJ68" s="93"/>
      <c r="JK68" s="93"/>
      <c r="JL68" s="93"/>
      <c r="JM68" s="93"/>
      <c r="JN68" s="93"/>
      <c r="JO68" s="93"/>
      <c r="JP68" s="93"/>
      <c r="JQ68" s="93"/>
      <c r="JR68" s="93"/>
      <c r="JS68" s="93"/>
      <c r="JT68" s="93"/>
      <c r="JU68" s="93"/>
      <c r="JV68" s="93"/>
      <c r="JW68" s="93"/>
      <c r="JX68" s="93"/>
      <c r="JY68" s="93"/>
      <c r="JZ68" s="93"/>
      <c r="KA68" s="93"/>
      <c r="KB68" s="93"/>
    </row>
    <row r="69" spans="1:288" ht="15.75" customHeight="1" x14ac:dyDescent="0.3">
      <c r="A69" s="56" t="s">
        <v>282</v>
      </c>
      <c r="B69" s="55" t="s">
        <v>187</v>
      </c>
      <c r="C69" s="55" t="s">
        <v>189</v>
      </c>
      <c r="D69" s="55" t="s">
        <v>509</v>
      </c>
      <c r="E69" s="55" t="s">
        <v>516</v>
      </c>
      <c r="F69" s="154" t="s">
        <v>525</v>
      </c>
      <c r="G69" s="55" t="s">
        <v>451</v>
      </c>
      <c r="H69" s="121" t="s">
        <v>526</v>
      </c>
      <c r="I69" s="87" t="s">
        <v>208</v>
      </c>
      <c r="J69" s="87" t="s">
        <v>523</v>
      </c>
      <c r="K69" s="87"/>
      <c r="L69" s="266" t="s">
        <v>527</v>
      </c>
      <c r="M69" s="75">
        <f t="shared" si="4"/>
        <v>250000000</v>
      </c>
      <c r="N69" s="47">
        <f t="shared" si="2"/>
        <v>250000000</v>
      </c>
      <c r="O69" s="83">
        <v>6</v>
      </c>
      <c r="P69" s="47">
        <f t="shared" si="3"/>
        <v>250000000</v>
      </c>
      <c r="Q69" s="47">
        <v>250000000</v>
      </c>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152"/>
      <c r="CA69" s="152"/>
      <c r="CB69" s="92"/>
      <c r="CC69" s="47"/>
      <c r="CD69" s="92"/>
      <c r="CE69" s="47"/>
      <c r="CF69" s="92"/>
      <c r="CG69" s="92"/>
      <c r="CH69" s="92"/>
      <c r="CI69" s="92"/>
      <c r="CJ69" s="92"/>
      <c r="CK69" s="92"/>
      <c r="CL69" s="92"/>
      <c r="CM69" s="92"/>
      <c r="CN69" s="92"/>
      <c r="CO69" s="92"/>
      <c r="CP69" s="92"/>
      <c r="CQ69" s="92"/>
      <c r="CR69" s="92"/>
      <c r="CS69" s="92"/>
      <c r="CT69" s="92"/>
      <c r="CU69" s="92"/>
      <c r="CV69" s="92"/>
      <c r="CW69" s="92"/>
      <c r="CX69" s="92"/>
      <c r="CY69" s="92"/>
      <c r="CZ69" s="92"/>
      <c r="DA69" s="92"/>
      <c r="DB69" s="92"/>
      <c r="DC69" s="92"/>
      <c r="DD69" s="92"/>
      <c r="DE69" s="92"/>
      <c r="DF69" s="92"/>
      <c r="DG69" s="92"/>
      <c r="DH69" s="92"/>
      <c r="DI69" s="92"/>
      <c r="DJ69" s="92"/>
      <c r="DK69" s="92"/>
      <c r="DL69" s="92"/>
      <c r="DM69" s="92"/>
      <c r="DN69" s="92"/>
      <c r="DO69" s="92"/>
      <c r="DP69" s="92"/>
      <c r="DQ69" s="92"/>
      <c r="DR69" s="92"/>
      <c r="DS69" s="92"/>
      <c r="DT69" s="92"/>
      <c r="DU69" s="92"/>
      <c r="DV69" s="92"/>
      <c r="DW69" s="153"/>
      <c r="DX69" s="153"/>
      <c r="DY69" s="153"/>
      <c r="DZ69" s="153"/>
      <c r="EA69" s="92"/>
      <c r="EB69" s="92"/>
      <c r="EC69" s="92"/>
      <c r="ED69" s="92"/>
      <c r="EE69" s="92"/>
      <c r="EF69" s="92"/>
      <c r="EG69" s="92"/>
      <c r="EH69" s="92"/>
      <c r="EI69" s="92"/>
      <c r="EJ69" s="92"/>
      <c r="EK69" s="92"/>
      <c r="EL69" s="92"/>
      <c r="EM69" s="92"/>
      <c r="EN69" s="92"/>
      <c r="EO69" s="92"/>
      <c r="EP69" s="92"/>
      <c r="EQ69" s="92"/>
      <c r="ER69" s="92"/>
      <c r="ES69" s="92"/>
      <c r="ET69" s="92"/>
      <c r="EU69" s="92"/>
      <c r="EV69" s="92"/>
      <c r="EW69" s="92"/>
      <c r="EX69" s="93"/>
      <c r="EY69" s="93"/>
      <c r="EZ69" s="93"/>
      <c r="FA69" s="93"/>
      <c r="FB69" s="93"/>
      <c r="FC69" s="93"/>
      <c r="FD69" s="93"/>
      <c r="FE69" s="93"/>
      <c r="FF69" s="93"/>
      <c r="FG69" s="93"/>
      <c r="FH69" s="93"/>
      <c r="FI69" s="93"/>
      <c r="FJ69" s="93"/>
      <c r="FK69" s="93"/>
      <c r="FL69" s="93"/>
      <c r="FM69" s="93"/>
      <c r="FN69" s="93"/>
      <c r="FO69" s="93"/>
      <c r="FP69" s="93"/>
      <c r="FQ69" s="93"/>
      <c r="FR69" s="93"/>
      <c r="FS69" s="93"/>
      <c r="FT69" s="93"/>
      <c r="FU69" s="93"/>
      <c r="FV69" s="93"/>
      <c r="FW69" s="93"/>
      <c r="FX69" s="93"/>
      <c r="FY69" s="93"/>
      <c r="FZ69" s="93"/>
      <c r="GA69" s="93"/>
      <c r="GB69" s="93"/>
      <c r="GC69" s="93"/>
      <c r="GD69" s="93"/>
      <c r="GE69" s="93"/>
      <c r="GF69" s="93"/>
      <c r="GG69" s="93"/>
      <c r="GH69" s="93"/>
      <c r="GI69" s="93"/>
      <c r="GJ69" s="93"/>
      <c r="GK69" s="93"/>
      <c r="GL69" s="93"/>
      <c r="GM69" s="93"/>
      <c r="GN69" s="93"/>
      <c r="GO69" s="93"/>
      <c r="GP69" s="93"/>
      <c r="GQ69" s="93"/>
      <c r="GR69" s="93"/>
      <c r="GS69" s="93"/>
      <c r="GT69" s="93"/>
      <c r="GU69" s="93"/>
      <c r="GV69" s="93"/>
      <c r="GW69" s="93"/>
      <c r="GX69" s="93"/>
      <c r="GY69" s="93"/>
      <c r="GZ69" s="93"/>
      <c r="HA69" s="93"/>
      <c r="HB69" s="93"/>
      <c r="HC69" s="93"/>
      <c r="HD69" s="93"/>
      <c r="HE69" s="93"/>
      <c r="HF69" s="93"/>
      <c r="HG69" s="93"/>
      <c r="HH69" s="93"/>
      <c r="HI69" s="93"/>
      <c r="HJ69" s="93"/>
      <c r="HK69" s="93"/>
      <c r="HL69" s="93"/>
      <c r="HM69" s="93"/>
      <c r="HN69" s="93"/>
      <c r="HO69" s="93"/>
      <c r="HP69" s="93"/>
      <c r="HQ69" s="93"/>
      <c r="HR69" s="93"/>
      <c r="HS69" s="93"/>
      <c r="HT69" s="93"/>
      <c r="HU69" s="93"/>
      <c r="HV69" s="93"/>
      <c r="HW69" s="93"/>
      <c r="HX69" s="93"/>
      <c r="HY69" s="93"/>
      <c r="HZ69" s="93"/>
      <c r="IA69" s="93"/>
      <c r="IB69" s="93"/>
      <c r="IC69" s="93"/>
      <c r="ID69" s="93"/>
      <c r="IE69" s="93"/>
      <c r="IF69" s="93"/>
      <c r="IG69" s="93"/>
      <c r="IH69" s="93"/>
      <c r="II69" s="93"/>
      <c r="IJ69" s="93"/>
      <c r="IK69" s="93"/>
      <c r="IL69" s="93"/>
      <c r="IM69" s="93"/>
      <c r="IN69" s="93"/>
      <c r="IO69" s="93"/>
      <c r="IP69" s="93"/>
      <c r="IQ69" s="93"/>
      <c r="IR69" s="93"/>
      <c r="IS69" s="93"/>
      <c r="IT69" s="93"/>
      <c r="IU69" s="93"/>
      <c r="IV69" s="93"/>
      <c r="IW69" s="93"/>
      <c r="IX69" s="93"/>
      <c r="IY69" s="93"/>
      <c r="IZ69" s="93"/>
      <c r="JA69" s="93"/>
      <c r="JB69" s="93"/>
      <c r="JC69" s="93"/>
      <c r="JD69" s="93"/>
      <c r="JE69" s="93"/>
      <c r="JF69" s="93"/>
      <c r="JG69" s="93"/>
      <c r="JH69" s="93"/>
      <c r="JI69" s="93"/>
      <c r="JJ69" s="93"/>
      <c r="JK69" s="93"/>
      <c r="JL69" s="93"/>
      <c r="JM69" s="93"/>
      <c r="JN69" s="93"/>
      <c r="JO69" s="93"/>
      <c r="JP69" s="93"/>
      <c r="JQ69" s="93"/>
      <c r="JR69" s="93"/>
      <c r="JS69" s="93"/>
      <c r="JT69" s="93"/>
      <c r="JU69" s="93"/>
      <c r="JV69" s="93"/>
      <c r="JW69" s="93"/>
      <c r="JX69" s="93"/>
      <c r="JY69" s="93"/>
      <c r="JZ69" s="93"/>
      <c r="KA69" s="93"/>
      <c r="KB69" s="93"/>
    </row>
    <row r="70" spans="1:288" ht="15.75" customHeight="1" x14ac:dyDescent="0.3">
      <c r="A70" s="56" t="s">
        <v>282</v>
      </c>
      <c r="B70" s="55" t="s">
        <v>187</v>
      </c>
      <c r="C70" s="55" t="s">
        <v>189</v>
      </c>
      <c r="D70" s="55" t="s">
        <v>509</v>
      </c>
      <c r="E70" s="55" t="s">
        <v>516</v>
      </c>
      <c r="F70" s="154" t="s">
        <v>530</v>
      </c>
      <c r="G70" s="55" t="s">
        <v>503</v>
      </c>
      <c r="H70" s="121" t="s">
        <v>531</v>
      </c>
      <c r="I70" s="87" t="s">
        <v>208</v>
      </c>
      <c r="J70" s="87" t="s">
        <v>523</v>
      </c>
      <c r="K70" s="87"/>
      <c r="L70" s="303" t="s">
        <v>532</v>
      </c>
      <c r="M70" s="75">
        <f t="shared" si="4"/>
        <v>3400000000</v>
      </c>
      <c r="N70" s="47">
        <f t="shared" si="2"/>
        <v>3400000000</v>
      </c>
      <c r="O70" s="83">
        <v>12</v>
      </c>
      <c r="P70" s="47">
        <f t="shared" si="3"/>
        <v>3400000000</v>
      </c>
      <c r="Q70" s="47">
        <v>3400000000</v>
      </c>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152"/>
      <c r="CA70" s="152"/>
      <c r="CB70" s="92"/>
      <c r="CC70" s="47"/>
      <c r="CD70" s="92"/>
      <c r="CE70" s="47"/>
      <c r="CF70" s="92"/>
      <c r="CG70" s="92"/>
      <c r="CH70" s="92"/>
      <c r="CI70" s="92"/>
      <c r="CJ70" s="92"/>
      <c r="CK70" s="92"/>
      <c r="CL70" s="92"/>
      <c r="CM70" s="92"/>
      <c r="CN70" s="92"/>
      <c r="CO70" s="92"/>
      <c r="CP70" s="92"/>
      <c r="CQ70" s="92"/>
      <c r="CR70" s="92"/>
      <c r="CS70" s="92"/>
      <c r="CT70" s="92"/>
      <c r="CU70" s="92"/>
      <c r="CV70" s="92"/>
      <c r="CW70" s="92"/>
      <c r="CX70" s="92"/>
      <c r="CY70" s="92"/>
      <c r="CZ70" s="92"/>
      <c r="DA70" s="92"/>
      <c r="DB70" s="92"/>
      <c r="DC70" s="92"/>
      <c r="DD70" s="92"/>
      <c r="DE70" s="92"/>
      <c r="DF70" s="92"/>
      <c r="DG70" s="92"/>
      <c r="DH70" s="92"/>
      <c r="DI70" s="92"/>
      <c r="DJ70" s="92"/>
      <c r="DK70" s="92"/>
      <c r="DL70" s="92"/>
      <c r="DM70" s="92"/>
      <c r="DN70" s="92"/>
      <c r="DO70" s="92"/>
      <c r="DP70" s="92"/>
      <c r="DQ70" s="92"/>
      <c r="DR70" s="92"/>
      <c r="DS70" s="92"/>
      <c r="DT70" s="92"/>
      <c r="DU70" s="92"/>
      <c r="DV70" s="92"/>
      <c r="DW70" s="153"/>
      <c r="DX70" s="153"/>
      <c r="DY70" s="153"/>
      <c r="DZ70" s="153"/>
      <c r="EA70" s="92"/>
      <c r="EB70" s="92"/>
      <c r="EC70" s="92"/>
      <c r="ED70" s="92"/>
      <c r="EE70" s="92"/>
      <c r="EF70" s="92"/>
      <c r="EG70" s="92"/>
      <c r="EH70" s="92"/>
      <c r="EI70" s="92"/>
      <c r="EJ70" s="92"/>
      <c r="EK70" s="92"/>
      <c r="EL70" s="92"/>
      <c r="EM70" s="92"/>
      <c r="EN70" s="92"/>
      <c r="EO70" s="92"/>
      <c r="EP70" s="92"/>
      <c r="EQ70" s="92"/>
      <c r="ER70" s="92"/>
      <c r="ES70" s="92"/>
      <c r="ET70" s="92"/>
      <c r="EU70" s="92"/>
      <c r="EV70" s="92"/>
      <c r="EW70" s="92"/>
      <c r="EX70" s="93"/>
      <c r="EY70" s="93"/>
      <c r="EZ70" s="93"/>
      <c r="FA70" s="93"/>
      <c r="FB70" s="93"/>
      <c r="FC70" s="93"/>
      <c r="FD70" s="93"/>
      <c r="FE70" s="93"/>
      <c r="FF70" s="93"/>
      <c r="FG70" s="93"/>
      <c r="FH70" s="93"/>
      <c r="FI70" s="93"/>
      <c r="FJ70" s="93"/>
      <c r="FK70" s="93"/>
      <c r="FL70" s="93"/>
      <c r="FM70" s="93"/>
      <c r="FN70" s="93"/>
      <c r="FO70" s="93"/>
      <c r="FP70" s="93"/>
      <c r="FQ70" s="93"/>
      <c r="FR70" s="93"/>
      <c r="FS70" s="93"/>
      <c r="FT70" s="93"/>
      <c r="FU70" s="93"/>
      <c r="FV70" s="93"/>
      <c r="FW70" s="93"/>
      <c r="FX70" s="93"/>
      <c r="FY70" s="93"/>
      <c r="FZ70" s="93"/>
      <c r="GA70" s="93"/>
      <c r="GB70" s="93"/>
      <c r="GC70" s="93"/>
      <c r="GD70" s="93"/>
      <c r="GE70" s="93"/>
      <c r="GF70" s="93"/>
      <c r="GG70" s="93"/>
      <c r="GH70" s="93"/>
      <c r="GI70" s="93"/>
      <c r="GJ70" s="93"/>
      <c r="GK70" s="93"/>
      <c r="GL70" s="93"/>
      <c r="GM70" s="93"/>
      <c r="GN70" s="93"/>
      <c r="GO70" s="93"/>
      <c r="GP70" s="93"/>
      <c r="GQ70" s="93"/>
      <c r="GR70" s="93"/>
      <c r="GS70" s="93"/>
      <c r="GT70" s="93"/>
      <c r="GU70" s="93"/>
      <c r="GV70" s="93"/>
      <c r="GW70" s="93"/>
      <c r="GX70" s="93"/>
      <c r="GY70" s="93"/>
      <c r="GZ70" s="93"/>
      <c r="HA70" s="93"/>
      <c r="HB70" s="93"/>
      <c r="HC70" s="93"/>
      <c r="HD70" s="93"/>
      <c r="HE70" s="93"/>
      <c r="HF70" s="93"/>
      <c r="HG70" s="93"/>
      <c r="HH70" s="93"/>
      <c r="HI70" s="93"/>
      <c r="HJ70" s="93"/>
      <c r="HK70" s="93"/>
      <c r="HL70" s="93"/>
      <c r="HM70" s="93"/>
      <c r="HN70" s="93"/>
      <c r="HO70" s="93"/>
      <c r="HP70" s="93"/>
      <c r="HQ70" s="93"/>
      <c r="HR70" s="93"/>
      <c r="HS70" s="93"/>
      <c r="HT70" s="93"/>
      <c r="HU70" s="93"/>
      <c r="HV70" s="93"/>
      <c r="HW70" s="93"/>
      <c r="HX70" s="93"/>
      <c r="HY70" s="93"/>
      <c r="HZ70" s="93"/>
      <c r="IA70" s="93"/>
      <c r="IB70" s="93"/>
      <c r="IC70" s="93"/>
      <c r="ID70" s="93"/>
      <c r="IE70" s="93"/>
      <c r="IF70" s="93"/>
      <c r="IG70" s="93"/>
      <c r="IH70" s="93"/>
      <c r="II70" s="93"/>
      <c r="IJ70" s="93"/>
      <c r="IK70" s="93"/>
      <c r="IL70" s="93"/>
      <c r="IM70" s="93"/>
      <c r="IN70" s="93"/>
      <c r="IO70" s="93"/>
      <c r="IP70" s="93"/>
      <c r="IQ70" s="93"/>
      <c r="IR70" s="93"/>
      <c r="IS70" s="93"/>
      <c r="IT70" s="93"/>
      <c r="IU70" s="93"/>
      <c r="IV70" s="93"/>
      <c r="IW70" s="93"/>
      <c r="IX70" s="93"/>
      <c r="IY70" s="93"/>
      <c r="IZ70" s="93"/>
      <c r="JA70" s="93"/>
      <c r="JB70" s="93"/>
      <c r="JC70" s="93"/>
      <c r="JD70" s="93"/>
      <c r="JE70" s="93"/>
      <c r="JF70" s="93"/>
      <c r="JG70" s="93"/>
      <c r="JH70" s="93"/>
      <c r="JI70" s="93"/>
      <c r="JJ70" s="93"/>
      <c r="JK70" s="93"/>
      <c r="JL70" s="93"/>
      <c r="JM70" s="93"/>
      <c r="JN70" s="93"/>
      <c r="JO70" s="93"/>
      <c r="JP70" s="93"/>
      <c r="JQ70" s="93"/>
      <c r="JR70" s="93"/>
      <c r="JS70" s="93"/>
      <c r="JT70" s="93"/>
      <c r="JU70" s="93"/>
      <c r="JV70" s="93"/>
      <c r="JW70" s="93"/>
      <c r="JX70" s="93"/>
      <c r="JY70" s="93"/>
      <c r="JZ70" s="93"/>
      <c r="KA70" s="93"/>
      <c r="KB70" s="93"/>
    </row>
    <row r="71" spans="1:288" ht="15.75" customHeight="1" x14ac:dyDescent="0.3">
      <c r="A71" s="73" t="s">
        <v>282</v>
      </c>
      <c r="B71" s="73" t="s">
        <v>187</v>
      </c>
      <c r="C71" s="73" t="s">
        <v>189</v>
      </c>
      <c r="D71" s="73" t="s">
        <v>534</v>
      </c>
      <c r="E71" s="73"/>
      <c r="F71" s="73"/>
      <c r="G71" s="73"/>
      <c r="H71" s="74"/>
      <c r="I71" s="76"/>
      <c r="J71" s="76"/>
      <c r="K71" s="76"/>
      <c r="L71" s="78" t="s">
        <v>535</v>
      </c>
      <c r="M71" s="75">
        <f t="shared" si="4"/>
        <v>0</v>
      </c>
      <c r="N71" s="47">
        <f t="shared" si="2"/>
        <v>0</v>
      </c>
      <c r="O71" s="83"/>
      <c r="P71" s="47">
        <f t="shared" si="3"/>
        <v>0</v>
      </c>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48"/>
      <c r="CC71" s="48"/>
      <c r="CD71" s="48"/>
      <c r="CE71" s="48"/>
      <c r="CF71" s="48"/>
      <c r="CG71" s="48"/>
      <c r="CH71" s="48"/>
      <c r="CI71" s="48"/>
      <c r="CJ71" s="48"/>
      <c r="CK71" s="48"/>
      <c r="CL71" s="48"/>
      <c r="CM71" s="48"/>
      <c r="CN71" s="48"/>
      <c r="CO71" s="48"/>
      <c r="CP71" s="48"/>
      <c r="CQ71" s="67"/>
      <c r="CR71" s="67"/>
      <c r="CS71" s="67"/>
      <c r="CT71" s="67"/>
      <c r="CU71" s="67"/>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row>
    <row r="72" spans="1:288" ht="15.75" customHeight="1" x14ac:dyDescent="0.3">
      <c r="A72" s="73" t="s">
        <v>282</v>
      </c>
      <c r="B72" s="73" t="s">
        <v>187</v>
      </c>
      <c r="C72" s="73" t="s">
        <v>189</v>
      </c>
      <c r="D72" s="73" t="s">
        <v>534</v>
      </c>
      <c r="E72" s="73" t="s">
        <v>537</v>
      </c>
      <c r="F72" s="73"/>
      <c r="G72" s="73"/>
      <c r="H72" s="74"/>
      <c r="I72" s="76"/>
      <c r="J72" s="76"/>
      <c r="K72" s="76"/>
      <c r="L72" s="78" t="s">
        <v>538</v>
      </c>
      <c r="M72" s="75">
        <f t="shared" si="4"/>
        <v>0</v>
      </c>
      <c r="N72" s="47">
        <f t="shared" si="2"/>
        <v>0</v>
      </c>
      <c r="O72" s="83"/>
      <c r="P72" s="47">
        <f t="shared" si="3"/>
        <v>0</v>
      </c>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48"/>
      <c r="CC72" s="48"/>
      <c r="CD72" s="48"/>
      <c r="CE72" s="48"/>
      <c r="CF72" s="48"/>
      <c r="CG72" s="48"/>
      <c r="CH72" s="48"/>
      <c r="CI72" s="48"/>
      <c r="CJ72" s="48"/>
      <c r="CK72" s="48"/>
      <c r="CL72" s="48"/>
      <c r="CM72" s="48"/>
      <c r="CN72" s="48"/>
      <c r="CO72" s="48"/>
      <c r="CP72" s="48"/>
      <c r="CQ72" s="67"/>
      <c r="CR72" s="67"/>
      <c r="CS72" s="67"/>
      <c r="CT72" s="67"/>
      <c r="CU72" s="67"/>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row>
    <row r="73" spans="1:288" ht="15.75" customHeight="1" x14ac:dyDescent="0.3">
      <c r="A73" s="86" t="s">
        <v>282</v>
      </c>
      <c r="B73" s="86" t="s">
        <v>187</v>
      </c>
      <c r="C73" s="86" t="s">
        <v>189</v>
      </c>
      <c r="D73" s="86" t="s">
        <v>534</v>
      </c>
      <c r="E73" s="86" t="s">
        <v>537</v>
      </c>
      <c r="F73" s="94" t="s">
        <v>542</v>
      </c>
      <c r="G73" s="55" t="s">
        <v>451</v>
      </c>
      <c r="H73" s="156" t="s">
        <v>543</v>
      </c>
      <c r="I73" s="87" t="s">
        <v>208</v>
      </c>
      <c r="J73" s="87" t="s">
        <v>544</v>
      </c>
      <c r="K73" s="87"/>
      <c r="L73" s="266" t="s">
        <v>545</v>
      </c>
      <c r="M73" s="75">
        <f t="shared" si="4"/>
        <v>590000000</v>
      </c>
      <c r="N73" s="47">
        <f t="shared" si="2"/>
        <v>590000000</v>
      </c>
      <c r="O73" s="83">
        <v>8</v>
      </c>
      <c r="P73" s="47">
        <f t="shared" si="3"/>
        <v>590000000</v>
      </c>
      <c r="Q73" s="48">
        <v>590000000</v>
      </c>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6"/>
      <c r="CA73" s="66"/>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row>
    <row r="74" spans="1:288" ht="15.75" customHeight="1" x14ac:dyDescent="0.3">
      <c r="A74" s="86" t="s">
        <v>282</v>
      </c>
      <c r="B74" s="86" t="s">
        <v>187</v>
      </c>
      <c r="C74" s="86" t="s">
        <v>189</v>
      </c>
      <c r="D74" s="86" t="s">
        <v>534</v>
      </c>
      <c r="E74" s="86" t="s">
        <v>537</v>
      </c>
      <c r="F74" s="94" t="s">
        <v>550</v>
      </c>
      <c r="G74" s="55" t="s">
        <v>451</v>
      </c>
      <c r="H74" s="156" t="s">
        <v>551</v>
      </c>
      <c r="I74" s="87" t="s">
        <v>208</v>
      </c>
      <c r="J74" s="87" t="s">
        <v>544</v>
      </c>
      <c r="K74" s="87"/>
      <c r="L74" s="266" t="s">
        <v>552</v>
      </c>
      <c r="M74" s="75">
        <f t="shared" si="4"/>
        <v>300000000</v>
      </c>
      <c r="N74" s="47">
        <f t="shared" si="2"/>
        <v>300000000</v>
      </c>
      <c r="O74" s="83">
        <v>6</v>
      </c>
      <c r="P74" s="47">
        <f t="shared" si="3"/>
        <v>300000000</v>
      </c>
      <c r="Q74" s="48">
        <v>300000000</v>
      </c>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6"/>
      <c r="CA74" s="66"/>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row>
    <row r="75" spans="1:288" ht="15.75" customHeight="1" x14ac:dyDescent="0.3">
      <c r="A75" s="45" t="s">
        <v>488</v>
      </c>
      <c r="B75" s="44"/>
      <c r="C75" s="44"/>
      <c r="D75" s="44"/>
      <c r="E75" s="44"/>
      <c r="F75" s="44"/>
      <c r="G75" s="44"/>
      <c r="H75" s="44"/>
      <c r="I75" s="45"/>
      <c r="J75" s="45"/>
      <c r="K75" s="45"/>
      <c r="L75" s="46" t="s">
        <v>566</v>
      </c>
      <c r="M75" s="75">
        <f t="shared" si="4"/>
        <v>0</v>
      </c>
      <c r="N75" s="47">
        <f t="shared" si="2"/>
        <v>0</v>
      </c>
      <c r="O75" s="83"/>
      <c r="P75" s="47">
        <f t="shared" si="3"/>
        <v>0</v>
      </c>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48"/>
      <c r="CC75" s="48"/>
      <c r="CD75" s="48"/>
      <c r="CE75" s="48"/>
      <c r="CF75" s="48"/>
      <c r="CG75" s="48"/>
      <c r="CH75" s="48"/>
      <c r="CI75" s="48"/>
      <c r="CJ75" s="48"/>
      <c r="CK75" s="48"/>
      <c r="CL75" s="48"/>
      <c r="CM75" s="48"/>
      <c r="CN75" s="48"/>
      <c r="CO75" s="48"/>
      <c r="CP75" s="48"/>
      <c r="CQ75" s="67"/>
      <c r="CR75" s="67"/>
      <c r="CS75" s="67"/>
      <c r="CT75" s="67"/>
      <c r="CU75" s="67"/>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row>
    <row r="76" spans="1:288" ht="15.75" customHeight="1" x14ac:dyDescent="0.3">
      <c r="A76" s="102" t="s">
        <v>488</v>
      </c>
      <c r="B76" s="102" t="s">
        <v>266</v>
      </c>
      <c r="C76" s="102"/>
      <c r="D76" s="102"/>
      <c r="E76" s="102"/>
      <c r="F76" s="162"/>
      <c r="G76" s="162"/>
      <c r="H76" s="58"/>
      <c r="I76" s="102"/>
      <c r="J76" s="102"/>
      <c r="K76" s="102"/>
      <c r="L76" s="163" t="s">
        <v>267</v>
      </c>
      <c r="M76" s="75">
        <f t="shared" si="4"/>
        <v>0</v>
      </c>
      <c r="N76" s="47">
        <f t="shared" si="2"/>
        <v>0</v>
      </c>
      <c r="O76" s="83"/>
      <c r="P76" s="47">
        <f t="shared" si="3"/>
        <v>0</v>
      </c>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47"/>
      <c r="CC76" s="47"/>
      <c r="CD76" s="47"/>
      <c r="CE76" s="47"/>
      <c r="CF76" s="47"/>
      <c r="CG76" s="47"/>
      <c r="CH76" s="47"/>
      <c r="CI76" s="47"/>
      <c r="CJ76" s="47"/>
      <c r="CK76" s="47"/>
      <c r="CL76" s="47"/>
      <c r="CM76" s="47"/>
      <c r="CN76" s="47"/>
      <c r="CO76" s="47"/>
      <c r="CP76" s="47"/>
      <c r="CQ76" s="92"/>
      <c r="CR76" s="92"/>
      <c r="CS76" s="92"/>
      <c r="CT76" s="92"/>
      <c r="CU76" s="92"/>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92"/>
      <c r="DW76" s="92"/>
      <c r="DX76" s="92"/>
      <c r="DY76" s="92"/>
      <c r="DZ76" s="92"/>
      <c r="EA76" s="92"/>
      <c r="EB76" s="92"/>
      <c r="EC76" s="92"/>
      <c r="ED76" s="92"/>
      <c r="EE76" s="92"/>
      <c r="EF76" s="92"/>
      <c r="EG76" s="92"/>
      <c r="EH76" s="92"/>
      <c r="EI76" s="92"/>
      <c r="EJ76" s="92"/>
      <c r="EK76" s="92"/>
      <c r="EL76" s="92"/>
      <c r="EM76" s="92"/>
      <c r="EN76" s="92"/>
      <c r="EO76" s="92"/>
      <c r="EP76" s="92"/>
      <c r="EQ76" s="92"/>
      <c r="ER76" s="92"/>
      <c r="ES76" s="92"/>
      <c r="ET76" s="92"/>
      <c r="EU76" s="92"/>
      <c r="EV76" s="92"/>
      <c r="EW76" s="92"/>
      <c r="EX76" s="93"/>
      <c r="EY76" s="93"/>
      <c r="EZ76" s="93"/>
      <c r="FA76" s="93"/>
      <c r="FB76" s="93"/>
      <c r="FC76" s="93"/>
      <c r="FD76" s="93"/>
      <c r="FE76" s="93"/>
      <c r="FF76" s="93"/>
      <c r="FG76" s="93"/>
      <c r="FH76" s="93"/>
      <c r="FI76" s="93"/>
      <c r="FJ76" s="93"/>
      <c r="FK76" s="93"/>
      <c r="FL76" s="93"/>
      <c r="FM76" s="93"/>
      <c r="FN76" s="93"/>
      <c r="FO76" s="93"/>
      <c r="FP76" s="93"/>
      <c r="FQ76" s="93"/>
      <c r="FR76" s="93"/>
      <c r="FS76" s="93"/>
      <c r="FT76" s="93"/>
      <c r="FU76" s="93"/>
      <c r="FV76" s="93"/>
      <c r="FW76" s="93"/>
      <c r="FX76" s="93"/>
      <c r="FY76" s="93"/>
      <c r="FZ76" s="93"/>
      <c r="GA76" s="93"/>
      <c r="GB76" s="93"/>
      <c r="GC76" s="93"/>
      <c r="GD76" s="93"/>
      <c r="GE76" s="93"/>
      <c r="GF76" s="93"/>
      <c r="GG76" s="93"/>
      <c r="GH76" s="93"/>
      <c r="GI76" s="93"/>
      <c r="GJ76" s="93"/>
      <c r="GK76" s="93"/>
      <c r="GL76" s="93"/>
      <c r="GM76" s="93"/>
      <c r="GN76" s="93"/>
      <c r="GO76" s="93"/>
      <c r="GP76" s="93"/>
      <c r="GQ76" s="93"/>
      <c r="GR76" s="93"/>
      <c r="GS76" s="93"/>
      <c r="GT76" s="93"/>
      <c r="GU76" s="93"/>
      <c r="GV76" s="93"/>
      <c r="GW76" s="93"/>
      <c r="GX76" s="93"/>
      <c r="GY76" s="93"/>
      <c r="GZ76" s="93"/>
      <c r="HA76" s="93"/>
      <c r="HB76" s="93"/>
      <c r="HC76" s="93"/>
      <c r="HD76" s="93"/>
      <c r="HE76" s="93"/>
      <c r="HF76" s="93"/>
      <c r="HG76" s="93"/>
      <c r="HH76" s="93"/>
      <c r="HI76" s="93"/>
      <c r="HJ76" s="93"/>
      <c r="HK76" s="93"/>
      <c r="HL76" s="93"/>
      <c r="HM76" s="93"/>
      <c r="HN76" s="93"/>
      <c r="HO76" s="93"/>
      <c r="HP76" s="93"/>
      <c r="HQ76" s="93"/>
      <c r="HR76" s="93"/>
      <c r="HS76" s="93"/>
      <c r="HT76" s="93"/>
      <c r="HU76" s="93"/>
      <c r="HV76" s="93"/>
      <c r="HW76" s="93"/>
      <c r="HX76" s="93"/>
      <c r="HY76" s="93"/>
      <c r="HZ76" s="93"/>
      <c r="IA76" s="93"/>
      <c r="IB76" s="93"/>
      <c r="IC76" s="93"/>
      <c r="ID76" s="93"/>
      <c r="IE76" s="93"/>
      <c r="IF76" s="93"/>
      <c r="IG76" s="93"/>
      <c r="IH76" s="93"/>
      <c r="II76" s="93"/>
      <c r="IJ76" s="93"/>
      <c r="IK76" s="93"/>
      <c r="IL76" s="93"/>
      <c r="IM76" s="93"/>
      <c r="IN76" s="93"/>
      <c r="IO76" s="93"/>
      <c r="IP76" s="93"/>
      <c r="IQ76" s="93"/>
      <c r="IR76" s="93"/>
      <c r="IS76" s="93"/>
      <c r="IT76" s="93"/>
      <c r="IU76" s="93"/>
      <c r="IV76" s="93"/>
      <c r="IW76" s="93"/>
      <c r="IX76" s="93"/>
      <c r="IY76" s="93"/>
      <c r="IZ76" s="93"/>
      <c r="JA76" s="93"/>
      <c r="JB76" s="93"/>
      <c r="JC76" s="93"/>
      <c r="JD76" s="93"/>
      <c r="JE76" s="93"/>
      <c r="JF76" s="93"/>
      <c r="JG76" s="93"/>
      <c r="JH76" s="93"/>
      <c r="JI76" s="93"/>
      <c r="JJ76" s="93"/>
      <c r="JK76" s="93"/>
      <c r="JL76" s="93"/>
      <c r="JM76" s="93"/>
      <c r="JN76" s="93"/>
      <c r="JO76" s="93"/>
      <c r="JP76" s="93"/>
      <c r="JQ76" s="93"/>
      <c r="JR76" s="93"/>
      <c r="JS76" s="93"/>
      <c r="JT76" s="93"/>
      <c r="JU76" s="93"/>
      <c r="JV76" s="93"/>
      <c r="JW76" s="93"/>
      <c r="JX76" s="93"/>
      <c r="JY76" s="93"/>
      <c r="JZ76" s="93"/>
      <c r="KA76" s="93"/>
      <c r="KB76" s="93"/>
    </row>
    <row r="77" spans="1:288" ht="15.75" customHeight="1" x14ac:dyDescent="0.3">
      <c r="A77" s="102" t="s">
        <v>488</v>
      </c>
      <c r="B77" s="102" t="s">
        <v>266</v>
      </c>
      <c r="C77" s="102" t="s">
        <v>266</v>
      </c>
      <c r="D77" s="102"/>
      <c r="E77" s="102"/>
      <c r="F77" s="162"/>
      <c r="G77" s="162"/>
      <c r="H77" s="58"/>
      <c r="I77" s="102"/>
      <c r="J77" s="102"/>
      <c r="K77" s="102"/>
      <c r="L77" s="164" t="s">
        <v>318</v>
      </c>
      <c r="M77" s="75">
        <f t="shared" si="4"/>
        <v>0</v>
      </c>
      <c r="N77" s="47">
        <f t="shared" si="2"/>
        <v>0</v>
      </c>
      <c r="O77" s="83"/>
      <c r="P77" s="47">
        <f t="shared" si="3"/>
        <v>0</v>
      </c>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47"/>
      <c r="CC77" s="47"/>
      <c r="CD77" s="47"/>
      <c r="CE77" s="47"/>
      <c r="CF77" s="47"/>
      <c r="CG77" s="47"/>
      <c r="CH77" s="47"/>
      <c r="CI77" s="47"/>
      <c r="CJ77" s="47"/>
      <c r="CK77" s="47"/>
      <c r="CL77" s="47"/>
      <c r="CM77" s="47"/>
      <c r="CN77" s="47"/>
      <c r="CO77" s="47"/>
      <c r="CP77" s="47"/>
      <c r="CQ77" s="92"/>
      <c r="CR77" s="92"/>
      <c r="CS77" s="92"/>
      <c r="CT77" s="92"/>
      <c r="CU77" s="92"/>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92"/>
      <c r="DW77" s="92"/>
      <c r="DX77" s="92"/>
      <c r="DY77" s="92"/>
      <c r="DZ77" s="92"/>
      <c r="EA77" s="92"/>
      <c r="EB77" s="92"/>
      <c r="EC77" s="92"/>
      <c r="ED77" s="92"/>
      <c r="EE77" s="92"/>
      <c r="EF77" s="92"/>
      <c r="EG77" s="92"/>
      <c r="EH77" s="92"/>
      <c r="EI77" s="92"/>
      <c r="EJ77" s="92"/>
      <c r="EK77" s="92"/>
      <c r="EL77" s="92"/>
      <c r="EM77" s="92"/>
      <c r="EN77" s="92"/>
      <c r="EO77" s="92"/>
      <c r="EP77" s="92"/>
      <c r="EQ77" s="92"/>
      <c r="ER77" s="92"/>
      <c r="ES77" s="92"/>
      <c r="ET77" s="92"/>
      <c r="EU77" s="92"/>
      <c r="EV77" s="92"/>
      <c r="EW77" s="92"/>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c r="JO77" s="93"/>
      <c r="JP77" s="93"/>
      <c r="JQ77" s="93"/>
      <c r="JR77" s="93"/>
      <c r="JS77" s="93"/>
      <c r="JT77" s="93"/>
      <c r="JU77" s="93"/>
      <c r="JV77" s="93"/>
      <c r="JW77" s="93"/>
      <c r="JX77" s="93"/>
      <c r="JY77" s="93"/>
      <c r="JZ77" s="93"/>
      <c r="KA77" s="93"/>
      <c r="KB77" s="93"/>
    </row>
    <row r="78" spans="1:288" ht="15.75" customHeight="1" x14ac:dyDescent="0.3">
      <c r="A78" s="97" t="s">
        <v>488</v>
      </c>
      <c r="B78" s="97" t="s">
        <v>266</v>
      </c>
      <c r="C78" s="97" t="s">
        <v>266</v>
      </c>
      <c r="D78" s="97" t="s">
        <v>189</v>
      </c>
      <c r="E78" s="97"/>
      <c r="F78" s="166"/>
      <c r="G78" s="166"/>
      <c r="H78" s="73"/>
      <c r="I78" s="97"/>
      <c r="J78" s="97"/>
      <c r="K78" s="97"/>
      <c r="L78" s="167" t="s">
        <v>590</v>
      </c>
      <c r="M78" s="75">
        <f t="shared" si="4"/>
        <v>0</v>
      </c>
      <c r="N78" s="47">
        <f t="shared" si="2"/>
        <v>0</v>
      </c>
      <c r="O78" s="83"/>
      <c r="P78" s="47">
        <f t="shared" si="3"/>
        <v>0</v>
      </c>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47"/>
      <c r="CC78" s="47"/>
      <c r="CD78" s="47"/>
      <c r="CE78" s="47"/>
      <c r="CF78" s="47"/>
      <c r="CG78" s="47"/>
      <c r="CH78" s="47"/>
      <c r="CI78" s="47"/>
      <c r="CJ78" s="47"/>
      <c r="CK78" s="47"/>
      <c r="CL78" s="47"/>
      <c r="CM78" s="47"/>
      <c r="CN78" s="47"/>
      <c r="CO78" s="47"/>
      <c r="CP78" s="47"/>
      <c r="CQ78" s="92"/>
      <c r="CR78" s="92"/>
      <c r="CS78" s="92"/>
      <c r="CT78" s="92"/>
      <c r="CU78" s="92"/>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92"/>
      <c r="DW78" s="92"/>
      <c r="DX78" s="92"/>
      <c r="DY78" s="92"/>
      <c r="DZ78" s="92"/>
      <c r="EA78" s="92"/>
      <c r="EB78" s="92"/>
      <c r="EC78" s="92"/>
      <c r="ED78" s="92"/>
      <c r="EE78" s="92"/>
      <c r="EF78" s="92"/>
      <c r="EG78" s="92"/>
      <c r="EH78" s="92"/>
      <c r="EI78" s="92"/>
      <c r="EJ78" s="92"/>
      <c r="EK78" s="92"/>
      <c r="EL78" s="92"/>
      <c r="EM78" s="92"/>
      <c r="EN78" s="92"/>
      <c r="EO78" s="92"/>
      <c r="EP78" s="92"/>
      <c r="EQ78" s="92"/>
      <c r="ER78" s="92"/>
      <c r="ES78" s="92"/>
      <c r="ET78" s="92"/>
      <c r="EU78" s="92"/>
      <c r="EV78" s="92"/>
      <c r="EW78" s="92"/>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c r="JO78" s="93"/>
      <c r="JP78" s="93"/>
      <c r="JQ78" s="93"/>
      <c r="JR78" s="93"/>
      <c r="JS78" s="93"/>
      <c r="JT78" s="93"/>
      <c r="JU78" s="93"/>
      <c r="JV78" s="93"/>
      <c r="JW78" s="93"/>
      <c r="JX78" s="93"/>
      <c r="JY78" s="93"/>
      <c r="JZ78" s="93"/>
      <c r="KA78" s="93"/>
      <c r="KB78" s="93"/>
    </row>
    <row r="79" spans="1:288" ht="15.75" customHeight="1" x14ac:dyDescent="0.3">
      <c r="A79" s="97" t="s">
        <v>488</v>
      </c>
      <c r="B79" s="97" t="s">
        <v>266</v>
      </c>
      <c r="C79" s="97" t="s">
        <v>266</v>
      </c>
      <c r="D79" s="97" t="s">
        <v>189</v>
      </c>
      <c r="E79" s="97" t="s">
        <v>594</v>
      </c>
      <c r="F79" s="166"/>
      <c r="G79" s="166"/>
      <c r="H79" s="73"/>
      <c r="I79" s="97"/>
      <c r="J79" s="97"/>
      <c r="K79" s="97"/>
      <c r="L79" s="167" t="s">
        <v>595</v>
      </c>
      <c r="M79" s="75">
        <f t="shared" si="4"/>
        <v>0</v>
      </c>
      <c r="N79" s="47">
        <f t="shared" si="2"/>
        <v>0</v>
      </c>
      <c r="O79" s="83"/>
      <c r="P79" s="47">
        <f t="shared" si="3"/>
        <v>0</v>
      </c>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47"/>
      <c r="CC79" s="47"/>
      <c r="CD79" s="47"/>
      <c r="CE79" s="47"/>
      <c r="CF79" s="47"/>
      <c r="CG79" s="47"/>
      <c r="CH79" s="47"/>
      <c r="CI79" s="47"/>
      <c r="CJ79" s="47"/>
      <c r="CK79" s="47"/>
      <c r="CL79" s="47"/>
      <c r="CM79" s="47"/>
      <c r="CN79" s="47"/>
      <c r="CO79" s="47"/>
      <c r="CP79" s="47"/>
      <c r="CQ79" s="92"/>
      <c r="CR79" s="92"/>
      <c r="CS79" s="92"/>
      <c r="CT79" s="92"/>
      <c r="CU79" s="92"/>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92"/>
      <c r="DW79" s="92"/>
      <c r="DX79" s="92"/>
      <c r="DY79" s="92"/>
      <c r="DZ79" s="92"/>
      <c r="EA79" s="92"/>
      <c r="EB79" s="92"/>
      <c r="EC79" s="92"/>
      <c r="ED79" s="92"/>
      <c r="EE79" s="92"/>
      <c r="EF79" s="92"/>
      <c r="EG79" s="92"/>
      <c r="EH79" s="92"/>
      <c r="EI79" s="92"/>
      <c r="EJ79" s="92"/>
      <c r="EK79" s="92"/>
      <c r="EL79" s="92"/>
      <c r="EM79" s="92"/>
      <c r="EN79" s="92"/>
      <c r="EO79" s="92"/>
      <c r="EP79" s="92"/>
      <c r="EQ79" s="92"/>
      <c r="ER79" s="92"/>
      <c r="ES79" s="92"/>
      <c r="ET79" s="92"/>
      <c r="EU79" s="92"/>
      <c r="EV79" s="92"/>
      <c r="EW79" s="92"/>
      <c r="EX79" s="93"/>
      <c r="EY79" s="93"/>
      <c r="EZ79" s="93"/>
      <c r="FA79" s="93"/>
      <c r="FB79" s="93"/>
      <c r="FC79" s="93"/>
      <c r="FD79" s="93"/>
      <c r="FE79" s="93"/>
      <c r="FF79" s="93"/>
      <c r="FG79" s="93"/>
      <c r="FH79" s="93"/>
      <c r="FI79" s="93"/>
      <c r="FJ79" s="93"/>
      <c r="FK79" s="93"/>
      <c r="FL79" s="93"/>
      <c r="FM79" s="93"/>
      <c r="FN79" s="93"/>
      <c r="FO79" s="93"/>
      <c r="FP79" s="93"/>
      <c r="FQ79" s="93"/>
      <c r="FR79" s="93"/>
      <c r="FS79" s="93"/>
      <c r="FT79" s="93"/>
      <c r="FU79" s="93"/>
      <c r="FV79" s="93"/>
      <c r="FW79" s="93"/>
      <c r="FX79" s="93"/>
      <c r="FY79" s="93"/>
      <c r="FZ79" s="93"/>
      <c r="GA79" s="93"/>
      <c r="GB79" s="93"/>
      <c r="GC79" s="93"/>
      <c r="GD79" s="93"/>
      <c r="GE79" s="93"/>
      <c r="GF79" s="93"/>
      <c r="GG79" s="93"/>
      <c r="GH79" s="93"/>
      <c r="GI79" s="93"/>
      <c r="GJ79" s="93"/>
      <c r="GK79" s="93"/>
      <c r="GL79" s="93"/>
      <c r="GM79" s="93"/>
      <c r="GN79" s="93"/>
      <c r="GO79" s="93"/>
      <c r="GP79" s="93"/>
      <c r="GQ79" s="93"/>
      <c r="GR79" s="93"/>
      <c r="GS79" s="93"/>
      <c r="GT79" s="93"/>
      <c r="GU79" s="93"/>
      <c r="GV79" s="93"/>
      <c r="GW79" s="93"/>
      <c r="GX79" s="93"/>
      <c r="GY79" s="93"/>
      <c r="GZ79" s="93"/>
      <c r="HA79" s="93"/>
      <c r="HB79" s="93"/>
      <c r="HC79" s="93"/>
      <c r="HD79" s="93"/>
      <c r="HE79" s="93"/>
      <c r="HF79" s="93"/>
      <c r="HG79" s="93"/>
      <c r="HH79" s="93"/>
      <c r="HI79" s="93"/>
      <c r="HJ79" s="93"/>
      <c r="HK79" s="93"/>
      <c r="HL79" s="93"/>
      <c r="HM79" s="93"/>
      <c r="HN79" s="93"/>
      <c r="HO79" s="93"/>
      <c r="HP79" s="93"/>
      <c r="HQ79" s="93"/>
      <c r="HR79" s="93"/>
      <c r="HS79" s="93"/>
      <c r="HT79" s="93"/>
      <c r="HU79" s="93"/>
      <c r="HV79" s="93"/>
      <c r="HW79" s="93"/>
      <c r="HX79" s="93"/>
      <c r="HY79" s="93"/>
      <c r="HZ79" s="93"/>
      <c r="IA79" s="93"/>
      <c r="IB79" s="93"/>
      <c r="IC79" s="93"/>
      <c r="ID79" s="93"/>
      <c r="IE79" s="93"/>
      <c r="IF79" s="93"/>
      <c r="IG79" s="93"/>
      <c r="IH79" s="93"/>
      <c r="II79" s="93"/>
      <c r="IJ79" s="93"/>
      <c r="IK79" s="93"/>
      <c r="IL79" s="93"/>
      <c r="IM79" s="93"/>
      <c r="IN79" s="93"/>
      <c r="IO79" s="93"/>
      <c r="IP79" s="93"/>
      <c r="IQ79" s="93"/>
      <c r="IR79" s="93"/>
      <c r="IS79" s="93"/>
      <c r="IT79" s="93"/>
      <c r="IU79" s="93"/>
      <c r="IV79" s="93"/>
      <c r="IW79" s="93"/>
      <c r="IX79" s="93"/>
      <c r="IY79" s="93"/>
      <c r="IZ79" s="93"/>
      <c r="JA79" s="93"/>
      <c r="JB79" s="93"/>
      <c r="JC79" s="93"/>
      <c r="JD79" s="93"/>
      <c r="JE79" s="93"/>
      <c r="JF79" s="93"/>
      <c r="JG79" s="93"/>
      <c r="JH79" s="93"/>
      <c r="JI79" s="93"/>
      <c r="JJ79" s="93"/>
      <c r="JK79" s="93"/>
      <c r="JL79" s="93"/>
      <c r="JM79" s="93"/>
      <c r="JN79" s="93"/>
      <c r="JO79" s="93"/>
      <c r="JP79" s="93"/>
      <c r="JQ79" s="93"/>
      <c r="JR79" s="93"/>
      <c r="JS79" s="93"/>
      <c r="JT79" s="93"/>
      <c r="JU79" s="93"/>
      <c r="JV79" s="93"/>
      <c r="JW79" s="93"/>
      <c r="JX79" s="93"/>
      <c r="JY79" s="93"/>
      <c r="JZ79" s="93"/>
      <c r="KA79" s="93"/>
      <c r="KB79" s="93"/>
    </row>
    <row r="80" spans="1:288" ht="15.75" customHeight="1" x14ac:dyDescent="0.3">
      <c r="A80" s="118" t="s">
        <v>488</v>
      </c>
      <c r="B80" s="118" t="s">
        <v>266</v>
      </c>
      <c r="C80" s="118" t="s">
        <v>266</v>
      </c>
      <c r="D80" s="118" t="s">
        <v>189</v>
      </c>
      <c r="E80" s="118" t="s">
        <v>594</v>
      </c>
      <c r="F80" s="94" t="s">
        <v>601</v>
      </c>
      <c r="G80" s="55" t="s">
        <v>602</v>
      </c>
      <c r="H80" s="168" t="s">
        <v>603</v>
      </c>
      <c r="I80" s="181" t="s">
        <v>208</v>
      </c>
      <c r="J80" s="87" t="s">
        <v>605</v>
      </c>
      <c r="K80" s="87"/>
      <c r="L80" s="122" t="s">
        <v>606</v>
      </c>
      <c r="M80" s="75">
        <f t="shared" si="4"/>
        <v>329456449.79000002</v>
      </c>
      <c r="N80" s="47">
        <f t="shared" si="2"/>
        <v>329456449.79000002</v>
      </c>
      <c r="O80" s="83">
        <v>10</v>
      </c>
      <c r="P80" s="47">
        <f t="shared" si="3"/>
        <v>329456449.79000002</v>
      </c>
      <c r="Q80" s="47">
        <v>329456449.79000002</v>
      </c>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47"/>
      <c r="CC80" s="47"/>
      <c r="CD80" s="47"/>
      <c r="CE80" s="47"/>
      <c r="CF80" s="47"/>
      <c r="CG80" s="47"/>
      <c r="CH80" s="47"/>
      <c r="CI80" s="47"/>
      <c r="CJ80" s="47"/>
      <c r="CK80" s="47"/>
      <c r="CL80" s="47"/>
      <c r="CM80" s="47"/>
      <c r="CN80" s="47"/>
      <c r="CO80" s="47"/>
      <c r="CP80" s="47"/>
      <c r="CQ80" s="92"/>
      <c r="CR80" s="92"/>
      <c r="CS80" s="92"/>
      <c r="CT80" s="92"/>
      <c r="CU80" s="92"/>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92"/>
      <c r="DW80" s="92"/>
      <c r="DX80" s="92"/>
      <c r="DY80" s="92"/>
      <c r="DZ80" s="92"/>
      <c r="EA80" s="92"/>
      <c r="EB80" s="92"/>
      <c r="EC80" s="92"/>
      <c r="ED80" s="92"/>
      <c r="EE80" s="92"/>
      <c r="EF80" s="92"/>
      <c r="EG80" s="92"/>
      <c r="EH80" s="92"/>
      <c r="EI80" s="92"/>
      <c r="EJ80" s="92"/>
      <c r="EK80" s="92"/>
      <c r="EL80" s="92"/>
      <c r="EM80" s="92"/>
      <c r="EN80" s="92"/>
      <c r="EO80" s="92"/>
      <c r="EP80" s="92"/>
      <c r="EQ80" s="92"/>
      <c r="ER80" s="92"/>
      <c r="ES80" s="92"/>
      <c r="ET80" s="92"/>
      <c r="EU80" s="92"/>
      <c r="EV80" s="92"/>
      <c r="EW80" s="153"/>
      <c r="EX80" s="93"/>
      <c r="EY80" s="93"/>
      <c r="EZ80" s="93"/>
      <c r="FA80" s="93"/>
      <c r="FB80" s="93"/>
      <c r="FC80" s="93"/>
      <c r="FD80" s="93"/>
      <c r="FE80" s="93"/>
      <c r="FF80" s="93"/>
      <c r="FG80" s="93"/>
      <c r="FH80" s="93"/>
      <c r="FI80" s="93"/>
      <c r="FJ80" s="93"/>
      <c r="FK80" s="93"/>
      <c r="FL80" s="93"/>
      <c r="FM80" s="93"/>
      <c r="FN80" s="93"/>
      <c r="FO80" s="93"/>
      <c r="FP80" s="93"/>
      <c r="FQ80" s="93"/>
      <c r="FR80" s="93"/>
      <c r="FS80" s="93"/>
      <c r="FT80" s="93"/>
      <c r="FU80" s="93"/>
      <c r="FV80" s="93"/>
      <c r="FW80" s="93"/>
      <c r="FX80" s="93"/>
      <c r="FY80" s="93"/>
      <c r="FZ80" s="93"/>
      <c r="GA80" s="93"/>
      <c r="GB80" s="93"/>
      <c r="GC80" s="93"/>
      <c r="GD80" s="93"/>
      <c r="GE80" s="93"/>
      <c r="GF80" s="93"/>
      <c r="GG80" s="93"/>
      <c r="GH80" s="93"/>
      <c r="GI80" s="93"/>
      <c r="GJ80" s="93"/>
      <c r="GK80" s="93"/>
      <c r="GL80" s="93"/>
      <c r="GM80" s="93"/>
      <c r="GN80" s="93"/>
      <c r="GO80" s="93"/>
      <c r="GP80" s="93"/>
      <c r="GQ80" s="93"/>
      <c r="GR80" s="93"/>
      <c r="GS80" s="93"/>
      <c r="GT80" s="93"/>
      <c r="GU80" s="93"/>
      <c r="GV80" s="93"/>
      <c r="GW80" s="93"/>
      <c r="GX80" s="93"/>
      <c r="GY80" s="93"/>
      <c r="GZ80" s="93"/>
      <c r="HA80" s="93"/>
      <c r="HB80" s="93"/>
      <c r="HC80" s="93"/>
      <c r="HD80" s="93"/>
      <c r="HE80" s="93"/>
      <c r="HF80" s="93"/>
      <c r="HG80" s="93"/>
      <c r="HH80" s="93"/>
      <c r="HI80" s="93"/>
      <c r="HJ80" s="93"/>
      <c r="HK80" s="93"/>
      <c r="HL80" s="93"/>
      <c r="HM80" s="93"/>
      <c r="HN80" s="93"/>
      <c r="HO80" s="93"/>
      <c r="HP80" s="93"/>
      <c r="HQ80" s="93"/>
      <c r="HR80" s="93"/>
      <c r="HS80" s="93"/>
      <c r="HT80" s="93"/>
      <c r="HU80" s="93"/>
      <c r="HV80" s="93"/>
      <c r="HW80" s="93"/>
      <c r="HX80" s="93"/>
      <c r="HY80" s="93"/>
      <c r="HZ80" s="93"/>
      <c r="IA80" s="93"/>
      <c r="IB80" s="93"/>
      <c r="IC80" s="93"/>
      <c r="ID80" s="93"/>
      <c r="IE80" s="93"/>
      <c r="IF80" s="93"/>
      <c r="IG80" s="93"/>
      <c r="IH80" s="93"/>
      <c r="II80" s="93"/>
      <c r="IJ80" s="93"/>
      <c r="IK80" s="93"/>
      <c r="IL80" s="93"/>
      <c r="IM80" s="93"/>
      <c r="IN80" s="93"/>
      <c r="IO80" s="93"/>
      <c r="IP80" s="93"/>
      <c r="IQ80" s="93"/>
      <c r="IR80" s="93"/>
      <c r="IS80" s="93"/>
      <c r="IT80" s="93"/>
      <c r="IU80" s="93"/>
      <c r="IV80" s="93"/>
      <c r="IW80" s="93"/>
      <c r="IX80" s="93"/>
      <c r="IY80" s="93"/>
      <c r="IZ80" s="93"/>
      <c r="JA80" s="93"/>
      <c r="JB80" s="93"/>
      <c r="JC80" s="93"/>
      <c r="JD80" s="93"/>
      <c r="JE80" s="93"/>
      <c r="JF80" s="93"/>
      <c r="JG80" s="93"/>
      <c r="JH80" s="93"/>
      <c r="JI80" s="93"/>
      <c r="JJ80" s="93"/>
      <c r="JK80" s="93"/>
      <c r="JL80" s="93"/>
      <c r="JM80" s="93"/>
      <c r="JN80" s="93"/>
      <c r="JO80" s="93"/>
      <c r="JP80" s="93"/>
      <c r="JQ80" s="93"/>
      <c r="JR80" s="93"/>
      <c r="JS80" s="93"/>
      <c r="JT80" s="93"/>
      <c r="JU80" s="93"/>
      <c r="JV80" s="93"/>
      <c r="JW80" s="93"/>
      <c r="JX80" s="93"/>
      <c r="JY80" s="93"/>
      <c r="JZ80" s="93"/>
      <c r="KA80" s="93"/>
      <c r="KB80" s="93"/>
    </row>
    <row r="81" spans="1:288" ht="15.75" customHeight="1" x14ac:dyDescent="0.3">
      <c r="A81" s="97" t="s">
        <v>488</v>
      </c>
      <c r="B81" s="97" t="s">
        <v>266</v>
      </c>
      <c r="C81" s="97" t="s">
        <v>266</v>
      </c>
      <c r="D81" s="97" t="s">
        <v>189</v>
      </c>
      <c r="E81" s="97" t="s">
        <v>457</v>
      </c>
      <c r="F81" s="97"/>
      <c r="G81" s="97"/>
      <c r="H81" s="126"/>
      <c r="I81" s="125"/>
      <c r="J81" s="125"/>
      <c r="K81" s="125"/>
      <c r="L81" s="78" t="s">
        <v>610</v>
      </c>
      <c r="M81" s="75">
        <f t="shared" si="4"/>
        <v>0</v>
      </c>
      <c r="N81" s="47">
        <f t="shared" si="2"/>
        <v>0</v>
      </c>
      <c r="O81" s="83"/>
      <c r="P81" s="47">
        <f t="shared" si="3"/>
        <v>0</v>
      </c>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6"/>
      <c r="CA81" s="66"/>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row>
    <row r="82" spans="1:288" ht="15.75" customHeight="1" x14ac:dyDescent="0.3">
      <c r="A82" s="118" t="s">
        <v>488</v>
      </c>
      <c r="B82" s="118" t="s">
        <v>266</v>
      </c>
      <c r="C82" s="118" t="s">
        <v>266</v>
      </c>
      <c r="D82" s="118" t="s">
        <v>189</v>
      </c>
      <c r="E82" s="118" t="s">
        <v>457</v>
      </c>
      <c r="F82" s="169" t="s">
        <v>614</v>
      </c>
      <c r="G82" s="90" t="s">
        <v>616</v>
      </c>
      <c r="H82" s="170" t="s">
        <v>617</v>
      </c>
      <c r="I82" s="181" t="s">
        <v>208</v>
      </c>
      <c r="J82" s="181" t="s">
        <v>619</v>
      </c>
      <c r="K82" s="181"/>
      <c r="L82" s="122" t="s">
        <v>620</v>
      </c>
      <c r="M82" s="75">
        <f t="shared" si="4"/>
        <v>200000000</v>
      </c>
      <c r="N82" s="47">
        <f t="shared" si="2"/>
        <v>200000000</v>
      </c>
      <c r="O82" s="83">
        <v>4</v>
      </c>
      <c r="P82" s="47">
        <f t="shared" si="3"/>
        <v>200000000</v>
      </c>
      <c r="Q82" s="47">
        <v>200000000</v>
      </c>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152"/>
      <c r="CA82" s="152"/>
      <c r="CB82" s="92"/>
      <c r="CC82" s="92"/>
      <c r="CD82" s="92"/>
      <c r="CE82" s="92"/>
      <c r="CF82" s="92"/>
      <c r="CG82" s="92"/>
      <c r="CH82" s="92"/>
      <c r="CI82" s="92"/>
      <c r="CJ82" s="92"/>
      <c r="CK82" s="92"/>
      <c r="CL82" s="92"/>
      <c r="CM82" s="92"/>
      <c r="CN82" s="92"/>
      <c r="CO82" s="92"/>
      <c r="CP82" s="92"/>
      <c r="CQ82" s="92"/>
      <c r="CR82" s="92"/>
      <c r="CS82" s="92"/>
      <c r="CT82" s="92"/>
      <c r="CU82" s="92"/>
      <c r="CV82" s="92"/>
      <c r="CW82" s="92"/>
      <c r="CX82" s="92"/>
      <c r="CY82" s="92"/>
      <c r="CZ82" s="92"/>
      <c r="DA82" s="92"/>
      <c r="DB82" s="92"/>
      <c r="DC82" s="92"/>
      <c r="DD82" s="92"/>
      <c r="DE82" s="92"/>
      <c r="DF82" s="92"/>
      <c r="DG82" s="92"/>
      <c r="DH82" s="92"/>
      <c r="DI82" s="92"/>
      <c r="DJ82" s="92"/>
      <c r="DK82" s="92"/>
      <c r="DL82" s="92"/>
      <c r="DM82" s="92"/>
      <c r="DN82" s="92"/>
      <c r="DO82" s="92"/>
      <c r="DP82" s="92"/>
      <c r="DQ82" s="92"/>
      <c r="DR82" s="92"/>
      <c r="DS82" s="92"/>
      <c r="DT82" s="92"/>
      <c r="DU82" s="92"/>
      <c r="DV82" s="92"/>
      <c r="DW82" s="92"/>
      <c r="DX82" s="92"/>
      <c r="DY82" s="92"/>
      <c r="DZ82" s="92"/>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3"/>
      <c r="EY82" s="93"/>
      <c r="EZ82" s="93"/>
      <c r="FA82" s="93"/>
      <c r="FB82" s="93"/>
      <c r="FC82" s="93"/>
      <c r="FD82" s="93"/>
      <c r="FE82" s="93"/>
      <c r="FF82" s="93"/>
      <c r="FG82" s="93"/>
      <c r="FH82" s="93"/>
      <c r="FI82" s="93"/>
      <c r="FJ82" s="93"/>
      <c r="FK82" s="93"/>
      <c r="FL82" s="93"/>
      <c r="FM82" s="93"/>
      <c r="FN82" s="93"/>
      <c r="FO82" s="93"/>
      <c r="FP82" s="93"/>
      <c r="FQ82" s="93"/>
      <c r="FR82" s="93"/>
      <c r="FS82" s="93"/>
      <c r="FT82" s="93"/>
      <c r="FU82" s="93"/>
      <c r="FV82" s="93"/>
      <c r="FW82" s="93"/>
      <c r="FX82" s="93"/>
      <c r="FY82" s="93"/>
      <c r="FZ82" s="93"/>
      <c r="GA82" s="93"/>
      <c r="GB82" s="93"/>
      <c r="GC82" s="93"/>
      <c r="GD82" s="93"/>
      <c r="GE82" s="93"/>
      <c r="GF82" s="93"/>
      <c r="GG82" s="93"/>
      <c r="GH82" s="93"/>
      <c r="GI82" s="93"/>
      <c r="GJ82" s="93"/>
      <c r="GK82" s="93"/>
      <c r="GL82" s="93"/>
      <c r="GM82" s="93"/>
      <c r="GN82" s="93"/>
      <c r="GO82" s="93"/>
      <c r="GP82" s="93"/>
      <c r="GQ82" s="93"/>
      <c r="GR82" s="93"/>
      <c r="GS82" s="93"/>
      <c r="GT82" s="93"/>
      <c r="GU82" s="93"/>
      <c r="GV82" s="93"/>
      <c r="GW82" s="93"/>
      <c r="GX82" s="93"/>
      <c r="GY82" s="93"/>
      <c r="GZ82" s="93"/>
      <c r="HA82" s="93"/>
      <c r="HB82" s="93"/>
      <c r="HC82" s="93"/>
      <c r="HD82" s="93"/>
      <c r="HE82" s="93"/>
      <c r="HF82" s="93"/>
      <c r="HG82" s="93"/>
      <c r="HH82" s="93"/>
      <c r="HI82" s="93"/>
      <c r="HJ82" s="93"/>
      <c r="HK82" s="93"/>
      <c r="HL82" s="93"/>
      <c r="HM82" s="93"/>
      <c r="HN82" s="93"/>
      <c r="HO82" s="93"/>
      <c r="HP82" s="93"/>
      <c r="HQ82" s="93"/>
      <c r="HR82" s="93"/>
      <c r="HS82" s="93"/>
      <c r="HT82" s="93"/>
      <c r="HU82" s="93"/>
      <c r="HV82" s="93"/>
      <c r="HW82" s="93"/>
      <c r="HX82" s="93"/>
      <c r="HY82" s="93"/>
      <c r="HZ82" s="93"/>
      <c r="IA82" s="93"/>
      <c r="IB82" s="93"/>
      <c r="IC82" s="93"/>
      <c r="ID82" s="93"/>
      <c r="IE82" s="93"/>
      <c r="IF82" s="93"/>
      <c r="IG82" s="93"/>
      <c r="IH82" s="93"/>
      <c r="II82" s="93"/>
      <c r="IJ82" s="93"/>
      <c r="IK82" s="93"/>
      <c r="IL82" s="93"/>
      <c r="IM82" s="93"/>
      <c r="IN82" s="93"/>
      <c r="IO82" s="93"/>
      <c r="IP82" s="93"/>
      <c r="IQ82" s="93"/>
      <c r="IR82" s="93"/>
      <c r="IS82" s="93"/>
      <c r="IT82" s="93"/>
      <c r="IU82" s="93"/>
      <c r="IV82" s="93"/>
      <c r="IW82" s="93"/>
      <c r="IX82" s="93"/>
      <c r="IY82" s="93"/>
      <c r="IZ82" s="93"/>
      <c r="JA82" s="93"/>
      <c r="JB82" s="93"/>
      <c r="JC82" s="93"/>
      <c r="JD82" s="93"/>
      <c r="JE82" s="93"/>
      <c r="JF82" s="93"/>
      <c r="JG82" s="93"/>
      <c r="JH82" s="93"/>
      <c r="JI82" s="93"/>
      <c r="JJ82" s="93"/>
      <c r="JK82" s="93"/>
      <c r="JL82" s="93"/>
      <c r="JM82" s="93"/>
      <c r="JN82" s="93"/>
      <c r="JO82" s="93"/>
      <c r="JP82" s="93"/>
      <c r="JQ82" s="93"/>
      <c r="JR82" s="93"/>
      <c r="JS82" s="93"/>
      <c r="JT82" s="93"/>
      <c r="JU82" s="93"/>
      <c r="JV82" s="93"/>
      <c r="JW82" s="93"/>
      <c r="JX82" s="93"/>
      <c r="JY82" s="93"/>
      <c r="JZ82" s="93"/>
      <c r="KA82" s="93"/>
      <c r="KB82" s="93"/>
    </row>
    <row r="83" spans="1:288" ht="15.75" customHeight="1" x14ac:dyDescent="0.3">
      <c r="A83" s="118" t="s">
        <v>488</v>
      </c>
      <c r="B83" s="118" t="s">
        <v>266</v>
      </c>
      <c r="C83" s="118" t="s">
        <v>266</v>
      </c>
      <c r="D83" s="118" t="s">
        <v>189</v>
      </c>
      <c r="E83" s="118" t="s">
        <v>457</v>
      </c>
      <c r="F83" s="140" t="s">
        <v>622</v>
      </c>
      <c r="G83" s="90" t="s">
        <v>616</v>
      </c>
      <c r="H83" s="160" t="s">
        <v>623</v>
      </c>
      <c r="I83" s="181" t="s">
        <v>208</v>
      </c>
      <c r="J83" s="181" t="s">
        <v>619</v>
      </c>
      <c r="K83" s="181"/>
      <c r="L83" s="122" t="s">
        <v>624</v>
      </c>
      <c r="M83" s="75">
        <f t="shared" si="4"/>
        <v>1000000000</v>
      </c>
      <c r="N83" s="47">
        <f t="shared" si="2"/>
        <v>1000000000</v>
      </c>
      <c r="O83" s="83">
        <v>4</v>
      </c>
      <c r="P83" s="47">
        <f t="shared" si="3"/>
        <v>1000000000</v>
      </c>
      <c r="Q83" s="48">
        <v>1000000000</v>
      </c>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6"/>
      <c r="CA83" s="66"/>
      <c r="CB83" s="48"/>
      <c r="CC83" s="48"/>
      <c r="CD83" s="48"/>
      <c r="CE83" s="48"/>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c r="EO83" s="67"/>
      <c r="EP83" s="67"/>
      <c r="EQ83" s="67"/>
      <c r="ER83" s="67"/>
      <c r="ES83" s="67"/>
      <c r="ET83" s="67"/>
      <c r="EU83" s="67"/>
      <c r="EV83" s="67"/>
      <c r="EW83" s="67"/>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row>
    <row r="84" spans="1:288" ht="15.75" customHeight="1" x14ac:dyDescent="0.3">
      <c r="A84" s="118" t="s">
        <v>488</v>
      </c>
      <c r="B84" s="118" t="s">
        <v>266</v>
      </c>
      <c r="C84" s="118" t="s">
        <v>266</v>
      </c>
      <c r="D84" s="118" t="s">
        <v>189</v>
      </c>
      <c r="E84" s="118" t="s">
        <v>457</v>
      </c>
      <c r="F84" s="94" t="s">
        <v>627</v>
      </c>
      <c r="G84" s="55" t="s">
        <v>628</v>
      </c>
      <c r="H84" s="168" t="s">
        <v>629</v>
      </c>
      <c r="I84" s="181" t="s">
        <v>208</v>
      </c>
      <c r="J84" s="87" t="s">
        <v>630</v>
      </c>
      <c r="K84" s="87"/>
      <c r="L84" s="122" t="s">
        <v>631</v>
      </c>
      <c r="M84" s="75">
        <f t="shared" si="4"/>
        <v>789543462.32000005</v>
      </c>
      <c r="N84" s="47">
        <f t="shared" si="2"/>
        <v>789543462.32000005</v>
      </c>
      <c r="O84" s="83">
        <v>10</v>
      </c>
      <c r="P84" s="47">
        <f t="shared" si="3"/>
        <v>789543462.32000005</v>
      </c>
      <c r="Q84" s="47">
        <v>789543462.32000005</v>
      </c>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47"/>
      <c r="CC84" s="47"/>
      <c r="CD84" s="47"/>
      <c r="CE84" s="47"/>
      <c r="CF84" s="47"/>
      <c r="CG84" s="47"/>
      <c r="CH84" s="47"/>
      <c r="CI84" s="47"/>
      <c r="CJ84" s="47"/>
      <c r="CK84" s="47"/>
      <c r="CL84" s="47"/>
      <c r="CM84" s="47"/>
      <c r="CN84" s="47"/>
      <c r="CO84" s="47"/>
      <c r="CP84" s="47"/>
      <c r="CQ84" s="92"/>
      <c r="CR84" s="92"/>
      <c r="CS84" s="92"/>
      <c r="CT84" s="92"/>
      <c r="CU84" s="92"/>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92"/>
      <c r="DW84" s="92"/>
      <c r="DX84" s="92"/>
      <c r="DY84" s="92"/>
      <c r="DZ84" s="92"/>
      <c r="EA84" s="92"/>
      <c r="EB84" s="92"/>
      <c r="EC84" s="92"/>
      <c r="ED84" s="92"/>
      <c r="EE84" s="92"/>
      <c r="EF84" s="92"/>
      <c r="EG84" s="92"/>
      <c r="EH84" s="92"/>
      <c r="EI84" s="92"/>
      <c r="EJ84" s="92"/>
      <c r="EK84" s="92"/>
      <c r="EL84" s="92"/>
      <c r="EM84" s="92"/>
      <c r="EN84" s="92"/>
      <c r="EO84" s="92"/>
      <c r="EP84" s="92"/>
      <c r="EQ84" s="92"/>
      <c r="ER84" s="92"/>
      <c r="ES84" s="92"/>
      <c r="ET84" s="92"/>
      <c r="EU84" s="92"/>
      <c r="EV84" s="92"/>
      <c r="EW84" s="153"/>
      <c r="EX84" s="93"/>
      <c r="EY84" s="93"/>
      <c r="EZ84" s="93"/>
      <c r="FA84" s="93"/>
      <c r="FB84" s="93"/>
      <c r="FC84" s="93"/>
      <c r="FD84" s="93"/>
      <c r="FE84" s="93"/>
      <c r="FF84" s="93"/>
      <c r="FG84" s="93"/>
      <c r="FH84" s="93"/>
      <c r="FI84" s="93"/>
      <c r="FJ84" s="93"/>
      <c r="FK84" s="93"/>
      <c r="FL84" s="93"/>
      <c r="FM84" s="93"/>
      <c r="FN84" s="93"/>
      <c r="FO84" s="93"/>
      <c r="FP84" s="93"/>
      <c r="FQ84" s="93"/>
      <c r="FR84" s="93"/>
      <c r="FS84" s="93"/>
      <c r="FT84" s="93"/>
      <c r="FU84" s="93"/>
      <c r="FV84" s="93"/>
      <c r="FW84" s="93"/>
      <c r="FX84" s="93"/>
      <c r="FY84" s="93"/>
      <c r="FZ84" s="93"/>
      <c r="GA84" s="93"/>
      <c r="GB84" s="93"/>
      <c r="GC84" s="93"/>
      <c r="GD84" s="93"/>
      <c r="GE84" s="93"/>
      <c r="GF84" s="93"/>
      <c r="GG84" s="93"/>
      <c r="GH84" s="93"/>
      <c r="GI84" s="93"/>
      <c r="GJ84" s="93"/>
      <c r="GK84" s="93"/>
      <c r="GL84" s="93"/>
      <c r="GM84" s="93"/>
      <c r="GN84" s="93"/>
      <c r="GO84" s="93"/>
      <c r="GP84" s="93"/>
      <c r="GQ84" s="93"/>
      <c r="GR84" s="93"/>
      <c r="GS84" s="93"/>
      <c r="GT84" s="93"/>
      <c r="GU84" s="93"/>
      <c r="GV84" s="93"/>
      <c r="GW84" s="93"/>
      <c r="GX84" s="93"/>
      <c r="GY84" s="93"/>
      <c r="GZ84" s="93"/>
      <c r="HA84" s="93"/>
      <c r="HB84" s="93"/>
      <c r="HC84" s="93"/>
      <c r="HD84" s="93"/>
      <c r="HE84" s="93"/>
      <c r="HF84" s="93"/>
      <c r="HG84" s="93"/>
      <c r="HH84" s="93"/>
      <c r="HI84" s="93"/>
      <c r="HJ84" s="93"/>
      <c r="HK84" s="93"/>
      <c r="HL84" s="93"/>
      <c r="HM84" s="93"/>
      <c r="HN84" s="93"/>
      <c r="HO84" s="93"/>
      <c r="HP84" s="93"/>
      <c r="HQ84" s="93"/>
      <c r="HR84" s="93"/>
      <c r="HS84" s="93"/>
      <c r="HT84" s="93"/>
      <c r="HU84" s="93"/>
      <c r="HV84" s="93"/>
      <c r="HW84" s="93"/>
      <c r="HX84" s="93"/>
      <c r="HY84" s="93"/>
      <c r="HZ84" s="93"/>
      <c r="IA84" s="93"/>
      <c r="IB84" s="93"/>
      <c r="IC84" s="93"/>
      <c r="ID84" s="93"/>
      <c r="IE84" s="93"/>
      <c r="IF84" s="93"/>
      <c r="IG84" s="93"/>
      <c r="IH84" s="93"/>
      <c r="II84" s="93"/>
      <c r="IJ84" s="93"/>
      <c r="IK84" s="93"/>
      <c r="IL84" s="93"/>
      <c r="IM84" s="93"/>
      <c r="IN84" s="93"/>
      <c r="IO84" s="93"/>
      <c r="IP84" s="93"/>
      <c r="IQ84" s="93"/>
      <c r="IR84" s="93"/>
      <c r="IS84" s="93"/>
      <c r="IT84" s="93"/>
      <c r="IU84" s="93"/>
      <c r="IV84" s="93"/>
      <c r="IW84" s="93"/>
      <c r="IX84" s="93"/>
      <c r="IY84" s="93"/>
      <c r="IZ84" s="93"/>
      <c r="JA84" s="93"/>
      <c r="JB84" s="93"/>
      <c r="JC84" s="93"/>
      <c r="JD84" s="93"/>
      <c r="JE84" s="93"/>
      <c r="JF84" s="93"/>
      <c r="JG84" s="93"/>
      <c r="JH84" s="93"/>
      <c r="JI84" s="93"/>
      <c r="JJ84" s="93"/>
      <c r="JK84" s="93"/>
      <c r="JL84" s="93"/>
      <c r="JM84" s="93"/>
      <c r="JN84" s="93"/>
      <c r="JO84" s="93"/>
      <c r="JP84" s="93"/>
      <c r="JQ84" s="93"/>
      <c r="JR84" s="93"/>
      <c r="JS84" s="93"/>
      <c r="JT84" s="93"/>
      <c r="JU84" s="93"/>
      <c r="JV84" s="93"/>
      <c r="JW84" s="93"/>
      <c r="JX84" s="93"/>
      <c r="JY84" s="93"/>
      <c r="JZ84" s="93"/>
      <c r="KA84" s="93"/>
      <c r="KB84" s="93"/>
    </row>
    <row r="85" spans="1:288" ht="15.75" customHeight="1" x14ac:dyDescent="0.3">
      <c r="A85" s="118" t="s">
        <v>488</v>
      </c>
      <c r="B85" s="118" t="s">
        <v>266</v>
      </c>
      <c r="C85" s="118" t="s">
        <v>266</v>
      </c>
      <c r="D85" s="118" t="s">
        <v>189</v>
      </c>
      <c r="E85" s="118" t="s">
        <v>457</v>
      </c>
      <c r="F85" s="94" t="s">
        <v>633</v>
      </c>
      <c r="G85" s="55" t="s">
        <v>634</v>
      </c>
      <c r="H85" s="168" t="s">
        <v>635</v>
      </c>
      <c r="I85" s="181" t="s">
        <v>208</v>
      </c>
      <c r="J85" s="87" t="s">
        <v>630</v>
      </c>
      <c r="K85" s="87"/>
      <c r="L85" s="138" t="s">
        <v>636</v>
      </c>
      <c r="M85" s="75">
        <f t="shared" si="4"/>
        <v>6000000000</v>
      </c>
      <c r="N85" s="47">
        <f t="shared" si="2"/>
        <v>6000000000</v>
      </c>
      <c r="O85" s="83">
        <v>16</v>
      </c>
      <c r="P85" s="47">
        <f t="shared" si="3"/>
        <v>6000000000</v>
      </c>
      <c r="Q85" s="47">
        <v>6000000000</v>
      </c>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47"/>
      <c r="CC85" s="47"/>
      <c r="CD85" s="47"/>
      <c r="CE85" s="47"/>
      <c r="CF85" s="47"/>
      <c r="CG85" s="47"/>
      <c r="CH85" s="47"/>
      <c r="CI85" s="47"/>
      <c r="CJ85" s="47"/>
      <c r="CK85" s="47"/>
      <c r="CL85" s="47"/>
      <c r="CM85" s="47"/>
      <c r="CN85" s="47"/>
      <c r="CO85" s="47"/>
      <c r="CP85" s="47"/>
      <c r="CQ85" s="92"/>
      <c r="CR85" s="92"/>
      <c r="CS85" s="92"/>
      <c r="CT85" s="92"/>
      <c r="CU85" s="92"/>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92"/>
      <c r="DW85" s="92"/>
      <c r="DX85" s="92"/>
      <c r="DY85" s="92"/>
      <c r="DZ85" s="92"/>
      <c r="EA85" s="92"/>
      <c r="EB85" s="92"/>
      <c r="EC85" s="92"/>
      <c r="ED85" s="92"/>
      <c r="EE85" s="92"/>
      <c r="EF85" s="92"/>
      <c r="EG85" s="92"/>
      <c r="EH85" s="92"/>
      <c r="EI85" s="92"/>
      <c r="EJ85" s="92"/>
      <c r="EK85" s="92"/>
      <c r="EL85" s="92"/>
      <c r="EM85" s="92"/>
      <c r="EN85" s="92"/>
      <c r="EO85" s="92"/>
      <c r="EP85" s="92"/>
      <c r="EQ85" s="92"/>
      <c r="ER85" s="92"/>
      <c r="ES85" s="92"/>
      <c r="ET85" s="92"/>
      <c r="EU85" s="92"/>
      <c r="EV85" s="92"/>
      <c r="EW85" s="153"/>
      <c r="EX85" s="93"/>
      <c r="EY85" s="93"/>
      <c r="EZ85" s="93"/>
      <c r="FA85" s="93"/>
      <c r="FB85" s="93"/>
      <c r="FC85" s="93"/>
      <c r="FD85" s="93"/>
      <c r="FE85" s="93"/>
      <c r="FF85" s="93"/>
      <c r="FG85" s="93"/>
      <c r="FH85" s="93"/>
      <c r="FI85" s="93"/>
      <c r="FJ85" s="93"/>
      <c r="FK85" s="93"/>
      <c r="FL85" s="93"/>
      <c r="FM85" s="93"/>
      <c r="FN85" s="93"/>
      <c r="FO85" s="93"/>
      <c r="FP85" s="93"/>
      <c r="FQ85" s="93"/>
      <c r="FR85" s="93"/>
      <c r="FS85" s="93"/>
      <c r="FT85" s="93"/>
      <c r="FU85" s="93"/>
      <c r="FV85" s="93"/>
      <c r="FW85" s="93"/>
      <c r="FX85" s="93"/>
      <c r="FY85" s="93"/>
      <c r="FZ85" s="93"/>
      <c r="GA85" s="93"/>
      <c r="GB85" s="93"/>
      <c r="GC85" s="93"/>
      <c r="GD85" s="93"/>
      <c r="GE85" s="93"/>
      <c r="GF85" s="93"/>
      <c r="GG85" s="93"/>
      <c r="GH85" s="93"/>
      <c r="GI85" s="93"/>
      <c r="GJ85" s="93"/>
      <c r="GK85" s="93"/>
      <c r="GL85" s="93"/>
      <c r="GM85" s="93"/>
      <c r="GN85" s="93"/>
      <c r="GO85" s="93"/>
      <c r="GP85" s="93"/>
      <c r="GQ85" s="93"/>
      <c r="GR85" s="93"/>
      <c r="GS85" s="93"/>
      <c r="GT85" s="93"/>
      <c r="GU85" s="93"/>
      <c r="GV85" s="93"/>
      <c r="GW85" s="93"/>
      <c r="GX85" s="93"/>
      <c r="GY85" s="93"/>
      <c r="GZ85" s="93"/>
      <c r="HA85" s="93"/>
      <c r="HB85" s="93"/>
      <c r="HC85" s="93"/>
      <c r="HD85" s="93"/>
      <c r="HE85" s="93"/>
      <c r="HF85" s="93"/>
      <c r="HG85" s="93"/>
      <c r="HH85" s="93"/>
      <c r="HI85" s="93"/>
      <c r="HJ85" s="93"/>
      <c r="HK85" s="93"/>
      <c r="HL85" s="93"/>
      <c r="HM85" s="93"/>
      <c r="HN85" s="93"/>
      <c r="HO85" s="93"/>
      <c r="HP85" s="93"/>
      <c r="HQ85" s="93"/>
      <c r="HR85" s="93"/>
      <c r="HS85" s="93"/>
      <c r="HT85" s="93"/>
      <c r="HU85" s="93"/>
      <c r="HV85" s="93"/>
      <c r="HW85" s="93"/>
      <c r="HX85" s="93"/>
      <c r="HY85" s="93"/>
      <c r="HZ85" s="93"/>
      <c r="IA85" s="93"/>
      <c r="IB85" s="93"/>
      <c r="IC85" s="93"/>
      <c r="ID85" s="93"/>
      <c r="IE85" s="93"/>
      <c r="IF85" s="93"/>
      <c r="IG85" s="93"/>
      <c r="IH85" s="93"/>
      <c r="II85" s="93"/>
      <c r="IJ85" s="93"/>
      <c r="IK85" s="93"/>
      <c r="IL85" s="93"/>
      <c r="IM85" s="93"/>
      <c r="IN85" s="93"/>
      <c r="IO85" s="93"/>
      <c r="IP85" s="93"/>
      <c r="IQ85" s="93"/>
      <c r="IR85" s="93"/>
      <c r="IS85" s="93"/>
      <c r="IT85" s="93"/>
      <c r="IU85" s="93"/>
      <c r="IV85" s="93"/>
      <c r="IW85" s="93"/>
      <c r="IX85" s="93"/>
      <c r="IY85" s="93"/>
      <c r="IZ85" s="93"/>
      <c r="JA85" s="93"/>
      <c r="JB85" s="93"/>
      <c r="JC85" s="93"/>
      <c r="JD85" s="93"/>
      <c r="JE85" s="93"/>
      <c r="JF85" s="93"/>
      <c r="JG85" s="93"/>
      <c r="JH85" s="93"/>
      <c r="JI85" s="93"/>
      <c r="JJ85" s="93"/>
      <c r="JK85" s="93"/>
      <c r="JL85" s="93"/>
      <c r="JM85" s="93"/>
      <c r="JN85" s="93"/>
      <c r="JO85" s="93"/>
      <c r="JP85" s="93"/>
      <c r="JQ85" s="93"/>
      <c r="JR85" s="93"/>
      <c r="JS85" s="93"/>
      <c r="JT85" s="93"/>
      <c r="JU85" s="93"/>
      <c r="JV85" s="93"/>
      <c r="JW85" s="93"/>
      <c r="JX85" s="93"/>
      <c r="JY85" s="93"/>
      <c r="JZ85" s="93"/>
      <c r="KA85" s="93"/>
      <c r="KB85" s="93"/>
    </row>
    <row r="86" spans="1:288" ht="15.75" customHeight="1" x14ac:dyDescent="0.3">
      <c r="A86" s="58" t="s">
        <v>488</v>
      </c>
      <c r="B86" s="58" t="s">
        <v>187</v>
      </c>
      <c r="C86" s="58"/>
      <c r="D86" s="58"/>
      <c r="E86" s="58"/>
      <c r="F86" s="58"/>
      <c r="G86" s="58"/>
      <c r="H86" s="58"/>
      <c r="I86" s="102"/>
      <c r="J86" s="102"/>
      <c r="K86" s="102"/>
      <c r="L86" s="62" t="s">
        <v>339</v>
      </c>
      <c r="M86" s="75">
        <f t="shared" si="4"/>
        <v>0</v>
      </c>
      <c r="N86" s="47">
        <f t="shared" si="2"/>
        <v>0</v>
      </c>
      <c r="O86" s="83"/>
      <c r="P86" s="47">
        <f t="shared" si="3"/>
        <v>0</v>
      </c>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6"/>
      <c r="CA86" s="66"/>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c r="EO86" s="67"/>
      <c r="EP86" s="67"/>
      <c r="EQ86" s="67"/>
      <c r="ER86" s="67"/>
      <c r="ES86" s="67"/>
      <c r="ET86" s="67"/>
      <c r="EU86" s="67"/>
      <c r="EV86" s="67"/>
      <c r="EW86" s="67"/>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row>
    <row r="87" spans="1:288" ht="15.75" customHeight="1" x14ac:dyDescent="0.3">
      <c r="A87" s="58" t="s">
        <v>488</v>
      </c>
      <c r="B87" s="58" t="s">
        <v>187</v>
      </c>
      <c r="C87" s="58" t="s">
        <v>189</v>
      </c>
      <c r="D87" s="58"/>
      <c r="E87" s="58"/>
      <c r="F87" s="58"/>
      <c r="G87" s="58"/>
      <c r="H87" s="58"/>
      <c r="I87" s="102"/>
      <c r="J87" s="102"/>
      <c r="K87" s="102"/>
      <c r="L87" s="62" t="s">
        <v>340</v>
      </c>
      <c r="M87" s="75">
        <f t="shared" si="4"/>
        <v>0</v>
      </c>
      <c r="N87" s="47">
        <f t="shared" si="2"/>
        <v>0</v>
      </c>
      <c r="O87" s="83"/>
      <c r="P87" s="47">
        <f t="shared" si="3"/>
        <v>0</v>
      </c>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6"/>
      <c r="CA87" s="66"/>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c r="EO87" s="67"/>
      <c r="EP87" s="67"/>
      <c r="EQ87" s="67"/>
      <c r="ER87" s="67"/>
      <c r="ES87" s="67"/>
      <c r="ET87" s="67"/>
      <c r="EU87" s="67"/>
      <c r="EV87" s="67"/>
      <c r="EW87" s="67"/>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row>
    <row r="88" spans="1:288" ht="15.75" customHeight="1" x14ac:dyDescent="0.3">
      <c r="A88" s="73" t="s">
        <v>488</v>
      </c>
      <c r="B88" s="73" t="s">
        <v>187</v>
      </c>
      <c r="C88" s="73" t="s">
        <v>189</v>
      </c>
      <c r="D88" s="73" t="s">
        <v>509</v>
      </c>
      <c r="E88" s="73"/>
      <c r="F88" s="73"/>
      <c r="G88" s="73"/>
      <c r="H88" s="73"/>
      <c r="I88" s="97"/>
      <c r="J88" s="97"/>
      <c r="K88" s="97"/>
      <c r="L88" s="78" t="s">
        <v>510</v>
      </c>
      <c r="M88" s="75">
        <f t="shared" si="4"/>
        <v>0</v>
      </c>
      <c r="N88" s="47">
        <f t="shared" si="2"/>
        <v>0</v>
      </c>
      <c r="O88" s="83"/>
      <c r="P88" s="47">
        <f t="shared" si="3"/>
        <v>0</v>
      </c>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6"/>
      <c r="CA88" s="66"/>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c r="EO88" s="67"/>
      <c r="EP88" s="67"/>
      <c r="EQ88" s="67"/>
      <c r="ER88" s="67"/>
      <c r="ES88" s="67"/>
      <c r="ET88" s="67"/>
      <c r="EU88" s="67"/>
      <c r="EV88" s="67"/>
      <c r="EW88" s="67"/>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row>
    <row r="89" spans="1:288" ht="15.75" customHeight="1" x14ac:dyDescent="0.3">
      <c r="A89" s="73" t="s">
        <v>488</v>
      </c>
      <c r="B89" s="73" t="s">
        <v>187</v>
      </c>
      <c r="C89" s="73" t="s">
        <v>189</v>
      </c>
      <c r="D89" s="73" t="s">
        <v>509</v>
      </c>
      <c r="E89" s="73" t="s">
        <v>654</v>
      </c>
      <c r="F89" s="73"/>
      <c r="G89" s="73"/>
      <c r="H89" s="73"/>
      <c r="I89" s="97"/>
      <c r="J89" s="97"/>
      <c r="K89" s="97"/>
      <c r="L89" s="78" t="s">
        <v>655</v>
      </c>
      <c r="M89" s="75">
        <f t="shared" si="4"/>
        <v>0</v>
      </c>
      <c r="N89" s="47">
        <f t="shared" si="2"/>
        <v>0</v>
      </c>
      <c r="O89" s="83"/>
      <c r="P89" s="47">
        <f t="shared" si="3"/>
        <v>0</v>
      </c>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6"/>
      <c r="CA89" s="66"/>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c r="EO89" s="67"/>
      <c r="EP89" s="67"/>
      <c r="EQ89" s="67"/>
      <c r="ER89" s="67"/>
      <c r="ES89" s="67"/>
      <c r="ET89" s="67"/>
      <c r="EU89" s="67"/>
      <c r="EV89" s="67"/>
      <c r="EW89" s="67"/>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row>
    <row r="90" spans="1:288" ht="15.75" customHeight="1" x14ac:dyDescent="0.3">
      <c r="A90" s="172" t="s">
        <v>488</v>
      </c>
      <c r="B90" s="172" t="s">
        <v>187</v>
      </c>
      <c r="C90" s="172" t="s">
        <v>189</v>
      </c>
      <c r="D90" s="172" t="s">
        <v>509</v>
      </c>
      <c r="E90" s="172" t="s">
        <v>654</v>
      </c>
      <c r="F90" s="140" t="s">
        <v>663</v>
      </c>
      <c r="G90" s="55" t="s">
        <v>521</v>
      </c>
      <c r="H90" s="160" t="s">
        <v>664</v>
      </c>
      <c r="I90" s="173" t="s">
        <v>229</v>
      </c>
      <c r="J90" s="117" t="s">
        <v>666</v>
      </c>
      <c r="K90" s="117"/>
      <c r="L90" s="138" t="s">
        <v>667</v>
      </c>
      <c r="M90" s="75">
        <f t="shared" si="4"/>
        <v>1750000000</v>
      </c>
      <c r="N90" s="47">
        <f t="shared" si="2"/>
        <v>1750000000</v>
      </c>
      <c r="O90" s="83">
        <v>10</v>
      </c>
      <c r="P90" s="47">
        <f t="shared" si="3"/>
        <v>1750000000</v>
      </c>
      <c r="Q90" s="47">
        <v>1750000000</v>
      </c>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152"/>
      <c r="CA90" s="152"/>
      <c r="CB90" s="92"/>
      <c r="CC90" s="92"/>
      <c r="CD90" s="92"/>
      <c r="CE90" s="92"/>
      <c r="CF90" s="92"/>
      <c r="CG90" s="92"/>
      <c r="CH90" s="92"/>
      <c r="CI90" s="92"/>
      <c r="CJ90" s="92"/>
      <c r="CK90" s="92"/>
      <c r="CL90" s="92"/>
      <c r="CM90" s="92"/>
      <c r="CN90" s="92"/>
      <c r="CO90" s="92"/>
      <c r="CP90" s="92"/>
      <c r="CQ90" s="92"/>
      <c r="CR90" s="92"/>
      <c r="CS90" s="92"/>
      <c r="CT90" s="92"/>
      <c r="CU90" s="92"/>
      <c r="CV90" s="92"/>
      <c r="CW90" s="92"/>
      <c r="CX90" s="92"/>
      <c r="CY90" s="92"/>
      <c r="CZ90" s="92"/>
      <c r="DA90" s="92"/>
      <c r="DB90" s="92"/>
      <c r="DC90" s="92"/>
      <c r="DD90" s="92"/>
      <c r="DE90" s="92"/>
      <c r="DF90" s="92"/>
      <c r="DG90" s="92"/>
      <c r="DH90" s="92"/>
      <c r="DI90" s="92"/>
      <c r="DJ90" s="92"/>
      <c r="DK90" s="92"/>
      <c r="DL90" s="92"/>
      <c r="DM90" s="92"/>
      <c r="DN90" s="92"/>
      <c r="DO90" s="92"/>
      <c r="DP90" s="92"/>
      <c r="DQ90" s="92"/>
      <c r="DR90" s="92"/>
      <c r="DS90" s="92"/>
      <c r="DT90" s="92"/>
      <c r="DU90" s="92"/>
      <c r="DV90" s="92"/>
      <c r="DW90" s="92"/>
      <c r="DX90" s="92"/>
      <c r="DY90" s="92"/>
      <c r="DZ90" s="92"/>
      <c r="EA90" s="92"/>
      <c r="EB90" s="92"/>
      <c r="EC90" s="92"/>
      <c r="ED90" s="92"/>
      <c r="EE90" s="92"/>
      <c r="EF90" s="92"/>
      <c r="EG90" s="92"/>
      <c r="EH90" s="47"/>
      <c r="EI90" s="47"/>
      <c r="EJ90" s="47"/>
      <c r="EK90" s="47"/>
      <c r="EL90" s="47"/>
      <c r="EM90" s="47"/>
      <c r="EN90" s="92"/>
      <c r="EO90" s="92"/>
      <c r="EP90" s="92"/>
      <c r="EQ90" s="92"/>
      <c r="ER90" s="92"/>
      <c r="ES90" s="92"/>
      <c r="ET90" s="92"/>
      <c r="EU90" s="92"/>
      <c r="EV90" s="92"/>
      <c r="EW90" s="92"/>
      <c r="EX90" s="93"/>
      <c r="EY90" s="93"/>
      <c r="EZ90" s="93"/>
      <c r="FA90" s="93"/>
      <c r="FB90" s="93"/>
      <c r="FC90" s="93"/>
      <c r="FD90" s="93"/>
      <c r="FE90" s="93"/>
      <c r="FF90" s="93"/>
      <c r="FG90" s="93"/>
      <c r="FH90" s="93"/>
      <c r="FI90" s="93"/>
      <c r="FJ90" s="93"/>
      <c r="FK90" s="93"/>
      <c r="FL90" s="93"/>
      <c r="FM90" s="93"/>
      <c r="FN90" s="93"/>
      <c r="FO90" s="93"/>
      <c r="FP90" s="93"/>
      <c r="FQ90" s="93"/>
      <c r="FR90" s="93"/>
      <c r="FS90" s="93"/>
      <c r="FT90" s="93"/>
      <c r="FU90" s="93"/>
      <c r="FV90" s="93"/>
      <c r="FW90" s="93"/>
      <c r="FX90" s="93"/>
      <c r="FY90" s="93"/>
      <c r="FZ90" s="93"/>
      <c r="GA90" s="93"/>
      <c r="GB90" s="93"/>
      <c r="GC90" s="93"/>
      <c r="GD90" s="93"/>
      <c r="GE90" s="93"/>
      <c r="GF90" s="93"/>
      <c r="GG90" s="93"/>
      <c r="GH90" s="93"/>
      <c r="GI90" s="93"/>
      <c r="GJ90" s="93"/>
      <c r="GK90" s="93"/>
      <c r="GL90" s="93"/>
      <c r="GM90" s="93"/>
      <c r="GN90" s="93"/>
      <c r="GO90" s="93"/>
      <c r="GP90" s="93"/>
      <c r="GQ90" s="93"/>
      <c r="GR90" s="93"/>
      <c r="GS90" s="93"/>
      <c r="GT90" s="93"/>
      <c r="GU90" s="93"/>
      <c r="GV90" s="93"/>
      <c r="GW90" s="93"/>
      <c r="GX90" s="93"/>
      <c r="GY90" s="93"/>
      <c r="GZ90" s="93"/>
      <c r="HA90" s="93"/>
      <c r="HB90" s="93"/>
      <c r="HC90" s="93"/>
      <c r="HD90" s="93"/>
      <c r="HE90" s="93"/>
      <c r="HF90" s="93"/>
      <c r="HG90" s="93"/>
      <c r="HH90" s="93"/>
      <c r="HI90" s="93"/>
      <c r="HJ90" s="93"/>
      <c r="HK90" s="93"/>
      <c r="HL90" s="93"/>
      <c r="HM90" s="93"/>
      <c r="HN90" s="93"/>
      <c r="HO90" s="93"/>
      <c r="HP90" s="93"/>
      <c r="HQ90" s="93"/>
      <c r="HR90" s="93"/>
      <c r="HS90" s="93"/>
      <c r="HT90" s="93"/>
      <c r="HU90" s="93"/>
      <c r="HV90" s="93"/>
      <c r="HW90" s="93"/>
      <c r="HX90" s="93"/>
      <c r="HY90" s="93"/>
      <c r="HZ90" s="93"/>
      <c r="IA90" s="93"/>
      <c r="IB90" s="93"/>
      <c r="IC90" s="93"/>
      <c r="ID90" s="93"/>
      <c r="IE90" s="93"/>
      <c r="IF90" s="93"/>
      <c r="IG90" s="93"/>
      <c r="IH90" s="93"/>
      <c r="II90" s="93"/>
      <c r="IJ90" s="93"/>
      <c r="IK90" s="93"/>
      <c r="IL90" s="93"/>
      <c r="IM90" s="93"/>
      <c r="IN90" s="93"/>
      <c r="IO90" s="93"/>
      <c r="IP90" s="93"/>
      <c r="IQ90" s="93"/>
      <c r="IR90" s="93"/>
      <c r="IS90" s="93"/>
      <c r="IT90" s="93"/>
      <c r="IU90" s="93"/>
      <c r="IV90" s="93"/>
      <c r="IW90" s="93"/>
      <c r="IX90" s="93"/>
      <c r="IY90" s="93"/>
      <c r="IZ90" s="93"/>
      <c r="JA90" s="93"/>
      <c r="JB90" s="93"/>
      <c r="JC90" s="93"/>
      <c r="JD90" s="93"/>
      <c r="JE90" s="93"/>
      <c r="JF90" s="93"/>
      <c r="JG90" s="93"/>
      <c r="JH90" s="93"/>
      <c r="JI90" s="93"/>
      <c r="JJ90" s="93"/>
      <c r="JK90" s="93"/>
      <c r="JL90" s="93"/>
      <c r="JM90" s="93"/>
      <c r="JN90" s="93"/>
      <c r="JO90" s="93"/>
      <c r="JP90" s="93"/>
      <c r="JQ90" s="93"/>
      <c r="JR90" s="93"/>
      <c r="JS90" s="93"/>
      <c r="JT90" s="93"/>
      <c r="JU90" s="93"/>
      <c r="JV90" s="93"/>
      <c r="JW90" s="93"/>
      <c r="JX90" s="93"/>
      <c r="JY90" s="93"/>
      <c r="JZ90" s="93"/>
      <c r="KA90" s="93"/>
      <c r="KB90" s="93"/>
    </row>
    <row r="91" spans="1:288" ht="15.75" customHeight="1" x14ac:dyDescent="0.3">
      <c r="A91" s="172" t="s">
        <v>488</v>
      </c>
      <c r="B91" s="172" t="s">
        <v>187</v>
      </c>
      <c r="C91" s="172" t="s">
        <v>189</v>
      </c>
      <c r="D91" s="172" t="s">
        <v>509</v>
      </c>
      <c r="E91" s="172" t="s">
        <v>654</v>
      </c>
      <c r="F91" s="140" t="s">
        <v>670</v>
      </c>
      <c r="G91" s="90" t="s">
        <v>616</v>
      </c>
      <c r="H91" s="160" t="s">
        <v>671</v>
      </c>
      <c r="I91" s="173" t="s">
        <v>229</v>
      </c>
      <c r="J91" s="117" t="s">
        <v>672</v>
      </c>
      <c r="K91" s="117"/>
      <c r="L91" s="122" t="s">
        <v>673</v>
      </c>
      <c r="M91" s="75">
        <f t="shared" si="4"/>
        <v>1500000000</v>
      </c>
      <c r="N91" s="47">
        <f t="shared" si="2"/>
        <v>1500000000</v>
      </c>
      <c r="O91" s="83">
        <v>6</v>
      </c>
      <c r="P91" s="47">
        <f t="shared" si="3"/>
        <v>1500000000</v>
      </c>
      <c r="Q91" s="47">
        <v>1500000000</v>
      </c>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152"/>
      <c r="CA91" s="152"/>
      <c r="CB91" s="92"/>
      <c r="CC91" s="92"/>
      <c r="CD91" s="92"/>
      <c r="CE91" s="92"/>
      <c r="CF91" s="92"/>
      <c r="CG91" s="92"/>
      <c r="CH91" s="92"/>
      <c r="CI91" s="92"/>
      <c r="CJ91" s="92"/>
      <c r="CK91" s="92"/>
      <c r="CL91" s="92"/>
      <c r="CM91" s="92"/>
      <c r="CN91" s="92"/>
      <c r="CO91" s="92"/>
      <c r="CP91" s="92"/>
      <c r="CQ91" s="92"/>
      <c r="CR91" s="92"/>
      <c r="CS91" s="92"/>
      <c r="CT91" s="92"/>
      <c r="CU91" s="92"/>
      <c r="CV91" s="92"/>
      <c r="CW91" s="92"/>
      <c r="CX91" s="92"/>
      <c r="CY91" s="92"/>
      <c r="CZ91" s="92"/>
      <c r="DA91" s="92"/>
      <c r="DB91" s="92"/>
      <c r="DC91" s="92"/>
      <c r="DD91" s="92"/>
      <c r="DE91" s="92"/>
      <c r="DF91" s="92"/>
      <c r="DG91" s="92"/>
      <c r="DH91" s="92"/>
      <c r="DI91" s="92"/>
      <c r="DJ91" s="92"/>
      <c r="DK91" s="92"/>
      <c r="DL91" s="92"/>
      <c r="DM91" s="92"/>
      <c r="DN91" s="92"/>
      <c r="DO91" s="92"/>
      <c r="DP91" s="92"/>
      <c r="DQ91" s="92"/>
      <c r="DR91" s="92"/>
      <c r="DS91" s="92"/>
      <c r="DT91" s="92"/>
      <c r="DU91" s="92"/>
      <c r="DV91" s="92"/>
      <c r="DW91" s="92"/>
      <c r="DX91" s="92"/>
      <c r="DY91" s="92"/>
      <c r="DZ91" s="92"/>
      <c r="EA91" s="92"/>
      <c r="EB91" s="92"/>
      <c r="EC91" s="92"/>
      <c r="ED91" s="92"/>
      <c r="EE91" s="92"/>
      <c r="EF91" s="92"/>
      <c r="EG91" s="92"/>
      <c r="EH91" s="92"/>
      <c r="EI91" s="92"/>
      <c r="EJ91" s="92"/>
      <c r="EK91" s="92"/>
      <c r="EL91" s="92"/>
      <c r="EM91" s="92"/>
      <c r="EN91" s="92"/>
      <c r="EO91" s="92"/>
      <c r="EP91" s="92"/>
      <c r="EQ91" s="92"/>
      <c r="ER91" s="92"/>
      <c r="ES91" s="92"/>
      <c r="ET91" s="92"/>
      <c r="EU91" s="92"/>
      <c r="EV91" s="92"/>
      <c r="EW91" s="92"/>
      <c r="EX91" s="93"/>
      <c r="EY91" s="93"/>
      <c r="EZ91" s="93"/>
      <c r="FA91" s="93"/>
      <c r="FB91" s="93"/>
      <c r="FC91" s="93"/>
      <c r="FD91" s="93"/>
      <c r="FE91" s="93"/>
      <c r="FF91" s="93"/>
      <c r="FG91" s="93"/>
      <c r="FH91" s="93"/>
      <c r="FI91" s="93"/>
      <c r="FJ91" s="93"/>
      <c r="FK91" s="93"/>
      <c r="FL91" s="93"/>
      <c r="FM91" s="93"/>
      <c r="FN91" s="93"/>
      <c r="FO91" s="93"/>
      <c r="FP91" s="93"/>
      <c r="FQ91" s="93"/>
      <c r="FR91" s="93"/>
      <c r="FS91" s="93"/>
      <c r="FT91" s="93"/>
      <c r="FU91" s="93"/>
      <c r="FV91" s="93"/>
      <c r="FW91" s="93"/>
      <c r="FX91" s="93"/>
      <c r="FY91" s="93"/>
      <c r="FZ91" s="93"/>
      <c r="GA91" s="93"/>
      <c r="GB91" s="93"/>
      <c r="GC91" s="93"/>
      <c r="GD91" s="93"/>
      <c r="GE91" s="93"/>
      <c r="GF91" s="93"/>
      <c r="GG91" s="93"/>
      <c r="GH91" s="93"/>
      <c r="GI91" s="93"/>
      <c r="GJ91" s="93"/>
      <c r="GK91" s="93"/>
      <c r="GL91" s="93"/>
      <c r="GM91" s="93"/>
      <c r="GN91" s="93"/>
      <c r="GO91" s="93"/>
      <c r="GP91" s="93"/>
      <c r="GQ91" s="93"/>
      <c r="GR91" s="93"/>
      <c r="GS91" s="93"/>
      <c r="GT91" s="93"/>
      <c r="GU91" s="93"/>
      <c r="GV91" s="93"/>
      <c r="GW91" s="93"/>
      <c r="GX91" s="93"/>
      <c r="GY91" s="93"/>
      <c r="GZ91" s="93"/>
      <c r="HA91" s="93"/>
      <c r="HB91" s="93"/>
      <c r="HC91" s="93"/>
      <c r="HD91" s="93"/>
      <c r="HE91" s="93"/>
      <c r="HF91" s="93"/>
      <c r="HG91" s="93"/>
      <c r="HH91" s="93"/>
      <c r="HI91" s="93"/>
      <c r="HJ91" s="93"/>
      <c r="HK91" s="93"/>
      <c r="HL91" s="93"/>
      <c r="HM91" s="93"/>
      <c r="HN91" s="93"/>
      <c r="HO91" s="93"/>
      <c r="HP91" s="93"/>
      <c r="HQ91" s="93"/>
      <c r="HR91" s="93"/>
      <c r="HS91" s="93"/>
      <c r="HT91" s="93"/>
      <c r="HU91" s="93"/>
      <c r="HV91" s="93"/>
      <c r="HW91" s="93"/>
      <c r="HX91" s="93"/>
      <c r="HY91" s="93"/>
      <c r="HZ91" s="93"/>
      <c r="IA91" s="93"/>
      <c r="IB91" s="93"/>
      <c r="IC91" s="93"/>
      <c r="ID91" s="93"/>
      <c r="IE91" s="93"/>
      <c r="IF91" s="93"/>
      <c r="IG91" s="93"/>
      <c r="IH91" s="93"/>
      <c r="II91" s="93"/>
      <c r="IJ91" s="93"/>
      <c r="IK91" s="93"/>
      <c r="IL91" s="93"/>
      <c r="IM91" s="93"/>
      <c r="IN91" s="93"/>
      <c r="IO91" s="93"/>
      <c r="IP91" s="93"/>
      <c r="IQ91" s="93"/>
      <c r="IR91" s="93"/>
      <c r="IS91" s="93"/>
      <c r="IT91" s="93"/>
      <c r="IU91" s="93"/>
      <c r="IV91" s="93"/>
      <c r="IW91" s="93"/>
      <c r="IX91" s="93"/>
      <c r="IY91" s="93"/>
      <c r="IZ91" s="93"/>
      <c r="JA91" s="93"/>
      <c r="JB91" s="93"/>
      <c r="JC91" s="93"/>
      <c r="JD91" s="93"/>
      <c r="JE91" s="93"/>
      <c r="JF91" s="93"/>
      <c r="JG91" s="93"/>
      <c r="JH91" s="93"/>
      <c r="JI91" s="93"/>
      <c r="JJ91" s="93"/>
      <c r="JK91" s="93"/>
      <c r="JL91" s="93"/>
      <c r="JM91" s="93"/>
      <c r="JN91" s="93"/>
      <c r="JO91" s="93"/>
      <c r="JP91" s="93"/>
      <c r="JQ91" s="93"/>
      <c r="JR91" s="93"/>
      <c r="JS91" s="93"/>
      <c r="JT91" s="93"/>
      <c r="JU91" s="93"/>
      <c r="JV91" s="93"/>
      <c r="JW91" s="93"/>
      <c r="JX91" s="93"/>
      <c r="JY91" s="93"/>
      <c r="JZ91" s="93"/>
      <c r="KA91" s="93"/>
      <c r="KB91" s="93"/>
    </row>
    <row r="92" spans="1:288" ht="15.75" customHeight="1" x14ac:dyDescent="0.3">
      <c r="A92" s="172" t="s">
        <v>488</v>
      </c>
      <c r="B92" s="172" t="s">
        <v>187</v>
      </c>
      <c r="C92" s="172" t="s">
        <v>189</v>
      </c>
      <c r="D92" s="172" t="s">
        <v>509</v>
      </c>
      <c r="E92" s="172" t="s">
        <v>654</v>
      </c>
      <c r="F92" s="140" t="s">
        <v>677</v>
      </c>
      <c r="G92" s="90" t="s">
        <v>349</v>
      </c>
      <c r="H92" s="174" t="s">
        <v>678</v>
      </c>
      <c r="I92" s="181" t="s">
        <v>229</v>
      </c>
      <c r="J92" s="87" t="s">
        <v>679</v>
      </c>
      <c r="K92" s="87"/>
      <c r="L92" s="301" t="s">
        <v>680</v>
      </c>
      <c r="M92" s="75">
        <f t="shared" si="4"/>
        <v>7850000000</v>
      </c>
      <c r="N92" s="47">
        <f t="shared" si="2"/>
        <v>7850000000</v>
      </c>
      <c r="O92" s="83">
        <v>16</v>
      </c>
      <c r="P92" s="47">
        <f t="shared" si="3"/>
        <v>7850000000</v>
      </c>
      <c r="Q92" s="48">
        <v>7850000000</v>
      </c>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6"/>
      <c r="CA92" s="66"/>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c r="EO92" s="67"/>
      <c r="EP92" s="67"/>
      <c r="EQ92" s="67"/>
      <c r="ER92" s="67"/>
      <c r="ES92" s="67"/>
      <c r="ET92" s="67"/>
      <c r="EU92" s="67"/>
      <c r="EV92" s="67"/>
      <c r="EW92" s="67"/>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row>
    <row r="93" spans="1:288" ht="15.75" customHeight="1" x14ac:dyDescent="0.3">
      <c r="A93" s="172" t="s">
        <v>488</v>
      </c>
      <c r="B93" s="172" t="s">
        <v>187</v>
      </c>
      <c r="C93" s="172" t="s">
        <v>189</v>
      </c>
      <c r="D93" s="172" t="s">
        <v>509</v>
      </c>
      <c r="E93" s="172" t="s">
        <v>654</v>
      </c>
      <c r="F93" s="94" t="s">
        <v>686</v>
      </c>
      <c r="G93" s="175" t="s">
        <v>687</v>
      </c>
      <c r="H93" s="168" t="s">
        <v>688</v>
      </c>
      <c r="I93" s="181" t="s">
        <v>229</v>
      </c>
      <c r="J93" s="181" t="s">
        <v>689</v>
      </c>
      <c r="K93" s="181"/>
      <c r="L93" s="303" t="s">
        <v>690</v>
      </c>
      <c r="M93" s="75">
        <f t="shared" si="4"/>
        <v>1275000000</v>
      </c>
      <c r="N93" s="47">
        <f t="shared" si="2"/>
        <v>1275000000</v>
      </c>
      <c r="O93" s="83">
        <v>6</v>
      </c>
      <c r="P93" s="47">
        <f t="shared" si="3"/>
        <v>1275000000</v>
      </c>
      <c r="Q93" s="48">
        <v>1275000000</v>
      </c>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6"/>
      <c r="CA93" s="66"/>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c r="EO93" s="67"/>
      <c r="EP93" s="67"/>
      <c r="EQ93" s="67"/>
      <c r="ER93" s="67"/>
      <c r="ES93" s="67"/>
      <c r="ET93" s="67"/>
      <c r="EU93" s="67"/>
      <c r="EV93" s="67"/>
      <c r="EW93" s="67"/>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row>
    <row r="94" spans="1:288" ht="15.75" customHeight="1" x14ac:dyDescent="0.3">
      <c r="A94" s="172" t="s">
        <v>488</v>
      </c>
      <c r="B94" s="172" t="s">
        <v>187</v>
      </c>
      <c r="C94" s="172" t="s">
        <v>189</v>
      </c>
      <c r="D94" s="172" t="s">
        <v>509</v>
      </c>
      <c r="E94" s="172" t="s">
        <v>654</v>
      </c>
      <c r="F94" s="94" t="s">
        <v>695</v>
      </c>
      <c r="G94" s="175" t="s">
        <v>696</v>
      </c>
      <c r="H94" s="168" t="s">
        <v>697</v>
      </c>
      <c r="I94" s="181" t="s">
        <v>229</v>
      </c>
      <c r="J94" s="181" t="s">
        <v>698</v>
      </c>
      <c r="K94" s="181"/>
      <c r="L94" s="266" t="s">
        <v>699</v>
      </c>
      <c r="M94" s="75">
        <f t="shared" si="4"/>
        <v>1530000000</v>
      </c>
      <c r="N94" s="47">
        <f t="shared" si="2"/>
        <v>1530000000</v>
      </c>
      <c r="O94" s="83">
        <v>12</v>
      </c>
      <c r="P94" s="47">
        <f t="shared" si="3"/>
        <v>1530000000</v>
      </c>
      <c r="Q94" s="48">
        <v>1530000000</v>
      </c>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6"/>
      <c r="CA94" s="66"/>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c r="EO94" s="67"/>
      <c r="EP94" s="67"/>
      <c r="EQ94" s="67"/>
      <c r="ER94" s="67"/>
      <c r="ES94" s="67"/>
      <c r="ET94" s="67"/>
      <c r="EU94" s="67"/>
      <c r="EV94" s="67"/>
      <c r="EW94" s="67"/>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row>
    <row r="95" spans="1:288" ht="15.75" customHeight="1" x14ac:dyDescent="0.3">
      <c r="A95" s="172" t="s">
        <v>488</v>
      </c>
      <c r="B95" s="172" t="s">
        <v>187</v>
      </c>
      <c r="C95" s="172" t="s">
        <v>189</v>
      </c>
      <c r="D95" s="172" t="s">
        <v>509</v>
      </c>
      <c r="E95" s="172" t="s">
        <v>654</v>
      </c>
      <c r="F95" s="94" t="s">
        <v>704</v>
      </c>
      <c r="G95" s="175" t="s">
        <v>696</v>
      </c>
      <c r="H95" s="168" t="s">
        <v>705</v>
      </c>
      <c r="I95" s="181" t="s">
        <v>229</v>
      </c>
      <c r="J95" s="181" t="s">
        <v>698</v>
      </c>
      <c r="K95" s="181"/>
      <c r="L95" s="266" t="s">
        <v>706</v>
      </c>
      <c r="M95" s="75">
        <f t="shared" si="4"/>
        <v>1190000000</v>
      </c>
      <c r="N95" s="47">
        <f t="shared" si="2"/>
        <v>1190000000</v>
      </c>
      <c r="O95" s="83">
        <v>12</v>
      </c>
      <c r="P95" s="47">
        <f t="shared" si="3"/>
        <v>1190000000</v>
      </c>
      <c r="Q95" s="48">
        <v>1190000000</v>
      </c>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6"/>
      <c r="CA95" s="66"/>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c r="EO95" s="67"/>
      <c r="EP95" s="67"/>
      <c r="EQ95" s="67"/>
      <c r="ER95" s="67"/>
      <c r="ES95" s="67"/>
      <c r="ET95" s="67"/>
      <c r="EU95" s="67"/>
      <c r="EV95" s="67"/>
      <c r="EW95" s="67"/>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row>
    <row r="96" spans="1:288" ht="15.75" customHeight="1" x14ac:dyDescent="0.3">
      <c r="A96" s="172" t="s">
        <v>488</v>
      </c>
      <c r="B96" s="172" t="s">
        <v>187</v>
      </c>
      <c r="C96" s="172" t="s">
        <v>189</v>
      </c>
      <c r="D96" s="172" t="s">
        <v>509</v>
      </c>
      <c r="E96" s="172" t="s">
        <v>654</v>
      </c>
      <c r="F96" s="94" t="s">
        <v>718</v>
      </c>
      <c r="G96" s="90" t="s">
        <v>719</v>
      </c>
      <c r="H96" s="168" t="s">
        <v>720</v>
      </c>
      <c r="I96" s="181" t="s">
        <v>229</v>
      </c>
      <c r="J96" s="181" t="s">
        <v>666</v>
      </c>
      <c r="K96" s="181"/>
      <c r="L96" s="266" t="s">
        <v>715</v>
      </c>
      <c r="M96" s="75">
        <f t="shared" si="4"/>
        <v>3000000000</v>
      </c>
      <c r="N96" s="47">
        <f t="shared" si="2"/>
        <v>3000000000</v>
      </c>
      <c r="O96" s="83">
        <v>16</v>
      </c>
      <c r="P96" s="47">
        <f t="shared" si="3"/>
        <v>3000000000</v>
      </c>
      <c r="Q96" s="48">
        <v>3000000000</v>
      </c>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6"/>
      <c r="CA96" s="66"/>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c r="EO96" s="67"/>
      <c r="EP96" s="67"/>
      <c r="EQ96" s="67"/>
      <c r="ER96" s="67"/>
      <c r="ES96" s="67"/>
      <c r="ET96" s="67"/>
      <c r="EU96" s="67"/>
      <c r="EV96" s="67"/>
      <c r="EW96" s="67"/>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row>
    <row r="97" spans="1:288" ht="15.75" customHeight="1" x14ac:dyDescent="0.3">
      <c r="A97" s="172" t="s">
        <v>488</v>
      </c>
      <c r="B97" s="172" t="s">
        <v>187</v>
      </c>
      <c r="C97" s="172" t="s">
        <v>189</v>
      </c>
      <c r="D97" s="172" t="s">
        <v>509</v>
      </c>
      <c r="E97" s="172" t="s">
        <v>654</v>
      </c>
      <c r="F97" s="140" t="s">
        <v>723</v>
      </c>
      <c r="G97" s="90" t="s">
        <v>724</v>
      </c>
      <c r="H97" s="118" t="s">
        <v>725</v>
      </c>
      <c r="I97" s="181" t="s">
        <v>229</v>
      </c>
      <c r="J97" s="87" t="s">
        <v>726</v>
      </c>
      <c r="K97" s="87"/>
      <c r="L97" s="301" t="s">
        <v>865</v>
      </c>
      <c r="M97" s="75">
        <f t="shared" si="4"/>
        <v>6300000000</v>
      </c>
      <c r="N97" s="47">
        <f t="shared" si="2"/>
        <v>6300000000</v>
      </c>
      <c r="O97" s="83">
        <v>15</v>
      </c>
      <c r="P97" s="47">
        <f t="shared" si="3"/>
        <v>6300000000</v>
      </c>
      <c r="Q97" s="48">
        <v>6300000000</v>
      </c>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6"/>
      <c r="CA97" s="66"/>
      <c r="CB97" s="67"/>
      <c r="CC97" s="67"/>
      <c r="CD97" s="67"/>
      <c r="CE97" s="67"/>
      <c r="CF97" s="67"/>
      <c r="CG97" s="67"/>
      <c r="CH97" s="67"/>
      <c r="CI97" s="67"/>
      <c r="CJ97" s="67"/>
      <c r="CK97" s="67"/>
      <c r="CL97" s="67"/>
      <c r="CM97" s="67"/>
      <c r="CN97" s="67"/>
      <c r="CO97" s="67"/>
      <c r="CP97" s="67"/>
      <c r="CQ97" s="67"/>
      <c r="CR97" s="67"/>
      <c r="CS97" s="67"/>
      <c r="CT97" s="67"/>
      <c r="CU97" s="67"/>
      <c r="CV97" s="67"/>
      <c r="CW97" s="67"/>
      <c r="CX97" s="67"/>
      <c r="CY97" s="67"/>
      <c r="CZ97" s="67"/>
      <c r="DA97" s="67"/>
      <c r="DB97" s="67"/>
      <c r="DC97" s="67"/>
      <c r="DD97" s="67"/>
      <c r="DE97" s="67"/>
      <c r="DF97" s="67"/>
      <c r="DG97" s="67"/>
      <c r="DH97" s="67"/>
      <c r="DI97" s="67"/>
      <c r="DJ97" s="67"/>
      <c r="DK97" s="67"/>
      <c r="DL97" s="67"/>
      <c r="DM97" s="67"/>
      <c r="DN97" s="67"/>
      <c r="DO97" s="67"/>
      <c r="DP97" s="67"/>
      <c r="DQ97" s="67"/>
      <c r="DR97" s="67"/>
      <c r="DS97" s="67"/>
      <c r="DT97" s="67"/>
      <c r="DU97" s="67"/>
      <c r="DV97" s="67"/>
      <c r="DW97" s="67"/>
      <c r="DX97" s="67"/>
      <c r="DY97" s="67"/>
      <c r="DZ97" s="67"/>
      <c r="EA97" s="67"/>
      <c r="EB97" s="67"/>
      <c r="EC97" s="67"/>
      <c r="ED97" s="67"/>
      <c r="EE97" s="67"/>
      <c r="EF97" s="67"/>
      <c r="EG97" s="67"/>
      <c r="EH97" s="67"/>
      <c r="EI97" s="67"/>
      <c r="EJ97" s="67"/>
      <c r="EK97" s="67"/>
      <c r="EL97" s="67"/>
      <c r="EM97" s="67"/>
      <c r="EN97" s="67"/>
      <c r="EO97" s="67"/>
      <c r="EP97" s="67"/>
      <c r="EQ97" s="67"/>
      <c r="ER97" s="67"/>
      <c r="ES97" s="67"/>
      <c r="ET97" s="67"/>
      <c r="EU97" s="67"/>
      <c r="EV97" s="67"/>
      <c r="EW97" s="67"/>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row>
    <row r="98" spans="1:288" ht="15.75" customHeight="1" x14ac:dyDescent="0.3">
      <c r="A98" s="172" t="s">
        <v>488</v>
      </c>
      <c r="B98" s="172" t="s">
        <v>187</v>
      </c>
      <c r="C98" s="172" t="s">
        <v>189</v>
      </c>
      <c r="D98" s="172" t="s">
        <v>509</v>
      </c>
      <c r="E98" s="172" t="s">
        <v>654</v>
      </c>
      <c r="F98" s="94" t="s">
        <v>739</v>
      </c>
      <c r="G98" s="90" t="s">
        <v>740</v>
      </c>
      <c r="H98" s="168" t="s">
        <v>741</v>
      </c>
      <c r="I98" s="181" t="s">
        <v>229</v>
      </c>
      <c r="J98" s="87" t="s">
        <v>735</v>
      </c>
      <c r="K98" s="87"/>
      <c r="L98" s="303" t="s">
        <v>736</v>
      </c>
      <c r="M98" s="75">
        <f t="shared" si="4"/>
        <v>1476054450</v>
      </c>
      <c r="N98" s="47">
        <f t="shared" si="2"/>
        <v>1476054450</v>
      </c>
      <c r="O98" s="83">
        <v>15</v>
      </c>
      <c r="P98" s="47">
        <f t="shared" si="3"/>
        <v>1476054450</v>
      </c>
      <c r="Q98" s="48">
        <v>1476054450</v>
      </c>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6"/>
      <c r="CA98" s="66"/>
      <c r="CB98" s="67"/>
      <c r="CC98" s="67"/>
      <c r="CD98" s="67"/>
      <c r="CE98" s="67"/>
      <c r="CF98" s="67"/>
      <c r="CG98" s="67"/>
      <c r="CH98" s="67"/>
      <c r="CI98" s="67"/>
      <c r="CJ98" s="67"/>
      <c r="CK98" s="67"/>
      <c r="CL98" s="67"/>
      <c r="CM98" s="67"/>
      <c r="CN98" s="67"/>
      <c r="CO98" s="67"/>
      <c r="CP98" s="67"/>
      <c r="CQ98" s="67"/>
      <c r="CR98" s="67"/>
      <c r="CS98" s="67"/>
      <c r="CT98" s="67"/>
      <c r="CU98" s="67"/>
      <c r="CV98" s="67"/>
      <c r="CW98" s="67"/>
      <c r="CX98" s="67"/>
      <c r="CY98" s="67"/>
      <c r="CZ98" s="67"/>
      <c r="DA98" s="67"/>
      <c r="DB98" s="67"/>
      <c r="DC98" s="67"/>
      <c r="DD98" s="67"/>
      <c r="DE98" s="67"/>
      <c r="DF98" s="67"/>
      <c r="DG98" s="67"/>
      <c r="DH98" s="67"/>
      <c r="DI98" s="67"/>
      <c r="DJ98" s="67"/>
      <c r="DK98" s="67"/>
      <c r="DL98" s="67"/>
      <c r="DM98" s="67"/>
      <c r="DN98" s="67"/>
      <c r="DO98" s="67"/>
      <c r="DP98" s="67"/>
      <c r="DQ98" s="67"/>
      <c r="DR98" s="67"/>
      <c r="DS98" s="67"/>
      <c r="DT98" s="67"/>
      <c r="DU98" s="67"/>
      <c r="DV98" s="67"/>
      <c r="DW98" s="67"/>
      <c r="DX98" s="67"/>
      <c r="DY98" s="67"/>
      <c r="DZ98" s="67"/>
      <c r="EA98" s="67"/>
      <c r="EB98" s="67"/>
      <c r="EC98" s="67"/>
      <c r="ED98" s="67"/>
      <c r="EE98" s="67"/>
      <c r="EF98" s="67"/>
      <c r="EG98" s="67"/>
      <c r="EH98" s="67"/>
      <c r="EI98" s="67"/>
      <c r="EJ98" s="67"/>
      <c r="EK98" s="67"/>
      <c r="EL98" s="67"/>
      <c r="EM98" s="67"/>
      <c r="EN98" s="67"/>
      <c r="EO98" s="67"/>
      <c r="EP98" s="67"/>
      <c r="EQ98" s="67"/>
      <c r="ER98" s="67"/>
      <c r="ES98" s="67"/>
      <c r="ET98" s="67"/>
      <c r="EU98" s="67"/>
      <c r="EV98" s="67"/>
      <c r="EW98" s="67"/>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row>
    <row r="99" spans="1:288" ht="15.75" customHeight="1" x14ac:dyDescent="0.3">
      <c r="A99" s="97" t="s">
        <v>488</v>
      </c>
      <c r="B99" s="97" t="s">
        <v>187</v>
      </c>
      <c r="C99" s="97" t="s">
        <v>189</v>
      </c>
      <c r="D99" s="97" t="s">
        <v>509</v>
      </c>
      <c r="E99" s="97" t="s">
        <v>748</v>
      </c>
      <c r="F99" s="166"/>
      <c r="G99" s="166"/>
      <c r="H99" s="73"/>
      <c r="I99" s="97"/>
      <c r="J99" s="97"/>
      <c r="K99" s="97"/>
      <c r="L99" s="177" t="s">
        <v>749</v>
      </c>
      <c r="M99" s="75">
        <f t="shared" si="4"/>
        <v>0</v>
      </c>
      <c r="N99" s="47">
        <f t="shared" si="2"/>
        <v>0</v>
      </c>
      <c r="O99" s="83"/>
      <c r="P99" s="47">
        <f t="shared" si="3"/>
        <v>0</v>
      </c>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152"/>
      <c r="CA99" s="152"/>
      <c r="CB99" s="92"/>
      <c r="CC99" s="92"/>
      <c r="CD99" s="92"/>
      <c r="CE99" s="92"/>
      <c r="CF99" s="92"/>
      <c r="CG99" s="92"/>
      <c r="CH99" s="92"/>
      <c r="CI99" s="92"/>
      <c r="CJ99" s="92"/>
      <c r="CK99" s="92"/>
      <c r="CL99" s="92"/>
      <c r="CM99" s="92"/>
      <c r="CN99" s="92"/>
      <c r="CO99" s="92"/>
      <c r="CP99" s="92"/>
      <c r="CQ99" s="92"/>
      <c r="CR99" s="92"/>
      <c r="CS99" s="92"/>
      <c r="CT99" s="92"/>
      <c r="CU99" s="92"/>
      <c r="CV99" s="92"/>
      <c r="CW99" s="92"/>
      <c r="CX99" s="92"/>
      <c r="CY99" s="92"/>
      <c r="CZ99" s="92"/>
      <c r="DA99" s="92"/>
      <c r="DB99" s="92"/>
      <c r="DC99" s="92"/>
      <c r="DD99" s="92"/>
      <c r="DE99" s="92"/>
      <c r="DF99" s="92"/>
      <c r="DG99" s="92"/>
      <c r="DH99" s="92"/>
      <c r="DI99" s="92"/>
      <c r="DJ99" s="92"/>
      <c r="DK99" s="92"/>
      <c r="DL99" s="92"/>
      <c r="DM99" s="92"/>
      <c r="DN99" s="92"/>
      <c r="DO99" s="92"/>
      <c r="DP99" s="92"/>
      <c r="DQ99" s="92"/>
      <c r="DR99" s="92"/>
      <c r="DS99" s="92"/>
      <c r="DT99" s="92"/>
      <c r="DU99" s="92"/>
      <c r="DV99" s="92"/>
      <c r="DW99" s="92"/>
      <c r="DX99" s="92"/>
      <c r="DY99" s="92"/>
      <c r="DZ99" s="92"/>
      <c r="EA99" s="92"/>
      <c r="EB99" s="92"/>
      <c r="EC99" s="92"/>
      <c r="ED99" s="92"/>
      <c r="EE99" s="92"/>
      <c r="EF99" s="92"/>
      <c r="EG99" s="92"/>
      <c r="EH99" s="92"/>
      <c r="EI99" s="92"/>
      <c r="EJ99" s="92"/>
      <c r="EK99" s="92"/>
      <c r="EL99" s="92"/>
      <c r="EM99" s="92"/>
      <c r="EN99" s="92"/>
      <c r="EO99" s="92"/>
      <c r="EP99" s="92"/>
      <c r="EQ99" s="92"/>
      <c r="ER99" s="92"/>
      <c r="ES99" s="92"/>
      <c r="ET99" s="92"/>
      <c r="EU99" s="92"/>
      <c r="EV99" s="92"/>
      <c r="EW99" s="92"/>
      <c r="EX99" s="93"/>
      <c r="EY99" s="93"/>
      <c r="EZ99" s="93"/>
      <c r="FA99" s="93"/>
      <c r="FB99" s="93"/>
      <c r="FC99" s="93"/>
      <c r="FD99" s="93"/>
      <c r="FE99" s="93"/>
      <c r="FF99" s="93"/>
      <c r="FG99" s="93"/>
      <c r="FH99" s="93"/>
      <c r="FI99" s="93"/>
      <c r="FJ99" s="93"/>
      <c r="FK99" s="93"/>
      <c r="FL99" s="93"/>
      <c r="FM99" s="93"/>
      <c r="FN99" s="93"/>
      <c r="FO99" s="93"/>
      <c r="FP99" s="93"/>
      <c r="FQ99" s="93"/>
      <c r="FR99" s="93"/>
      <c r="FS99" s="93"/>
      <c r="FT99" s="93"/>
      <c r="FU99" s="93"/>
      <c r="FV99" s="93"/>
      <c r="FW99" s="93"/>
      <c r="FX99" s="93"/>
      <c r="FY99" s="93"/>
      <c r="FZ99" s="93"/>
      <c r="GA99" s="93"/>
      <c r="GB99" s="93"/>
      <c r="GC99" s="93"/>
      <c r="GD99" s="93"/>
      <c r="GE99" s="93"/>
      <c r="GF99" s="93"/>
      <c r="GG99" s="93"/>
      <c r="GH99" s="93"/>
      <c r="GI99" s="93"/>
      <c r="GJ99" s="93"/>
      <c r="GK99" s="93"/>
      <c r="GL99" s="93"/>
      <c r="GM99" s="93"/>
      <c r="GN99" s="93"/>
      <c r="GO99" s="93"/>
      <c r="GP99" s="93"/>
      <c r="GQ99" s="93"/>
      <c r="GR99" s="93"/>
      <c r="GS99" s="93"/>
      <c r="GT99" s="93"/>
      <c r="GU99" s="93"/>
      <c r="GV99" s="93"/>
      <c r="GW99" s="93"/>
      <c r="GX99" s="93"/>
      <c r="GY99" s="93"/>
      <c r="GZ99" s="93"/>
      <c r="HA99" s="93"/>
      <c r="HB99" s="93"/>
      <c r="HC99" s="93"/>
      <c r="HD99" s="93"/>
      <c r="HE99" s="93"/>
      <c r="HF99" s="93"/>
      <c r="HG99" s="93"/>
      <c r="HH99" s="93"/>
      <c r="HI99" s="93"/>
      <c r="HJ99" s="93"/>
      <c r="HK99" s="93"/>
      <c r="HL99" s="93"/>
      <c r="HM99" s="93"/>
      <c r="HN99" s="93"/>
      <c r="HO99" s="93"/>
      <c r="HP99" s="93"/>
      <c r="HQ99" s="93"/>
      <c r="HR99" s="93"/>
      <c r="HS99" s="93"/>
      <c r="HT99" s="93"/>
      <c r="HU99" s="93"/>
      <c r="HV99" s="93"/>
      <c r="HW99" s="93"/>
      <c r="HX99" s="93"/>
      <c r="HY99" s="93"/>
      <c r="HZ99" s="93"/>
      <c r="IA99" s="93"/>
      <c r="IB99" s="93"/>
      <c r="IC99" s="93"/>
      <c r="ID99" s="93"/>
      <c r="IE99" s="93"/>
      <c r="IF99" s="93"/>
      <c r="IG99" s="93"/>
      <c r="IH99" s="93"/>
      <c r="II99" s="93"/>
      <c r="IJ99" s="93"/>
      <c r="IK99" s="93"/>
      <c r="IL99" s="93"/>
      <c r="IM99" s="93"/>
      <c r="IN99" s="93"/>
      <c r="IO99" s="93"/>
      <c r="IP99" s="93"/>
      <c r="IQ99" s="93"/>
      <c r="IR99" s="93"/>
      <c r="IS99" s="93"/>
      <c r="IT99" s="93"/>
      <c r="IU99" s="93"/>
      <c r="IV99" s="93"/>
      <c r="IW99" s="93"/>
      <c r="IX99" s="93"/>
      <c r="IY99" s="93"/>
      <c r="IZ99" s="93"/>
      <c r="JA99" s="93"/>
      <c r="JB99" s="93"/>
      <c r="JC99" s="93"/>
      <c r="JD99" s="93"/>
      <c r="JE99" s="93"/>
      <c r="JF99" s="93"/>
      <c r="JG99" s="93"/>
      <c r="JH99" s="93"/>
      <c r="JI99" s="93"/>
      <c r="JJ99" s="93"/>
      <c r="JK99" s="93"/>
      <c r="JL99" s="93"/>
      <c r="JM99" s="93"/>
      <c r="JN99" s="93"/>
      <c r="JO99" s="93"/>
      <c r="JP99" s="93"/>
      <c r="JQ99" s="93"/>
      <c r="JR99" s="93"/>
      <c r="JS99" s="93"/>
      <c r="JT99" s="93"/>
      <c r="JU99" s="93"/>
      <c r="JV99" s="93"/>
      <c r="JW99" s="93"/>
      <c r="JX99" s="93"/>
      <c r="JY99" s="93"/>
      <c r="JZ99" s="93"/>
      <c r="KA99" s="93"/>
      <c r="KB99" s="93"/>
    </row>
    <row r="100" spans="1:288" ht="15.75" customHeight="1" x14ac:dyDescent="0.3">
      <c r="A100" s="172" t="s">
        <v>488</v>
      </c>
      <c r="B100" s="172" t="s">
        <v>187</v>
      </c>
      <c r="C100" s="172" t="s">
        <v>189</v>
      </c>
      <c r="D100" s="172" t="s">
        <v>509</v>
      </c>
      <c r="E100" s="172" t="s">
        <v>748</v>
      </c>
      <c r="F100" s="178" t="s">
        <v>349</v>
      </c>
      <c r="G100" s="90" t="s">
        <v>349</v>
      </c>
      <c r="H100" s="179" t="s">
        <v>756</v>
      </c>
      <c r="I100" s="181" t="s">
        <v>208</v>
      </c>
      <c r="J100" s="181" t="s">
        <v>757</v>
      </c>
      <c r="K100" s="181"/>
      <c r="L100" s="139" t="s">
        <v>758</v>
      </c>
      <c r="M100" s="75">
        <f t="shared" si="4"/>
        <v>5000000000</v>
      </c>
      <c r="N100" s="47">
        <f t="shared" si="2"/>
        <v>5000000000</v>
      </c>
      <c r="O100" s="83">
        <v>15</v>
      </c>
      <c r="P100" s="47">
        <f t="shared" si="3"/>
        <v>5000000000</v>
      </c>
      <c r="Q100" s="47">
        <v>5000000000</v>
      </c>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152"/>
      <c r="CA100" s="152"/>
      <c r="CB100" s="92"/>
      <c r="CC100" s="92"/>
      <c r="CD100" s="92"/>
      <c r="CE100" s="92"/>
      <c r="CF100" s="92"/>
      <c r="CG100" s="92"/>
      <c r="CH100" s="92"/>
      <c r="CI100" s="92"/>
      <c r="CJ100" s="92"/>
      <c r="CK100" s="92"/>
      <c r="CL100" s="92"/>
      <c r="CM100" s="92"/>
      <c r="CN100" s="92"/>
      <c r="CO100" s="92"/>
      <c r="CP100" s="92"/>
      <c r="CQ100" s="92"/>
      <c r="CR100" s="92"/>
      <c r="CS100" s="92"/>
      <c r="CT100" s="92"/>
      <c r="CU100" s="92"/>
      <c r="CV100" s="92"/>
      <c r="CW100" s="92"/>
      <c r="CX100" s="92"/>
      <c r="CY100" s="92"/>
      <c r="CZ100" s="92"/>
      <c r="DA100" s="92"/>
      <c r="DB100" s="92"/>
      <c r="DC100" s="92"/>
      <c r="DD100" s="92"/>
      <c r="DE100" s="92"/>
      <c r="DF100" s="92"/>
      <c r="DG100" s="92"/>
      <c r="DH100" s="92"/>
      <c r="DI100" s="92"/>
      <c r="DJ100" s="92"/>
      <c r="DK100" s="92"/>
      <c r="DL100" s="92"/>
      <c r="DM100" s="92"/>
      <c r="DN100" s="92"/>
      <c r="DO100" s="92"/>
      <c r="DP100" s="92"/>
      <c r="DQ100" s="92"/>
      <c r="DR100" s="92"/>
      <c r="DS100" s="92"/>
      <c r="DT100" s="92"/>
      <c r="DU100" s="92"/>
      <c r="DV100" s="92"/>
      <c r="DW100" s="92"/>
      <c r="DX100" s="92"/>
      <c r="DY100" s="92"/>
      <c r="DZ100" s="92"/>
      <c r="EA100" s="92"/>
      <c r="EB100" s="92"/>
      <c r="EC100" s="92"/>
      <c r="ED100" s="92"/>
      <c r="EE100" s="92"/>
      <c r="EF100" s="92"/>
      <c r="EG100" s="92"/>
      <c r="EH100" s="92"/>
      <c r="EI100" s="92"/>
      <c r="EJ100" s="92"/>
      <c r="EK100" s="92"/>
      <c r="EL100" s="92"/>
      <c r="EM100" s="92"/>
      <c r="EN100" s="92"/>
      <c r="EO100" s="92"/>
      <c r="EP100" s="92"/>
      <c r="EQ100" s="92"/>
      <c r="ER100" s="92"/>
      <c r="ES100" s="92"/>
      <c r="ET100" s="92"/>
      <c r="EU100" s="92"/>
      <c r="EV100" s="92"/>
      <c r="EW100" s="92"/>
      <c r="EX100" s="93"/>
      <c r="EY100" s="93"/>
      <c r="EZ100" s="93"/>
      <c r="FA100" s="93"/>
      <c r="FB100" s="93"/>
      <c r="FC100" s="93"/>
      <c r="FD100" s="93"/>
      <c r="FE100" s="93"/>
      <c r="FF100" s="93"/>
      <c r="FG100" s="93"/>
      <c r="FH100" s="93"/>
      <c r="FI100" s="93"/>
      <c r="FJ100" s="93"/>
      <c r="FK100" s="93"/>
      <c r="FL100" s="93"/>
      <c r="FM100" s="93"/>
      <c r="FN100" s="93"/>
      <c r="FO100" s="93"/>
      <c r="FP100" s="93"/>
      <c r="FQ100" s="93"/>
      <c r="FR100" s="93"/>
      <c r="FS100" s="93"/>
      <c r="FT100" s="93"/>
      <c r="FU100" s="93"/>
      <c r="FV100" s="93"/>
      <c r="FW100" s="93"/>
      <c r="FX100" s="93"/>
      <c r="FY100" s="93"/>
      <c r="FZ100" s="93"/>
      <c r="GA100" s="93"/>
      <c r="GB100" s="93"/>
      <c r="GC100" s="93"/>
      <c r="GD100" s="93"/>
      <c r="GE100" s="93"/>
      <c r="GF100" s="93"/>
      <c r="GG100" s="93"/>
      <c r="GH100" s="93"/>
      <c r="GI100" s="93"/>
      <c r="GJ100" s="93"/>
      <c r="GK100" s="93"/>
      <c r="GL100" s="93"/>
      <c r="GM100" s="93"/>
      <c r="GN100" s="93"/>
      <c r="GO100" s="93"/>
      <c r="GP100" s="93"/>
      <c r="GQ100" s="93"/>
      <c r="GR100" s="93"/>
      <c r="GS100" s="93"/>
      <c r="GT100" s="93"/>
      <c r="GU100" s="93"/>
      <c r="GV100" s="93"/>
      <c r="GW100" s="93"/>
      <c r="GX100" s="93"/>
      <c r="GY100" s="93"/>
      <c r="GZ100" s="93"/>
      <c r="HA100" s="93"/>
      <c r="HB100" s="93"/>
      <c r="HC100" s="93"/>
      <c r="HD100" s="93"/>
      <c r="HE100" s="93"/>
      <c r="HF100" s="93"/>
      <c r="HG100" s="93"/>
      <c r="HH100" s="93"/>
      <c r="HI100" s="93"/>
      <c r="HJ100" s="93"/>
      <c r="HK100" s="93"/>
      <c r="HL100" s="93"/>
      <c r="HM100" s="93"/>
      <c r="HN100" s="93"/>
      <c r="HO100" s="93"/>
      <c r="HP100" s="93"/>
      <c r="HQ100" s="93"/>
      <c r="HR100" s="93"/>
      <c r="HS100" s="93"/>
      <c r="HT100" s="93"/>
      <c r="HU100" s="93"/>
      <c r="HV100" s="93"/>
      <c r="HW100" s="93"/>
      <c r="HX100" s="93"/>
      <c r="HY100" s="93"/>
      <c r="HZ100" s="93"/>
      <c r="IA100" s="93"/>
      <c r="IB100" s="93"/>
      <c r="IC100" s="93"/>
      <c r="ID100" s="93"/>
      <c r="IE100" s="93"/>
      <c r="IF100" s="93"/>
      <c r="IG100" s="93"/>
      <c r="IH100" s="93"/>
      <c r="II100" s="93"/>
      <c r="IJ100" s="93"/>
      <c r="IK100" s="93"/>
      <c r="IL100" s="93"/>
      <c r="IM100" s="93"/>
      <c r="IN100" s="93"/>
      <c r="IO100" s="93"/>
      <c r="IP100" s="93"/>
      <c r="IQ100" s="93"/>
      <c r="IR100" s="93"/>
      <c r="IS100" s="93"/>
      <c r="IT100" s="93"/>
      <c r="IU100" s="93"/>
      <c r="IV100" s="93"/>
      <c r="IW100" s="93"/>
      <c r="IX100" s="93"/>
      <c r="IY100" s="93"/>
      <c r="IZ100" s="93"/>
      <c r="JA100" s="93"/>
      <c r="JB100" s="93"/>
      <c r="JC100" s="93"/>
      <c r="JD100" s="93"/>
      <c r="JE100" s="93"/>
      <c r="JF100" s="93"/>
      <c r="JG100" s="93"/>
      <c r="JH100" s="93"/>
      <c r="JI100" s="93"/>
      <c r="JJ100" s="93"/>
      <c r="JK100" s="93"/>
      <c r="JL100" s="93"/>
      <c r="JM100" s="93"/>
      <c r="JN100" s="93"/>
      <c r="JO100" s="93"/>
      <c r="JP100" s="93"/>
      <c r="JQ100" s="93"/>
      <c r="JR100" s="93"/>
      <c r="JS100" s="93"/>
      <c r="JT100" s="93"/>
      <c r="JU100" s="93"/>
      <c r="JV100" s="93"/>
      <c r="JW100" s="93"/>
      <c r="JX100" s="93"/>
      <c r="JY100" s="93"/>
      <c r="JZ100" s="93"/>
      <c r="KA100" s="93"/>
      <c r="KB100" s="93"/>
    </row>
    <row r="101" spans="1:288" ht="15.75" customHeight="1" x14ac:dyDescent="0.3">
      <c r="A101" s="97" t="s">
        <v>488</v>
      </c>
      <c r="B101" s="97" t="s">
        <v>187</v>
      </c>
      <c r="C101" s="97" t="s">
        <v>189</v>
      </c>
      <c r="D101" s="97" t="s">
        <v>509</v>
      </c>
      <c r="E101" s="97" t="s">
        <v>761</v>
      </c>
      <c r="F101" s="166"/>
      <c r="G101" s="166"/>
      <c r="H101" s="73"/>
      <c r="I101" s="97"/>
      <c r="J101" s="97"/>
      <c r="K101" s="97"/>
      <c r="L101" s="167" t="s">
        <v>762</v>
      </c>
      <c r="M101" s="75">
        <f t="shared" si="4"/>
        <v>0</v>
      </c>
      <c r="N101" s="47">
        <f t="shared" si="2"/>
        <v>0</v>
      </c>
      <c r="O101" s="83"/>
      <c r="P101" s="47">
        <f t="shared" si="3"/>
        <v>0</v>
      </c>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180"/>
      <c r="CA101" s="180"/>
      <c r="CB101" s="127"/>
      <c r="CC101" s="127"/>
      <c r="CD101" s="127"/>
      <c r="CE101" s="127"/>
      <c r="CF101" s="127"/>
      <c r="CG101" s="127"/>
      <c r="CH101" s="127"/>
      <c r="CI101" s="127"/>
      <c r="CJ101" s="127"/>
      <c r="CK101" s="127"/>
      <c r="CL101" s="127"/>
      <c r="CM101" s="127"/>
      <c r="CN101" s="127"/>
      <c r="CO101" s="127"/>
      <c r="CP101" s="127"/>
      <c r="CQ101" s="127"/>
      <c r="CR101" s="127"/>
      <c r="CS101" s="127"/>
      <c r="CT101" s="127"/>
      <c r="CU101" s="127"/>
      <c r="CV101" s="127"/>
      <c r="CW101" s="127"/>
      <c r="CX101" s="127"/>
      <c r="CY101" s="127"/>
      <c r="CZ101" s="127"/>
      <c r="DA101" s="127"/>
      <c r="DB101" s="127"/>
      <c r="DC101" s="127"/>
      <c r="DD101" s="127"/>
      <c r="DE101" s="127"/>
      <c r="DF101" s="127"/>
      <c r="DG101" s="127"/>
      <c r="DH101" s="127"/>
      <c r="DI101" s="127"/>
      <c r="DJ101" s="127"/>
      <c r="DK101" s="127"/>
      <c r="DL101" s="127"/>
      <c r="DM101" s="127"/>
      <c r="DN101" s="127"/>
      <c r="DO101" s="127"/>
      <c r="DP101" s="127"/>
      <c r="DQ101" s="127"/>
      <c r="DR101" s="127"/>
      <c r="DS101" s="127"/>
      <c r="DT101" s="127"/>
      <c r="DU101" s="127"/>
      <c r="DV101" s="127"/>
      <c r="DW101" s="127"/>
      <c r="DX101" s="127"/>
      <c r="DY101" s="127"/>
      <c r="DZ101" s="127"/>
      <c r="EA101" s="127"/>
      <c r="EB101" s="127"/>
      <c r="EC101" s="127"/>
      <c r="ED101" s="127"/>
      <c r="EE101" s="127"/>
      <c r="EF101" s="127"/>
      <c r="EG101" s="127"/>
      <c r="EH101" s="127"/>
      <c r="EI101" s="127"/>
      <c r="EJ101" s="127"/>
      <c r="EK101" s="127"/>
      <c r="EL101" s="127"/>
      <c r="EM101" s="127"/>
      <c r="EN101" s="127"/>
      <c r="EO101" s="127"/>
      <c r="EP101" s="127"/>
      <c r="EQ101" s="127"/>
      <c r="ER101" s="127"/>
      <c r="ES101" s="127"/>
      <c r="ET101" s="127"/>
      <c r="EU101" s="127"/>
      <c r="EV101" s="127"/>
      <c r="EW101" s="127"/>
      <c r="EX101" s="128"/>
      <c r="EY101" s="128"/>
      <c r="EZ101" s="128"/>
      <c r="FA101" s="128"/>
      <c r="FB101" s="128"/>
      <c r="FC101" s="128"/>
      <c r="FD101" s="128"/>
      <c r="FE101" s="128"/>
      <c r="FF101" s="128"/>
      <c r="FG101" s="128"/>
      <c r="FH101" s="128"/>
      <c r="FI101" s="128"/>
      <c r="FJ101" s="128"/>
      <c r="FK101" s="128"/>
      <c r="FL101" s="128"/>
      <c r="FM101" s="128"/>
      <c r="FN101" s="128"/>
      <c r="FO101" s="128"/>
      <c r="FP101" s="128"/>
      <c r="FQ101" s="128"/>
      <c r="FR101" s="128"/>
      <c r="FS101" s="128"/>
      <c r="FT101" s="128"/>
      <c r="FU101" s="128"/>
      <c r="FV101" s="128"/>
      <c r="FW101" s="128"/>
      <c r="FX101" s="128"/>
      <c r="FY101" s="128"/>
      <c r="FZ101" s="128"/>
      <c r="GA101" s="128"/>
      <c r="GB101" s="128"/>
      <c r="GC101" s="128"/>
      <c r="GD101" s="128"/>
      <c r="GE101" s="128"/>
      <c r="GF101" s="128"/>
      <c r="GG101" s="128"/>
      <c r="GH101" s="128"/>
      <c r="GI101" s="128"/>
      <c r="GJ101" s="128"/>
      <c r="GK101" s="128"/>
      <c r="GL101" s="128"/>
      <c r="GM101" s="128"/>
      <c r="GN101" s="128"/>
      <c r="GO101" s="128"/>
      <c r="GP101" s="128"/>
      <c r="GQ101" s="128"/>
      <c r="GR101" s="128"/>
      <c r="GS101" s="128"/>
      <c r="GT101" s="128"/>
      <c r="GU101" s="128"/>
      <c r="GV101" s="128"/>
      <c r="GW101" s="128"/>
      <c r="GX101" s="128"/>
      <c r="GY101" s="128"/>
      <c r="GZ101" s="128"/>
      <c r="HA101" s="128"/>
      <c r="HB101" s="128"/>
      <c r="HC101" s="128"/>
      <c r="HD101" s="128"/>
      <c r="HE101" s="128"/>
      <c r="HF101" s="128"/>
      <c r="HG101" s="128"/>
      <c r="HH101" s="128"/>
      <c r="HI101" s="128"/>
      <c r="HJ101" s="128"/>
      <c r="HK101" s="128"/>
      <c r="HL101" s="128"/>
      <c r="HM101" s="128"/>
      <c r="HN101" s="128"/>
      <c r="HO101" s="128"/>
      <c r="HP101" s="128"/>
      <c r="HQ101" s="128"/>
      <c r="HR101" s="128"/>
      <c r="HS101" s="128"/>
      <c r="HT101" s="128"/>
      <c r="HU101" s="128"/>
      <c r="HV101" s="128"/>
      <c r="HW101" s="128"/>
      <c r="HX101" s="128"/>
      <c r="HY101" s="128"/>
      <c r="HZ101" s="128"/>
      <c r="IA101" s="128"/>
      <c r="IB101" s="128"/>
      <c r="IC101" s="128"/>
      <c r="ID101" s="128"/>
      <c r="IE101" s="128"/>
      <c r="IF101" s="128"/>
      <c r="IG101" s="128"/>
      <c r="IH101" s="128"/>
      <c r="II101" s="128"/>
      <c r="IJ101" s="128"/>
      <c r="IK101" s="128"/>
      <c r="IL101" s="128"/>
      <c r="IM101" s="128"/>
      <c r="IN101" s="128"/>
      <c r="IO101" s="128"/>
      <c r="IP101" s="128"/>
      <c r="IQ101" s="128"/>
      <c r="IR101" s="128"/>
      <c r="IS101" s="128"/>
      <c r="IT101" s="128"/>
      <c r="IU101" s="128"/>
      <c r="IV101" s="128"/>
      <c r="IW101" s="128"/>
      <c r="IX101" s="128"/>
      <c r="IY101" s="128"/>
      <c r="IZ101" s="128"/>
      <c r="JA101" s="128"/>
      <c r="JB101" s="128"/>
      <c r="JC101" s="128"/>
      <c r="JD101" s="128"/>
      <c r="JE101" s="128"/>
      <c r="JF101" s="128"/>
      <c r="JG101" s="128"/>
      <c r="JH101" s="128"/>
      <c r="JI101" s="128"/>
      <c r="JJ101" s="128"/>
      <c r="JK101" s="128"/>
      <c r="JL101" s="128"/>
      <c r="JM101" s="128"/>
      <c r="JN101" s="128"/>
      <c r="JO101" s="128"/>
      <c r="JP101" s="128"/>
      <c r="JQ101" s="128"/>
      <c r="JR101" s="128"/>
      <c r="JS101" s="128"/>
      <c r="JT101" s="128"/>
      <c r="JU101" s="128"/>
      <c r="JV101" s="128"/>
      <c r="JW101" s="128"/>
      <c r="JX101" s="128"/>
      <c r="JY101" s="128"/>
      <c r="JZ101" s="128"/>
      <c r="KA101" s="128"/>
      <c r="KB101" s="128"/>
    </row>
    <row r="102" spans="1:288" ht="15.75" customHeight="1" x14ac:dyDescent="0.3">
      <c r="A102" s="97" t="s">
        <v>488</v>
      </c>
      <c r="B102" s="97" t="s">
        <v>187</v>
      </c>
      <c r="C102" s="97" t="s">
        <v>189</v>
      </c>
      <c r="D102" s="97" t="s">
        <v>341</v>
      </c>
      <c r="E102" s="97"/>
      <c r="F102" s="166"/>
      <c r="G102" s="166"/>
      <c r="H102" s="73"/>
      <c r="I102" s="97"/>
      <c r="J102" s="97"/>
      <c r="K102" s="97"/>
      <c r="L102" s="167" t="s">
        <v>342</v>
      </c>
      <c r="M102" s="75">
        <f t="shared" si="4"/>
        <v>0</v>
      </c>
      <c r="N102" s="47">
        <f t="shared" si="2"/>
        <v>0</v>
      </c>
      <c r="O102" s="83"/>
      <c r="P102" s="47">
        <f t="shared" si="3"/>
        <v>0</v>
      </c>
      <c r="Q102" s="37"/>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180"/>
      <c r="CA102" s="180"/>
      <c r="CB102" s="127"/>
      <c r="CC102" s="127"/>
      <c r="CD102" s="127"/>
      <c r="CE102" s="127"/>
      <c r="CF102" s="127"/>
      <c r="CG102" s="127"/>
      <c r="CH102" s="127"/>
      <c r="CI102" s="127"/>
      <c r="CJ102" s="127"/>
      <c r="CK102" s="127"/>
      <c r="CL102" s="127"/>
      <c r="CM102" s="127"/>
      <c r="CN102" s="127"/>
      <c r="CO102" s="127"/>
      <c r="CP102" s="127"/>
      <c r="CQ102" s="127"/>
      <c r="CR102" s="127"/>
      <c r="CS102" s="127"/>
      <c r="CT102" s="127"/>
      <c r="CU102" s="127"/>
      <c r="CV102" s="127"/>
      <c r="CW102" s="127"/>
      <c r="CX102" s="127"/>
      <c r="CY102" s="127"/>
      <c r="CZ102" s="127"/>
      <c r="DA102" s="127"/>
      <c r="DB102" s="127"/>
      <c r="DC102" s="127"/>
      <c r="DD102" s="127"/>
      <c r="DE102" s="127"/>
      <c r="DF102" s="127"/>
      <c r="DG102" s="127"/>
      <c r="DH102" s="127"/>
      <c r="DI102" s="127"/>
      <c r="DJ102" s="127"/>
      <c r="DK102" s="127"/>
      <c r="DL102" s="127"/>
      <c r="DM102" s="127"/>
      <c r="DN102" s="127"/>
      <c r="DO102" s="127"/>
      <c r="DP102" s="127"/>
      <c r="DQ102" s="127"/>
      <c r="DR102" s="127"/>
      <c r="DS102" s="127"/>
      <c r="DT102" s="127"/>
      <c r="DU102" s="127"/>
      <c r="DV102" s="127"/>
      <c r="DW102" s="127"/>
      <c r="DX102" s="127"/>
      <c r="DY102" s="127"/>
      <c r="DZ102" s="127"/>
      <c r="EA102" s="127"/>
      <c r="EB102" s="127"/>
      <c r="EC102" s="127"/>
      <c r="ED102" s="127"/>
      <c r="EE102" s="127"/>
      <c r="EF102" s="127"/>
      <c r="EG102" s="127"/>
      <c r="EH102" s="127"/>
      <c r="EI102" s="127"/>
      <c r="EJ102" s="127"/>
      <c r="EK102" s="127"/>
      <c r="EL102" s="127"/>
      <c r="EM102" s="127"/>
      <c r="EN102" s="127"/>
      <c r="EO102" s="127"/>
      <c r="EP102" s="127"/>
      <c r="EQ102" s="127"/>
      <c r="ER102" s="127"/>
      <c r="ES102" s="127"/>
      <c r="ET102" s="127"/>
      <c r="EU102" s="127"/>
      <c r="EV102" s="127"/>
      <c r="EW102" s="127"/>
      <c r="EX102" s="128"/>
      <c r="EY102" s="128"/>
      <c r="EZ102" s="128"/>
      <c r="FA102" s="128"/>
      <c r="FB102" s="128"/>
      <c r="FC102" s="128"/>
      <c r="FD102" s="128"/>
      <c r="FE102" s="128"/>
      <c r="FF102" s="128"/>
      <c r="FG102" s="128"/>
      <c r="FH102" s="128"/>
      <c r="FI102" s="128"/>
      <c r="FJ102" s="128"/>
      <c r="FK102" s="128"/>
      <c r="FL102" s="128"/>
      <c r="FM102" s="128"/>
      <c r="FN102" s="128"/>
      <c r="FO102" s="128"/>
      <c r="FP102" s="128"/>
      <c r="FQ102" s="128"/>
      <c r="FR102" s="128"/>
      <c r="FS102" s="128"/>
      <c r="FT102" s="128"/>
      <c r="FU102" s="128"/>
      <c r="FV102" s="128"/>
      <c r="FW102" s="128"/>
      <c r="FX102" s="128"/>
      <c r="FY102" s="128"/>
      <c r="FZ102" s="128"/>
      <c r="GA102" s="128"/>
      <c r="GB102" s="128"/>
      <c r="GC102" s="128"/>
      <c r="GD102" s="128"/>
      <c r="GE102" s="128"/>
      <c r="GF102" s="128"/>
      <c r="GG102" s="128"/>
      <c r="GH102" s="128"/>
      <c r="GI102" s="128"/>
      <c r="GJ102" s="128"/>
      <c r="GK102" s="128"/>
      <c r="GL102" s="128"/>
      <c r="GM102" s="128"/>
      <c r="GN102" s="128"/>
      <c r="GO102" s="128"/>
      <c r="GP102" s="128"/>
      <c r="GQ102" s="128"/>
      <c r="GR102" s="128"/>
      <c r="GS102" s="128"/>
      <c r="GT102" s="128"/>
      <c r="GU102" s="128"/>
      <c r="GV102" s="128"/>
      <c r="GW102" s="128"/>
      <c r="GX102" s="128"/>
      <c r="GY102" s="128"/>
      <c r="GZ102" s="128"/>
      <c r="HA102" s="128"/>
      <c r="HB102" s="128"/>
      <c r="HC102" s="128"/>
      <c r="HD102" s="128"/>
      <c r="HE102" s="128"/>
      <c r="HF102" s="128"/>
      <c r="HG102" s="128"/>
      <c r="HH102" s="128"/>
      <c r="HI102" s="128"/>
      <c r="HJ102" s="128"/>
      <c r="HK102" s="128"/>
      <c r="HL102" s="128"/>
      <c r="HM102" s="128"/>
      <c r="HN102" s="128"/>
      <c r="HO102" s="128"/>
      <c r="HP102" s="128"/>
      <c r="HQ102" s="128"/>
      <c r="HR102" s="128"/>
      <c r="HS102" s="128"/>
      <c r="HT102" s="128"/>
      <c r="HU102" s="128"/>
      <c r="HV102" s="128"/>
      <c r="HW102" s="128"/>
      <c r="HX102" s="128"/>
      <c r="HY102" s="128"/>
      <c r="HZ102" s="128"/>
      <c r="IA102" s="128"/>
      <c r="IB102" s="128"/>
      <c r="IC102" s="128"/>
      <c r="ID102" s="128"/>
      <c r="IE102" s="128"/>
      <c r="IF102" s="128"/>
      <c r="IG102" s="128"/>
      <c r="IH102" s="128"/>
      <c r="II102" s="128"/>
      <c r="IJ102" s="128"/>
      <c r="IK102" s="128"/>
      <c r="IL102" s="128"/>
      <c r="IM102" s="128"/>
      <c r="IN102" s="128"/>
      <c r="IO102" s="128"/>
      <c r="IP102" s="128"/>
      <c r="IQ102" s="128"/>
      <c r="IR102" s="128"/>
      <c r="IS102" s="128"/>
      <c r="IT102" s="128"/>
      <c r="IU102" s="128"/>
      <c r="IV102" s="128"/>
      <c r="IW102" s="128"/>
      <c r="IX102" s="128"/>
      <c r="IY102" s="128"/>
      <c r="IZ102" s="128"/>
      <c r="JA102" s="128"/>
      <c r="JB102" s="128"/>
      <c r="JC102" s="128"/>
      <c r="JD102" s="128"/>
      <c r="JE102" s="128"/>
      <c r="JF102" s="128"/>
      <c r="JG102" s="128"/>
      <c r="JH102" s="128"/>
      <c r="JI102" s="128"/>
      <c r="JJ102" s="128"/>
      <c r="JK102" s="128"/>
      <c r="JL102" s="128"/>
      <c r="JM102" s="128"/>
      <c r="JN102" s="128"/>
      <c r="JO102" s="128"/>
      <c r="JP102" s="128"/>
      <c r="JQ102" s="128"/>
      <c r="JR102" s="128"/>
      <c r="JS102" s="128"/>
      <c r="JT102" s="128"/>
      <c r="JU102" s="128"/>
      <c r="JV102" s="128"/>
      <c r="JW102" s="128"/>
      <c r="JX102" s="128"/>
      <c r="JY102" s="128"/>
      <c r="JZ102" s="128"/>
      <c r="KA102" s="128"/>
      <c r="KB102" s="128"/>
    </row>
    <row r="103" spans="1:288" ht="15.75" customHeight="1" x14ac:dyDescent="0.3">
      <c r="A103" s="125" t="s">
        <v>488</v>
      </c>
      <c r="B103" s="125" t="s">
        <v>187</v>
      </c>
      <c r="C103" s="125" t="s">
        <v>189</v>
      </c>
      <c r="D103" s="125" t="s">
        <v>341</v>
      </c>
      <c r="E103" s="125" t="s">
        <v>776</v>
      </c>
      <c r="F103" s="132"/>
      <c r="G103" s="132"/>
      <c r="H103" s="133"/>
      <c r="I103" s="131"/>
      <c r="J103" s="131"/>
      <c r="K103" s="131"/>
      <c r="L103" s="98" t="s">
        <v>777</v>
      </c>
      <c r="M103" s="75">
        <f t="shared" si="4"/>
        <v>0</v>
      </c>
      <c r="N103" s="47">
        <f t="shared" si="2"/>
        <v>0</v>
      </c>
      <c r="O103" s="83"/>
      <c r="P103" s="47">
        <f t="shared" si="3"/>
        <v>0</v>
      </c>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6"/>
      <c r="CA103" s="66"/>
      <c r="CB103" s="67"/>
      <c r="CC103" s="67"/>
      <c r="CD103" s="67"/>
      <c r="CE103" s="67"/>
      <c r="CF103" s="67"/>
      <c r="CG103" s="67"/>
      <c r="CH103" s="67"/>
      <c r="CI103" s="67"/>
      <c r="CJ103" s="67"/>
      <c r="CK103" s="67"/>
      <c r="CL103" s="67"/>
      <c r="CM103" s="67"/>
      <c r="CN103" s="67"/>
      <c r="CO103" s="67"/>
      <c r="CP103" s="67"/>
      <c r="CQ103" s="67"/>
      <c r="CR103" s="67"/>
      <c r="CS103" s="67"/>
      <c r="CT103" s="67"/>
      <c r="CU103" s="67"/>
      <c r="CV103" s="67"/>
      <c r="CW103" s="67"/>
      <c r="CX103" s="67"/>
      <c r="CY103" s="67"/>
      <c r="CZ103" s="67"/>
      <c r="DA103" s="67"/>
      <c r="DB103" s="67"/>
      <c r="DC103" s="67"/>
      <c r="DD103" s="67"/>
      <c r="DE103" s="67"/>
      <c r="DF103" s="67"/>
      <c r="DG103" s="67"/>
      <c r="DH103" s="67"/>
      <c r="DI103" s="67"/>
      <c r="DJ103" s="67"/>
      <c r="DK103" s="67"/>
      <c r="DL103" s="67"/>
      <c r="DM103" s="67"/>
      <c r="DN103" s="67"/>
      <c r="DO103" s="67"/>
      <c r="DP103" s="67"/>
      <c r="DQ103" s="67"/>
      <c r="DR103" s="67"/>
      <c r="DS103" s="67"/>
      <c r="DT103" s="67"/>
      <c r="DU103" s="67"/>
      <c r="DV103" s="67"/>
      <c r="DW103" s="67"/>
      <c r="DX103" s="67"/>
      <c r="DY103" s="67"/>
      <c r="DZ103" s="67"/>
      <c r="EA103" s="67"/>
      <c r="EB103" s="67"/>
      <c r="EC103" s="67"/>
      <c r="ED103" s="67"/>
      <c r="EE103" s="67"/>
      <c r="EF103" s="67"/>
      <c r="EG103" s="67"/>
      <c r="EH103" s="67"/>
      <c r="EI103" s="67"/>
      <c r="EJ103" s="67"/>
      <c r="EK103" s="67"/>
      <c r="EL103" s="67"/>
      <c r="EM103" s="67"/>
      <c r="EN103" s="67"/>
      <c r="EO103" s="67"/>
      <c r="EP103" s="67"/>
      <c r="EQ103" s="67"/>
      <c r="ER103" s="67"/>
      <c r="ES103" s="67"/>
      <c r="ET103" s="67"/>
      <c r="EU103" s="67"/>
      <c r="EV103" s="67"/>
      <c r="EW103" s="67"/>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row>
    <row r="104" spans="1:288" ht="15.75" customHeight="1" x14ac:dyDescent="0.3">
      <c r="A104" s="129" t="s">
        <v>488</v>
      </c>
      <c r="B104" s="129" t="s">
        <v>187</v>
      </c>
      <c r="C104" s="129" t="s">
        <v>189</v>
      </c>
      <c r="D104" s="129" t="s">
        <v>341</v>
      </c>
      <c r="E104" s="129" t="s">
        <v>776</v>
      </c>
      <c r="F104" s="140" t="s">
        <v>780</v>
      </c>
      <c r="G104" s="90" t="s">
        <v>616</v>
      </c>
      <c r="H104" s="160" t="s">
        <v>781</v>
      </c>
      <c r="I104" s="181" t="s">
        <v>229</v>
      </c>
      <c r="J104" s="181" t="s">
        <v>782</v>
      </c>
      <c r="K104" s="181"/>
      <c r="L104" s="122" t="s">
        <v>783</v>
      </c>
      <c r="M104" s="75">
        <f t="shared" si="4"/>
        <v>301000000</v>
      </c>
      <c r="N104" s="47">
        <f t="shared" si="2"/>
        <v>301000000</v>
      </c>
      <c r="O104" s="83">
        <v>5</v>
      </c>
      <c r="P104" s="47">
        <f t="shared" si="3"/>
        <v>301000000</v>
      </c>
      <c r="Q104" s="47">
        <v>301000000</v>
      </c>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152"/>
      <c r="CA104" s="152"/>
      <c r="CB104" s="92"/>
      <c r="CC104" s="92"/>
      <c r="CD104" s="92"/>
      <c r="CE104" s="92"/>
      <c r="CF104" s="92"/>
      <c r="CG104" s="92"/>
      <c r="CH104" s="92"/>
      <c r="CI104" s="92"/>
      <c r="CJ104" s="92"/>
      <c r="CK104" s="92"/>
      <c r="CL104" s="92"/>
      <c r="CM104" s="92"/>
      <c r="CN104" s="92"/>
      <c r="CO104" s="92"/>
      <c r="CP104" s="92"/>
      <c r="CQ104" s="92"/>
      <c r="CR104" s="92"/>
      <c r="CS104" s="92"/>
      <c r="CT104" s="92"/>
      <c r="CU104" s="92"/>
      <c r="CV104" s="92"/>
      <c r="CW104" s="92"/>
      <c r="CX104" s="92"/>
      <c r="CY104" s="92"/>
      <c r="CZ104" s="92"/>
      <c r="DA104" s="92"/>
      <c r="DB104" s="92"/>
      <c r="DC104" s="92"/>
      <c r="DD104" s="92"/>
      <c r="DE104" s="92"/>
      <c r="DF104" s="92"/>
      <c r="DG104" s="92"/>
      <c r="DH104" s="92"/>
      <c r="DI104" s="92"/>
      <c r="DJ104" s="92"/>
      <c r="DK104" s="92"/>
      <c r="DL104" s="92"/>
      <c r="DM104" s="92"/>
      <c r="DN104" s="92"/>
      <c r="DO104" s="92"/>
      <c r="DP104" s="92"/>
      <c r="DQ104" s="92"/>
      <c r="DR104" s="92"/>
      <c r="DS104" s="92"/>
      <c r="DT104" s="92"/>
      <c r="DU104" s="92"/>
      <c r="DV104" s="92"/>
      <c r="DW104" s="92"/>
      <c r="DX104" s="92"/>
      <c r="DY104" s="92"/>
      <c r="DZ104" s="92"/>
      <c r="EA104" s="92"/>
      <c r="EB104" s="92"/>
      <c r="EC104" s="92"/>
      <c r="ED104" s="92"/>
      <c r="EE104" s="92"/>
      <c r="EF104" s="92"/>
      <c r="EG104" s="92"/>
      <c r="EH104" s="92"/>
      <c r="EI104" s="92"/>
      <c r="EJ104" s="92"/>
      <c r="EK104" s="92"/>
      <c r="EL104" s="92"/>
      <c r="EM104" s="92"/>
      <c r="EN104" s="92"/>
      <c r="EO104" s="92"/>
      <c r="EP104" s="92"/>
      <c r="EQ104" s="92"/>
      <c r="ER104" s="92"/>
      <c r="ES104" s="92"/>
      <c r="ET104" s="92"/>
      <c r="EU104" s="92"/>
      <c r="EV104" s="92"/>
      <c r="EW104" s="92"/>
      <c r="EX104" s="93"/>
      <c r="EY104" s="93"/>
      <c r="EZ104" s="93"/>
      <c r="FA104" s="93"/>
      <c r="FB104" s="93"/>
      <c r="FC104" s="93"/>
      <c r="FD104" s="93"/>
      <c r="FE104" s="93"/>
      <c r="FF104" s="93"/>
      <c r="FG104" s="93"/>
      <c r="FH104" s="93"/>
      <c r="FI104" s="93"/>
      <c r="FJ104" s="93"/>
      <c r="FK104" s="93"/>
      <c r="FL104" s="93"/>
      <c r="FM104" s="93"/>
      <c r="FN104" s="93"/>
      <c r="FO104" s="93"/>
      <c r="FP104" s="93"/>
      <c r="FQ104" s="93"/>
      <c r="FR104" s="93"/>
      <c r="FS104" s="93"/>
      <c r="FT104" s="93"/>
      <c r="FU104" s="93"/>
      <c r="FV104" s="93"/>
      <c r="FW104" s="93"/>
      <c r="FX104" s="93"/>
      <c r="FY104" s="93"/>
      <c r="FZ104" s="93"/>
      <c r="GA104" s="93"/>
      <c r="GB104" s="93"/>
      <c r="GC104" s="93"/>
      <c r="GD104" s="93"/>
      <c r="GE104" s="93"/>
      <c r="GF104" s="93"/>
      <c r="GG104" s="93"/>
      <c r="GH104" s="93"/>
      <c r="GI104" s="93"/>
      <c r="GJ104" s="93"/>
      <c r="GK104" s="93"/>
      <c r="GL104" s="93"/>
      <c r="GM104" s="93"/>
      <c r="GN104" s="93"/>
      <c r="GO104" s="93"/>
      <c r="GP104" s="93"/>
      <c r="GQ104" s="93"/>
      <c r="GR104" s="93"/>
      <c r="GS104" s="93"/>
      <c r="GT104" s="93"/>
      <c r="GU104" s="93"/>
      <c r="GV104" s="93"/>
      <c r="GW104" s="93"/>
      <c r="GX104" s="93"/>
      <c r="GY104" s="93"/>
      <c r="GZ104" s="93"/>
      <c r="HA104" s="93"/>
      <c r="HB104" s="93"/>
      <c r="HC104" s="93"/>
      <c r="HD104" s="93"/>
      <c r="HE104" s="93"/>
      <c r="HF104" s="93"/>
      <c r="HG104" s="93"/>
      <c r="HH104" s="93"/>
      <c r="HI104" s="93"/>
      <c r="HJ104" s="93"/>
      <c r="HK104" s="93"/>
      <c r="HL104" s="93"/>
      <c r="HM104" s="93"/>
      <c r="HN104" s="93"/>
      <c r="HO104" s="93"/>
      <c r="HP104" s="93"/>
      <c r="HQ104" s="93"/>
      <c r="HR104" s="93"/>
      <c r="HS104" s="93"/>
      <c r="HT104" s="93"/>
      <c r="HU104" s="93"/>
      <c r="HV104" s="93"/>
      <c r="HW104" s="93"/>
      <c r="HX104" s="93"/>
      <c r="HY104" s="93"/>
      <c r="HZ104" s="93"/>
      <c r="IA104" s="93"/>
      <c r="IB104" s="93"/>
      <c r="IC104" s="93"/>
      <c r="ID104" s="93"/>
      <c r="IE104" s="93"/>
      <c r="IF104" s="93"/>
      <c r="IG104" s="93"/>
      <c r="IH104" s="93"/>
      <c r="II104" s="93"/>
      <c r="IJ104" s="93"/>
      <c r="IK104" s="93"/>
      <c r="IL104" s="93"/>
      <c r="IM104" s="93"/>
      <c r="IN104" s="93"/>
      <c r="IO104" s="93"/>
      <c r="IP104" s="93"/>
      <c r="IQ104" s="93"/>
      <c r="IR104" s="93"/>
      <c r="IS104" s="93"/>
      <c r="IT104" s="93"/>
      <c r="IU104" s="93"/>
      <c r="IV104" s="93"/>
      <c r="IW104" s="93"/>
      <c r="IX104" s="93"/>
      <c r="IY104" s="93"/>
      <c r="IZ104" s="93"/>
      <c r="JA104" s="93"/>
      <c r="JB104" s="93"/>
      <c r="JC104" s="93"/>
      <c r="JD104" s="93"/>
      <c r="JE104" s="93"/>
      <c r="JF104" s="93"/>
      <c r="JG104" s="93"/>
      <c r="JH104" s="93"/>
      <c r="JI104" s="93"/>
      <c r="JJ104" s="93"/>
      <c r="JK104" s="93"/>
      <c r="JL104" s="93"/>
      <c r="JM104" s="93"/>
      <c r="JN104" s="93"/>
      <c r="JO104" s="93"/>
      <c r="JP104" s="93"/>
      <c r="JQ104" s="93"/>
      <c r="JR104" s="93"/>
      <c r="JS104" s="93"/>
      <c r="JT104" s="93"/>
      <c r="JU104" s="93"/>
      <c r="JV104" s="93"/>
      <c r="JW104" s="93"/>
      <c r="JX104" s="93"/>
      <c r="JY104" s="93"/>
      <c r="JZ104" s="93"/>
      <c r="KA104" s="93"/>
      <c r="KB104" s="93"/>
    </row>
    <row r="105" spans="1:288" ht="15.75" customHeight="1" x14ac:dyDescent="0.3">
      <c r="A105" s="129" t="s">
        <v>488</v>
      </c>
      <c r="B105" s="129" t="s">
        <v>187</v>
      </c>
      <c r="C105" s="129" t="s">
        <v>189</v>
      </c>
      <c r="D105" s="129" t="s">
        <v>341</v>
      </c>
      <c r="E105" s="129" t="s">
        <v>776</v>
      </c>
      <c r="F105" s="94" t="s">
        <v>784</v>
      </c>
      <c r="G105" s="90" t="s">
        <v>785</v>
      </c>
      <c r="H105" s="183" t="s">
        <v>786</v>
      </c>
      <c r="I105" s="181" t="s">
        <v>229</v>
      </c>
      <c r="J105" s="181" t="s">
        <v>782</v>
      </c>
      <c r="K105" s="181"/>
      <c r="L105" s="122" t="s">
        <v>787</v>
      </c>
      <c r="M105" s="75">
        <f t="shared" si="4"/>
        <v>1000000000</v>
      </c>
      <c r="N105" s="47">
        <f t="shared" si="2"/>
        <v>1000000000</v>
      </c>
      <c r="O105" s="83">
        <v>8</v>
      </c>
      <c r="P105" s="47">
        <f t="shared" si="3"/>
        <v>1000000000</v>
      </c>
      <c r="Q105" s="47">
        <v>1000000000</v>
      </c>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152"/>
      <c r="CA105" s="152"/>
      <c r="CB105" s="92"/>
      <c r="CC105" s="92"/>
      <c r="CD105" s="92"/>
      <c r="CE105" s="92"/>
      <c r="CF105" s="92"/>
      <c r="CG105" s="92"/>
      <c r="CH105" s="92"/>
      <c r="CI105" s="92"/>
      <c r="CJ105" s="92"/>
      <c r="CK105" s="92"/>
      <c r="CL105" s="92"/>
      <c r="CM105" s="92"/>
      <c r="CN105" s="92"/>
      <c r="CO105" s="92"/>
      <c r="CP105" s="92"/>
      <c r="CQ105" s="92"/>
      <c r="CR105" s="92"/>
      <c r="CS105" s="92"/>
      <c r="CT105" s="92"/>
      <c r="CU105" s="92"/>
      <c r="CV105" s="92"/>
      <c r="CW105" s="92"/>
      <c r="CX105" s="92"/>
      <c r="CY105" s="92"/>
      <c r="CZ105" s="92"/>
      <c r="DA105" s="92"/>
      <c r="DB105" s="92"/>
      <c r="DC105" s="92"/>
      <c r="DD105" s="92"/>
      <c r="DE105" s="92"/>
      <c r="DF105" s="92"/>
      <c r="DG105" s="92"/>
      <c r="DH105" s="92"/>
      <c r="DI105" s="92"/>
      <c r="DJ105" s="92"/>
      <c r="DK105" s="92"/>
      <c r="DL105" s="92"/>
      <c r="DM105" s="92"/>
      <c r="DN105" s="92"/>
      <c r="DO105" s="92"/>
      <c r="DP105" s="92"/>
      <c r="DQ105" s="92"/>
      <c r="DR105" s="92"/>
      <c r="DS105" s="92"/>
      <c r="DT105" s="92"/>
      <c r="DU105" s="92"/>
      <c r="DV105" s="92"/>
      <c r="DW105" s="92"/>
      <c r="DX105" s="92"/>
      <c r="DY105" s="92"/>
      <c r="DZ105" s="92"/>
      <c r="EA105" s="92"/>
      <c r="EB105" s="92"/>
      <c r="EC105" s="92"/>
      <c r="ED105" s="92"/>
      <c r="EE105" s="92"/>
      <c r="EF105" s="92"/>
      <c r="EG105" s="92"/>
      <c r="EH105" s="92"/>
      <c r="EI105" s="92"/>
      <c r="EJ105" s="92"/>
      <c r="EK105" s="92"/>
      <c r="EL105" s="92"/>
      <c r="EM105" s="92"/>
      <c r="EN105" s="92"/>
      <c r="EO105" s="92"/>
      <c r="EP105" s="92"/>
      <c r="EQ105" s="92"/>
      <c r="ER105" s="92"/>
      <c r="ES105" s="92"/>
      <c r="ET105" s="92"/>
      <c r="EU105" s="92"/>
      <c r="EV105" s="92"/>
      <c r="EW105" s="92"/>
      <c r="EX105" s="93"/>
      <c r="EY105" s="93"/>
      <c r="EZ105" s="93"/>
      <c r="FA105" s="93"/>
      <c r="FB105" s="93"/>
      <c r="FC105" s="93"/>
      <c r="FD105" s="93"/>
      <c r="FE105" s="93"/>
      <c r="FF105" s="93"/>
      <c r="FG105" s="93"/>
      <c r="FH105" s="93"/>
      <c r="FI105" s="93"/>
      <c r="FJ105" s="93"/>
      <c r="FK105" s="93"/>
      <c r="FL105" s="93"/>
      <c r="FM105" s="93"/>
      <c r="FN105" s="93"/>
      <c r="FO105" s="93"/>
      <c r="FP105" s="93"/>
      <c r="FQ105" s="93"/>
      <c r="FR105" s="93"/>
      <c r="FS105" s="93"/>
      <c r="FT105" s="93"/>
      <c r="FU105" s="93"/>
      <c r="FV105" s="93"/>
      <c r="FW105" s="93"/>
      <c r="FX105" s="93"/>
      <c r="FY105" s="93"/>
      <c r="FZ105" s="93"/>
      <c r="GA105" s="93"/>
      <c r="GB105" s="93"/>
      <c r="GC105" s="93"/>
      <c r="GD105" s="93"/>
      <c r="GE105" s="93"/>
      <c r="GF105" s="93"/>
      <c r="GG105" s="93"/>
      <c r="GH105" s="93"/>
      <c r="GI105" s="93"/>
      <c r="GJ105" s="93"/>
      <c r="GK105" s="93"/>
      <c r="GL105" s="93"/>
      <c r="GM105" s="93"/>
      <c r="GN105" s="93"/>
      <c r="GO105" s="93"/>
      <c r="GP105" s="93"/>
      <c r="GQ105" s="93"/>
      <c r="GR105" s="93"/>
      <c r="GS105" s="93"/>
      <c r="GT105" s="93"/>
      <c r="GU105" s="93"/>
      <c r="GV105" s="93"/>
      <c r="GW105" s="93"/>
      <c r="GX105" s="93"/>
      <c r="GY105" s="93"/>
      <c r="GZ105" s="93"/>
      <c r="HA105" s="93"/>
      <c r="HB105" s="93"/>
      <c r="HC105" s="93"/>
      <c r="HD105" s="93"/>
      <c r="HE105" s="93"/>
      <c r="HF105" s="93"/>
      <c r="HG105" s="93"/>
      <c r="HH105" s="93"/>
      <c r="HI105" s="93"/>
      <c r="HJ105" s="93"/>
      <c r="HK105" s="93"/>
      <c r="HL105" s="93"/>
      <c r="HM105" s="93"/>
      <c r="HN105" s="93"/>
      <c r="HO105" s="93"/>
      <c r="HP105" s="93"/>
      <c r="HQ105" s="93"/>
      <c r="HR105" s="93"/>
      <c r="HS105" s="93"/>
      <c r="HT105" s="93"/>
      <c r="HU105" s="93"/>
      <c r="HV105" s="93"/>
      <c r="HW105" s="93"/>
      <c r="HX105" s="93"/>
      <c r="HY105" s="93"/>
      <c r="HZ105" s="93"/>
      <c r="IA105" s="93"/>
      <c r="IB105" s="93"/>
      <c r="IC105" s="93"/>
      <c r="ID105" s="93"/>
      <c r="IE105" s="93"/>
      <c r="IF105" s="93"/>
      <c r="IG105" s="93"/>
      <c r="IH105" s="93"/>
      <c r="II105" s="93"/>
      <c r="IJ105" s="93"/>
      <c r="IK105" s="93"/>
      <c r="IL105" s="93"/>
      <c r="IM105" s="93"/>
      <c r="IN105" s="93"/>
      <c r="IO105" s="93"/>
      <c r="IP105" s="93"/>
      <c r="IQ105" s="93"/>
      <c r="IR105" s="93"/>
      <c r="IS105" s="93"/>
      <c r="IT105" s="93"/>
      <c r="IU105" s="93"/>
      <c r="IV105" s="93"/>
      <c r="IW105" s="93"/>
      <c r="IX105" s="93"/>
      <c r="IY105" s="93"/>
      <c r="IZ105" s="93"/>
      <c r="JA105" s="93"/>
      <c r="JB105" s="93"/>
      <c r="JC105" s="93"/>
      <c r="JD105" s="93"/>
      <c r="JE105" s="93"/>
      <c r="JF105" s="93"/>
      <c r="JG105" s="93"/>
      <c r="JH105" s="93"/>
      <c r="JI105" s="93"/>
      <c r="JJ105" s="93"/>
      <c r="JK105" s="93"/>
      <c r="JL105" s="93"/>
      <c r="JM105" s="93"/>
      <c r="JN105" s="93"/>
      <c r="JO105" s="93"/>
      <c r="JP105" s="93"/>
      <c r="JQ105" s="93"/>
      <c r="JR105" s="93"/>
      <c r="JS105" s="93"/>
      <c r="JT105" s="93"/>
      <c r="JU105" s="93"/>
      <c r="JV105" s="93"/>
      <c r="JW105" s="93"/>
      <c r="JX105" s="93"/>
      <c r="JY105" s="93"/>
      <c r="JZ105" s="93"/>
      <c r="KA105" s="93"/>
      <c r="KB105" s="93"/>
    </row>
    <row r="106" spans="1:288" ht="15.75" customHeight="1" x14ac:dyDescent="0.3">
      <c r="A106" s="172" t="s">
        <v>488</v>
      </c>
      <c r="B106" s="172" t="s">
        <v>187</v>
      </c>
      <c r="C106" s="172" t="s">
        <v>189</v>
      </c>
      <c r="D106" s="129" t="s">
        <v>341</v>
      </c>
      <c r="E106" s="184" t="s">
        <v>776</v>
      </c>
      <c r="F106" s="94" t="s">
        <v>788</v>
      </c>
      <c r="G106" s="185" t="s">
        <v>789</v>
      </c>
      <c r="H106" s="168" t="s">
        <v>790</v>
      </c>
      <c r="I106" s="181" t="s">
        <v>229</v>
      </c>
      <c r="J106" s="181" t="s">
        <v>782</v>
      </c>
      <c r="K106" s="181"/>
      <c r="L106" s="122" t="s">
        <v>791</v>
      </c>
      <c r="M106" s="75">
        <f t="shared" si="4"/>
        <v>825000000</v>
      </c>
      <c r="N106" s="47">
        <f t="shared" si="2"/>
        <v>825000000</v>
      </c>
      <c r="O106" s="83">
        <v>5</v>
      </c>
      <c r="P106" s="47">
        <f t="shared" si="3"/>
        <v>825000000</v>
      </c>
      <c r="Q106" s="48">
        <v>825000000</v>
      </c>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6"/>
      <c r="CA106" s="66"/>
      <c r="CB106" s="67"/>
      <c r="CC106" s="67"/>
      <c r="CD106" s="67"/>
      <c r="CE106" s="67"/>
      <c r="CF106" s="67"/>
      <c r="CG106" s="67"/>
      <c r="CH106" s="67"/>
      <c r="CI106" s="67"/>
      <c r="CJ106" s="67"/>
      <c r="CK106" s="67"/>
      <c r="CL106" s="67"/>
      <c r="CM106" s="67"/>
      <c r="CN106" s="67"/>
      <c r="CO106" s="67"/>
      <c r="CP106" s="67"/>
      <c r="CQ106" s="67"/>
      <c r="CR106" s="67"/>
      <c r="CS106" s="67"/>
      <c r="CT106" s="67"/>
      <c r="CU106" s="67"/>
      <c r="CV106" s="67"/>
      <c r="CW106" s="67"/>
      <c r="CX106" s="67"/>
      <c r="CY106" s="67"/>
      <c r="CZ106" s="67"/>
      <c r="DA106" s="67"/>
      <c r="DB106" s="67"/>
      <c r="DC106" s="67"/>
      <c r="DD106" s="67"/>
      <c r="DE106" s="67"/>
      <c r="DF106" s="67"/>
      <c r="DG106" s="67"/>
      <c r="DH106" s="67"/>
      <c r="DI106" s="67"/>
      <c r="DJ106" s="67"/>
      <c r="DK106" s="67"/>
      <c r="DL106" s="67"/>
      <c r="DM106" s="67"/>
      <c r="DN106" s="67"/>
      <c r="DO106" s="67"/>
      <c r="DP106" s="67"/>
      <c r="DQ106" s="67"/>
      <c r="DR106" s="67"/>
      <c r="DS106" s="67"/>
      <c r="DT106" s="67"/>
      <c r="DU106" s="67"/>
      <c r="DV106" s="67"/>
      <c r="DW106" s="67"/>
      <c r="DX106" s="67"/>
      <c r="DY106" s="67"/>
      <c r="DZ106" s="67"/>
      <c r="EA106" s="67"/>
      <c r="EB106" s="67"/>
      <c r="EC106" s="67"/>
      <c r="ED106" s="67"/>
      <c r="EE106" s="67"/>
      <c r="EF106" s="67"/>
      <c r="EG106" s="67"/>
      <c r="EH106" s="67"/>
      <c r="EI106" s="67"/>
      <c r="EJ106" s="67"/>
      <c r="EK106" s="67"/>
      <c r="EL106" s="67"/>
      <c r="EM106" s="67"/>
      <c r="EN106" s="67"/>
      <c r="EO106" s="67"/>
      <c r="EP106" s="67"/>
      <c r="EQ106" s="67"/>
      <c r="ER106" s="67"/>
      <c r="ES106" s="67"/>
      <c r="ET106" s="67"/>
      <c r="EU106" s="67"/>
      <c r="EV106" s="67"/>
      <c r="EW106" s="67"/>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row>
    <row r="107" spans="1:288" ht="15.75" customHeight="1" x14ac:dyDescent="0.3">
      <c r="A107" s="172" t="s">
        <v>488</v>
      </c>
      <c r="B107" s="172" t="s">
        <v>187</v>
      </c>
      <c r="C107" s="172" t="s">
        <v>189</v>
      </c>
      <c r="D107" s="129" t="s">
        <v>341</v>
      </c>
      <c r="E107" s="184" t="s">
        <v>776</v>
      </c>
      <c r="F107" s="94" t="s">
        <v>795</v>
      </c>
      <c r="G107" s="185" t="s">
        <v>789</v>
      </c>
      <c r="H107" s="168" t="s">
        <v>796</v>
      </c>
      <c r="I107" s="181" t="s">
        <v>229</v>
      </c>
      <c r="J107" s="181" t="s">
        <v>782</v>
      </c>
      <c r="K107" s="181"/>
      <c r="L107" s="122" t="s">
        <v>797</v>
      </c>
      <c r="M107" s="75">
        <f t="shared" si="4"/>
        <v>1020000000</v>
      </c>
      <c r="N107" s="47">
        <f t="shared" si="2"/>
        <v>1020000000</v>
      </c>
      <c r="O107" s="83">
        <v>5</v>
      </c>
      <c r="P107" s="47">
        <f t="shared" si="3"/>
        <v>1020000000</v>
      </c>
      <c r="Q107" s="48">
        <v>1020000000</v>
      </c>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6"/>
      <c r="CA107" s="66"/>
      <c r="CB107" s="67"/>
      <c r="CC107" s="67"/>
      <c r="CD107" s="67"/>
      <c r="CE107" s="67"/>
      <c r="CF107" s="67"/>
      <c r="CG107" s="67"/>
      <c r="CH107" s="67"/>
      <c r="CI107" s="67"/>
      <c r="CJ107" s="67"/>
      <c r="CK107" s="67"/>
      <c r="CL107" s="67"/>
      <c r="CM107" s="67"/>
      <c r="CN107" s="67"/>
      <c r="CO107" s="67"/>
      <c r="CP107" s="67"/>
      <c r="CQ107" s="67"/>
      <c r="CR107" s="67"/>
      <c r="CS107" s="67"/>
      <c r="CT107" s="67"/>
      <c r="CU107" s="67"/>
      <c r="CV107" s="67"/>
      <c r="CW107" s="67"/>
      <c r="CX107" s="67"/>
      <c r="CY107" s="67"/>
      <c r="CZ107" s="67"/>
      <c r="DA107" s="67"/>
      <c r="DB107" s="67"/>
      <c r="DC107" s="67"/>
      <c r="DD107" s="67"/>
      <c r="DE107" s="67"/>
      <c r="DF107" s="67"/>
      <c r="DG107" s="67"/>
      <c r="DH107" s="67"/>
      <c r="DI107" s="67"/>
      <c r="DJ107" s="67"/>
      <c r="DK107" s="67"/>
      <c r="DL107" s="67"/>
      <c r="DM107" s="67"/>
      <c r="DN107" s="67"/>
      <c r="DO107" s="67"/>
      <c r="DP107" s="67"/>
      <c r="DQ107" s="67"/>
      <c r="DR107" s="67"/>
      <c r="DS107" s="67"/>
      <c r="DT107" s="67"/>
      <c r="DU107" s="67"/>
      <c r="DV107" s="67"/>
      <c r="DW107" s="67"/>
      <c r="DX107" s="67"/>
      <c r="DY107" s="67"/>
      <c r="DZ107" s="67"/>
      <c r="EA107" s="67"/>
      <c r="EB107" s="67"/>
      <c r="EC107" s="67"/>
      <c r="ED107" s="67"/>
      <c r="EE107" s="67"/>
      <c r="EF107" s="67"/>
      <c r="EG107" s="67"/>
      <c r="EH107" s="67"/>
      <c r="EI107" s="67"/>
      <c r="EJ107" s="67"/>
      <c r="EK107" s="67"/>
      <c r="EL107" s="67"/>
      <c r="EM107" s="67"/>
      <c r="EN107" s="67"/>
      <c r="EO107" s="67"/>
      <c r="EP107" s="67"/>
      <c r="EQ107" s="67"/>
      <c r="ER107" s="67"/>
      <c r="ES107" s="67"/>
      <c r="ET107" s="67"/>
      <c r="EU107" s="67"/>
      <c r="EV107" s="67"/>
      <c r="EW107" s="67"/>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row>
    <row r="108" spans="1:288" ht="15.75" customHeight="1" x14ac:dyDescent="0.3">
      <c r="A108" s="172" t="s">
        <v>488</v>
      </c>
      <c r="B108" s="172" t="s">
        <v>187</v>
      </c>
      <c r="C108" s="172" t="s">
        <v>189</v>
      </c>
      <c r="D108" s="129" t="s">
        <v>341</v>
      </c>
      <c r="E108" s="184" t="s">
        <v>776</v>
      </c>
      <c r="F108" s="94" t="s">
        <v>800</v>
      </c>
      <c r="G108" s="185" t="s">
        <v>789</v>
      </c>
      <c r="H108" s="168" t="s">
        <v>801</v>
      </c>
      <c r="I108" s="181" t="s">
        <v>229</v>
      </c>
      <c r="J108" s="181" t="s">
        <v>782</v>
      </c>
      <c r="K108" s="181"/>
      <c r="L108" s="122" t="s">
        <v>802</v>
      </c>
      <c r="M108" s="75">
        <f t="shared" si="4"/>
        <v>1075059164.73</v>
      </c>
      <c r="N108" s="47">
        <f t="shared" si="2"/>
        <v>1075059164.73</v>
      </c>
      <c r="O108" s="83">
        <v>5</v>
      </c>
      <c r="P108" s="47">
        <f t="shared" si="3"/>
        <v>1075059164.73</v>
      </c>
      <c r="Q108" s="48">
        <v>1075059164.73</v>
      </c>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6"/>
      <c r="CA108" s="66"/>
      <c r="CB108" s="67"/>
      <c r="CC108" s="67"/>
      <c r="CD108" s="67"/>
      <c r="CE108" s="67"/>
      <c r="CF108" s="67"/>
      <c r="CG108" s="67"/>
      <c r="CH108" s="67"/>
      <c r="CI108" s="67"/>
      <c r="CJ108" s="67"/>
      <c r="CK108" s="67"/>
      <c r="CL108" s="67"/>
      <c r="CM108" s="67"/>
      <c r="CN108" s="67"/>
      <c r="CO108" s="67"/>
      <c r="CP108" s="67"/>
      <c r="CQ108" s="67"/>
      <c r="CR108" s="67"/>
      <c r="CS108" s="67"/>
      <c r="CT108" s="67"/>
      <c r="CU108" s="67"/>
      <c r="CV108" s="67"/>
      <c r="CW108" s="67"/>
      <c r="CX108" s="67"/>
      <c r="CY108" s="67"/>
      <c r="CZ108" s="67"/>
      <c r="DA108" s="67"/>
      <c r="DB108" s="67"/>
      <c r="DC108" s="67"/>
      <c r="DD108" s="67"/>
      <c r="DE108" s="67"/>
      <c r="DF108" s="67"/>
      <c r="DG108" s="67"/>
      <c r="DH108" s="67"/>
      <c r="DI108" s="67"/>
      <c r="DJ108" s="67"/>
      <c r="DK108" s="67"/>
      <c r="DL108" s="67"/>
      <c r="DM108" s="67"/>
      <c r="DN108" s="67"/>
      <c r="DO108" s="67"/>
      <c r="DP108" s="67"/>
      <c r="DQ108" s="67"/>
      <c r="DR108" s="67"/>
      <c r="DS108" s="67"/>
      <c r="DT108" s="67"/>
      <c r="DU108" s="67"/>
      <c r="DV108" s="67"/>
      <c r="DW108" s="67"/>
      <c r="DX108" s="67"/>
      <c r="DY108" s="67"/>
      <c r="DZ108" s="67"/>
      <c r="EA108" s="67"/>
      <c r="EB108" s="67"/>
      <c r="EC108" s="67"/>
      <c r="ED108" s="67"/>
      <c r="EE108" s="67"/>
      <c r="EF108" s="67"/>
      <c r="EG108" s="67"/>
      <c r="EH108" s="67"/>
      <c r="EI108" s="67"/>
      <c r="EJ108" s="67"/>
      <c r="EK108" s="67"/>
      <c r="EL108" s="67"/>
      <c r="EM108" s="67"/>
      <c r="EN108" s="67"/>
      <c r="EO108" s="67"/>
      <c r="EP108" s="67"/>
      <c r="EQ108" s="67"/>
      <c r="ER108" s="67"/>
      <c r="ES108" s="67"/>
      <c r="ET108" s="67"/>
      <c r="EU108" s="67"/>
      <c r="EV108" s="67"/>
      <c r="EW108" s="67"/>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row>
    <row r="109" spans="1:288" ht="15.75" customHeight="1" x14ac:dyDescent="0.3">
      <c r="A109" s="172" t="s">
        <v>488</v>
      </c>
      <c r="B109" s="172" t="s">
        <v>187</v>
      </c>
      <c r="C109" s="172" t="s">
        <v>189</v>
      </c>
      <c r="D109" s="129" t="s">
        <v>341</v>
      </c>
      <c r="E109" s="184" t="s">
        <v>776</v>
      </c>
      <c r="F109" s="94" t="s">
        <v>805</v>
      </c>
      <c r="G109" s="185" t="s">
        <v>806</v>
      </c>
      <c r="H109" s="168" t="s">
        <v>807</v>
      </c>
      <c r="I109" s="181" t="s">
        <v>229</v>
      </c>
      <c r="J109" s="181" t="s">
        <v>782</v>
      </c>
      <c r="K109" s="181"/>
      <c r="L109" s="138" t="s">
        <v>808</v>
      </c>
      <c r="M109" s="75">
        <f t="shared" si="4"/>
        <v>488879999.54000002</v>
      </c>
      <c r="N109" s="47">
        <f t="shared" si="2"/>
        <v>488879999.54000002</v>
      </c>
      <c r="O109" s="83">
        <v>4</v>
      </c>
      <c r="P109" s="47">
        <f t="shared" si="3"/>
        <v>488879999.54000002</v>
      </c>
      <c r="Q109" s="48">
        <v>488879999.54000002</v>
      </c>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6"/>
      <c r="CA109" s="66"/>
      <c r="CB109" s="67"/>
      <c r="CC109" s="67"/>
      <c r="CD109" s="67"/>
      <c r="CE109" s="67"/>
      <c r="CF109" s="67"/>
      <c r="CG109" s="67"/>
      <c r="CH109" s="67"/>
      <c r="CI109" s="67"/>
      <c r="CJ109" s="67"/>
      <c r="CK109" s="67"/>
      <c r="CL109" s="67"/>
      <c r="CM109" s="67"/>
      <c r="CN109" s="67"/>
      <c r="CO109" s="67"/>
      <c r="CP109" s="67"/>
      <c r="CQ109" s="67"/>
      <c r="CR109" s="67"/>
      <c r="CS109" s="67"/>
      <c r="CT109" s="67"/>
      <c r="CU109" s="67"/>
      <c r="CV109" s="67"/>
      <c r="CW109" s="67"/>
      <c r="CX109" s="67"/>
      <c r="CY109" s="67"/>
      <c r="CZ109" s="67"/>
      <c r="DA109" s="67"/>
      <c r="DB109" s="67"/>
      <c r="DC109" s="67"/>
      <c r="DD109" s="67"/>
      <c r="DE109" s="67"/>
      <c r="DF109" s="67"/>
      <c r="DG109" s="67"/>
      <c r="DH109" s="67"/>
      <c r="DI109" s="67"/>
      <c r="DJ109" s="67"/>
      <c r="DK109" s="67"/>
      <c r="DL109" s="67"/>
      <c r="DM109" s="67"/>
      <c r="DN109" s="67"/>
      <c r="DO109" s="67"/>
      <c r="DP109" s="67"/>
      <c r="DQ109" s="67"/>
      <c r="DR109" s="67"/>
      <c r="DS109" s="67"/>
      <c r="DT109" s="67"/>
      <c r="DU109" s="67"/>
      <c r="DV109" s="67"/>
      <c r="DW109" s="67"/>
      <c r="DX109" s="67"/>
      <c r="DY109" s="67"/>
      <c r="DZ109" s="67"/>
      <c r="EA109" s="67"/>
      <c r="EB109" s="67"/>
      <c r="EC109" s="67"/>
      <c r="ED109" s="67"/>
      <c r="EE109" s="67"/>
      <c r="EF109" s="67"/>
      <c r="EG109" s="67"/>
      <c r="EH109" s="67"/>
      <c r="EI109" s="67"/>
      <c r="EJ109" s="67"/>
      <c r="EK109" s="67"/>
      <c r="EL109" s="67"/>
      <c r="EM109" s="67"/>
      <c r="EN109" s="67"/>
      <c r="EO109" s="67"/>
      <c r="EP109" s="67"/>
      <c r="EQ109" s="67"/>
      <c r="ER109" s="67"/>
      <c r="ES109" s="67"/>
      <c r="ET109" s="67"/>
      <c r="EU109" s="67"/>
      <c r="EV109" s="67"/>
      <c r="EW109" s="67"/>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row>
    <row r="110" spans="1:288" ht="15.75" customHeight="1" x14ac:dyDescent="0.3">
      <c r="A110" s="172" t="s">
        <v>488</v>
      </c>
      <c r="B110" s="172" t="s">
        <v>187</v>
      </c>
      <c r="C110" s="172" t="s">
        <v>189</v>
      </c>
      <c r="D110" s="129" t="s">
        <v>341</v>
      </c>
      <c r="E110" s="184" t="s">
        <v>776</v>
      </c>
      <c r="F110" s="94" t="s">
        <v>811</v>
      </c>
      <c r="G110" s="185" t="s">
        <v>806</v>
      </c>
      <c r="H110" s="168" t="s">
        <v>812</v>
      </c>
      <c r="I110" s="181" t="s">
        <v>229</v>
      </c>
      <c r="J110" s="181" t="s">
        <v>782</v>
      </c>
      <c r="K110" s="181"/>
      <c r="L110" s="138" t="s">
        <v>813</v>
      </c>
      <c r="M110" s="75">
        <f t="shared" si="4"/>
        <v>1192451840</v>
      </c>
      <c r="N110" s="47">
        <f t="shared" si="2"/>
        <v>1192451840</v>
      </c>
      <c r="O110" s="83">
        <v>6</v>
      </c>
      <c r="P110" s="47">
        <f t="shared" si="3"/>
        <v>1192451840</v>
      </c>
      <c r="Q110" s="48">
        <v>1192451840</v>
      </c>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6"/>
      <c r="CA110" s="66"/>
      <c r="CB110" s="67"/>
      <c r="CC110" s="67"/>
      <c r="CD110" s="67"/>
      <c r="CE110" s="67"/>
      <c r="CF110" s="67"/>
      <c r="CG110" s="67"/>
      <c r="CH110" s="67"/>
      <c r="CI110" s="67"/>
      <c r="CJ110" s="67"/>
      <c r="CK110" s="67"/>
      <c r="CL110" s="67"/>
      <c r="CM110" s="67"/>
      <c r="CN110" s="67"/>
      <c r="CO110" s="67"/>
      <c r="CP110" s="67"/>
      <c r="CQ110" s="67"/>
      <c r="CR110" s="67"/>
      <c r="CS110" s="67"/>
      <c r="CT110" s="67"/>
      <c r="CU110" s="67"/>
      <c r="CV110" s="67"/>
      <c r="CW110" s="67"/>
      <c r="CX110" s="67"/>
      <c r="CY110" s="67"/>
      <c r="CZ110" s="67"/>
      <c r="DA110" s="67"/>
      <c r="DB110" s="67"/>
      <c r="DC110" s="67"/>
      <c r="DD110" s="67"/>
      <c r="DE110" s="67"/>
      <c r="DF110" s="67"/>
      <c r="DG110" s="67"/>
      <c r="DH110" s="67"/>
      <c r="DI110" s="67"/>
      <c r="DJ110" s="67"/>
      <c r="DK110" s="67"/>
      <c r="DL110" s="67"/>
      <c r="DM110" s="67"/>
      <c r="DN110" s="67"/>
      <c r="DO110" s="67"/>
      <c r="DP110" s="67"/>
      <c r="DQ110" s="67"/>
      <c r="DR110" s="67"/>
      <c r="DS110" s="67"/>
      <c r="DT110" s="67"/>
      <c r="DU110" s="67"/>
      <c r="DV110" s="67"/>
      <c r="DW110" s="67"/>
      <c r="DX110" s="67"/>
      <c r="DY110" s="67"/>
      <c r="DZ110" s="67"/>
      <c r="EA110" s="67"/>
      <c r="EB110" s="67"/>
      <c r="EC110" s="67"/>
      <c r="ED110" s="67"/>
      <c r="EE110" s="67"/>
      <c r="EF110" s="67"/>
      <c r="EG110" s="67"/>
      <c r="EH110" s="67"/>
      <c r="EI110" s="67"/>
      <c r="EJ110" s="67"/>
      <c r="EK110" s="67"/>
      <c r="EL110" s="67"/>
      <c r="EM110" s="67"/>
      <c r="EN110" s="67"/>
      <c r="EO110" s="67"/>
      <c r="EP110" s="67"/>
      <c r="EQ110" s="67"/>
      <c r="ER110" s="67"/>
      <c r="ES110" s="67"/>
      <c r="ET110" s="67"/>
      <c r="EU110" s="67"/>
      <c r="EV110" s="67"/>
      <c r="EW110" s="67"/>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row>
    <row r="111" spans="1:288" ht="15.75" customHeight="1" x14ac:dyDescent="0.3">
      <c r="A111" s="172" t="s">
        <v>488</v>
      </c>
      <c r="B111" s="172" t="s">
        <v>187</v>
      </c>
      <c r="C111" s="172" t="s">
        <v>189</v>
      </c>
      <c r="D111" s="129" t="s">
        <v>341</v>
      </c>
      <c r="E111" s="184" t="s">
        <v>776</v>
      </c>
      <c r="F111" s="94" t="s">
        <v>816</v>
      </c>
      <c r="G111" s="185" t="s">
        <v>806</v>
      </c>
      <c r="H111" s="168" t="s">
        <v>817</v>
      </c>
      <c r="I111" s="181" t="s">
        <v>229</v>
      </c>
      <c r="J111" s="181" t="s">
        <v>782</v>
      </c>
      <c r="K111" s="181"/>
      <c r="L111" s="138" t="s">
        <v>818</v>
      </c>
      <c r="M111" s="75">
        <f t="shared" si="4"/>
        <v>7000000000</v>
      </c>
      <c r="N111" s="47">
        <f t="shared" si="2"/>
        <v>7000000000</v>
      </c>
      <c r="O111" s="83">
        <v>15</v>
      </c>
      <c r="P111" s="47">
        <f t="shared" si="3"/>
        <v>7000000000</v>
      </c>
      <c r="Q111" s="48">
        <v>7000000000</v>
      </c>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6"/>
      <c r="CA111" s="66"/>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7"/>
      <c r="CZ111" s="67"/>
      <c r="DA111" s="67"/>
      <c r="DB111" s="67"/>
      <c r="DC111" s="67"/>
      <c r="DD111" s="67"/>
      <c r="DE111" s="67"/>
      <c r="DF111" s="67"/>
      <c r="DG111" s="67"/>
      <c r="DH111" s="67"/>
      <c r="DI111" s="67"/>
      <c r="DJ111" s="67"/>
      <c r="DK111" s="67"/>
      <c r="DL111" s="67"/>
      <c r="DM111" s="67"/>
      <c r="DN111" s="67"/>
      <c r="DO111" s="67"/>
      <c r="DP111" s="67"/>
      <c r="DQ111" s="67"/>
      <c r="DR111" s="67"/>
      <c r="DS111" s="67"/>
      <c r="DT111" s="67"/>
      <c r="DU111" s="67"/>
      <c r="DV111" s="67"/>
      <c r="DW111" s="67"/>
      <c r="DX111" s="67"/>
      <c r="DY111" s="67"/>
      <c r="DZ111" s="67"/>
      <c r="EA111" s="67"/>
      <c r="EB111" s="67"/>
      <c r="EC111" s="67"/>
      <c r="ED111" s="67"/>
      <c r="EE111" s="67"/>
      <c r="EF111" s="67"/>
      <c r="EG111" s="67"/>
      <c r="EH111" s="67"/>
      <c r="EI111" s="67"/>
      <c r="EJ111" s="67"/>
      <c r="EK111" s="67"/>
      <c r="EL111" s="67"/>
      <c r="EM111" s="67"/>
      <c r="EN111" s="67"/>
      <c r="EO111" s="67"/>
      <c r="EP111" s="67"/>
      <c r="EQ111" s="67"/>
      <c r="ER111" s="67"/>
      <c r="ES111" s="67"/>
      <c r="ET111" s="67"/>
      <c r="EU111" s="67"/>
      <c r="EV111" s="67"/>
      <c r="EW111" s="67"/>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row>
    <row r="112" spans="1:288" ht="15.75" customHeight="1" x14ac:dyDescent="0.3">
      <c r="A112" s="45"/>
      <c r="B112" s="45"/>
      <c r="C112" s="45"/>
      <c r="D112" s="45"/>
      <c r="E112" s="45"/>
      <c r="F112" s="187"/>
      <c r="G112" s="187"/>
      <c r="H112" s="44"/>
      <c r="I112" s="45"/>
      <c r="J112" s="45"/>
      <c r="K112" s="45"/>
      <c r="L112" s="46" t="s">
        <v>837</v>
      </c>
      <c r="M112" s="75">
        <f t="shared" si="4"/>
        <v>0</v>
      </c>
      <c r="N112" s="47">
        <f t="shared" si="2"/>
        <v>0</v>
      </c>
      <c r="O112" s="83"/>
      <c r="P112" s="47">
        <f t="shared" si="3"/>
        <v>0</v>
      </c>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47"/>
      <c r="CC112" s="47"/>
      <c r="CD112" s="47"/>
      <c r="CE112" s="47"/>
      <c r="CF112" s="47"/>
      <c r="CG112" s="47"/>
      <c r="CH112" s="47"/>
      <c r="CI112" s="47"/>
      <c r="CJ112" s="47"/>
      <c r="CK112" s="47"/>
      <c r="CL112" s="47"/>
      <c r="CM112" s="47"/>
      <c r="CN112" s="47"/>
      <c r="CO112" s="47"/>
      <c r="CP112" s="47"/>
      <c r="CQ112" s="92"/>
      <c r="CR112" s="92"/>
      <c r="CS112" s="92"/>
      <c r="CT112" s="92"/>
      <c r="CU112" s="92"/>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92"/>
      <c r="DW112" s="92"/>
      <c r="DX112" s="92"/>
      <c r="DY112" s="92"/>
      <c r="DZ112" s="92"/>
      <c r="EA112" s="92"/>
      <c r="EB112" s="92"/>
      <c r="EC112" s="92"/>
      <c r="ED112" s="92"/>
      <c r="EE112" s="92"/>
      <c r="EF112" s="92"/>
      <c r="EG112" s="92"/>
      <c r="EH112" s="92"/>
      <c r="EI112" s="92"/>
      <c r="EJ112" s="92"/>
      <c r="EK112" s="92"/>
      <c r="EL112" s="92"/>
      <c r="EM112" s="92"/>
      <c r="EN112" s="92"/>
      <c r="EO112" s="92"/>
      <c r="EP112" s="92"/>
      <c r="EQ112" s="92"/>
      <c r="ER112" s="47"/>
      <c r="ES112" s="47"/>
      <c r="ET112" s="92"/>
      <c r="EU112" s="92"/>
      <c r="EV112" s="92"/>
      <c r="EW112" s="92"/>
      <c r="EX112" s="93"/>
      <c r="EY112" s="93"/>
      <c r="EZ112" s="93"/>
      <c r="FA112" s="93"/>
      <c r="FB112" s="93"/>
      <c r="FC112" s="93"/>
      <c r="FD112" s="93"/>
      <c r="FE112" s="93"/>
      <c r="FF112" s="93"/>
      <c r="FG112" s="93"/>
      <c r="FH112" s="93"/>
      <c r="FI112" s="93"/>
      <c r="FJ112" s="93"/>
      <c r="FK112" s="93"/>
      <c r="FL112" s="93"/>
      <c r="FM112" s="93"/>
      <c r="FN112" s="93"/>
      <c r="FO112" s="93"/>
      <c r="FP112" s="93"/>
      <c r="FQ112" s="93"/>
      <c r="FR112" s="93"/>
      <c r="FS112" s="93"/>
      <c r="FT112" s="93"/>
      <c r="FU112" s="93"/>
      <c r="FV112" s="93"/>
      <c r="FW112" s="93"/>
      <c r="FX112" s="93"/>
      <c r="FY112" s="93"/>
      <c r="FZ112" s="93"/>
      <c r="GA112" s="93"/>
      <c r="GB112" s="93"/>
      <c r="GC112" s="93"/>
      <c r="GD112" s="93"/>
      <c r="GE112" s="93"/>
      <c r="GF112" s="93"/>
      <c r="GG112" s="93"/>
      <c r="GH112" s="93"/>
      <c r="GI112" s="93"/>
      <c r="GJ112" s="93"/>
      <c r="GK112" s="93"/>
      <c r="GL112" s="93"/>
      <c r="GM112" s="93"/>
      <c r="GN112" s="93"/>
      <c r="GO112" s="93"/>
      <c r="GP112" s="93"/>
      <c r="GQ112" s="93"/>
      <c r="GR112" s="93"/>
      <c r="GS112" s="93"/>
      <c r="GT112" s="93"/>
      <c r="GU112" s="93"/>
      <c r="GV112" s="93"/>
      <c r="GW112" s="93"/>
      <c r="GX112" s="93"/>
      <c r="GY112" s="93"/>
      <c r="GZ112" s="93"/>
      <c r="HA112" s="93"/>
      <c r="HB112" s="93"/>
      <c r="HC112" s="93"/>
      <c r="HD112" s="93"/>
      <c r="HE112" s="93"/>
      <c r="HF112" s="93"/>
      <c r="HG112" s="93"/>
      <c r="HH112" s="93"/>
      <c r="HI112" s="93"/>
      <c r="HJ112" s="93"/>
      <c r="HK112" s="93"/>
      <c r="HL112" s="93"/>
      <c r="HM112" s="93"/>
      <c r="HN112" s="93"/>
      <c r="HO112" s="93"/>
      <c r="HP112" s="93"/>
      <c r="HQ112" s="93"/>
      <c r="HR112" s="93"/>
      <c r="HS112" s="93"/>
      <c r="HT112" s="93"/>
      <c r="HU112" s="93"/>
      <c r="HV112" s="93"/>
      <c r="HW112" s="93"/>
      <c r="HX112" s="93"/>
      <c r="HY112" s="93"/>
      <c r="HZ112" s="93"/>
      <c r="IA112" s="93"/>
      <c r="IB112" s="93"/>
      <c r="IC112" s="93"/>
      <c r="ID112" s="93"/>
      <c r="IE112" s="93"/>
      <c r="IF112" s="93"/>
      <c r="IG112" s="93"/>
      <c r="IH112" s="93"/>
      <c r="II112" s="93"/>
      <c r="IJ112" s="93"/>
      <c r="IK112" s="93"/>
      <c r="IL112" s="93"/>
      <c r="IM112" s="93"/>
      <c r="IN112" s="93"/>
      <c r="IO112" s="93"/>
      <c r="IP112" s="93"/>
      <c r="IQ112" s="93"/>
      <c r="IR112" s="93"/>
      <c r="IS112" s="93"/>
      <c r="IT112" s="93"/>
      <c r="IU112" s="93"/>
      <c r="IV112" s="93"/>
      <c r="IW112" s="93"/>
      <c r="IX112" s="93"/>
      <c r="IY112" s="93"/>
      <c r="IZ112" s="93"/>
      <c r="JA112" s="93"/>
      <c r="JB112" s="93"/>
      <c r="JC112" s="93"/>
      <c r="JD112" s="93"/>
      <c r="JE112" s="93"/>
      <c r="JF112" s="93"/>
      <c r="JG112" s="93"/>
      <c r="JH112" s="93"/>
      <c r="JI112" s="93"/>
      <c r="JJ112" s="93"/>
      <c r="JK112" s="93"/>
      <c r="JL112" s="93"/>
      <c r="JM112" s="93"/>
      <c r="JN112" s="93"/>
      <c r="JO112" s="93"/>
      <c r="JP112" s="93"/>
      <c r="JQ112" s="93"/>
      <c r="JR112" s="93"/>
      <c r="JS112" s="93"/>
      <c r="JT112" s="93"/>
      <c r="JU112" s="93"/>
      <c r="JV112" s="93"/>
      <c r="JW112" s="93"/>
      <c r="JX112" s="93"/>
      <c r="JY112" s="93"/>
      <c r="JZ112" s="93"/>
      <c r="KA112" s="93"/>
      <c r="KB112" s="93"/>
    </row>
    <row r="113" spans="1:288" ht="15.75" customHeight="1" x14ac:dyDescent="0.3">
      <c r="A113" s="58" t="s">
        <v>272</v>
      </c>
      <c r="B113" s="58" t="s">
        <v>266</v>
      </c>
      <c r="C113" s="58"/>
      <c r="D113" s="58"/>
      <c r="E113" s="58"/>
      <c r="F113" s="188"/>
      <c r="G113" s="188"/>
      <c r="H113" s="58"/>
      <c r="I113" s="102"/>
      <c r="J113" s="102"/>
      <c r="K113" s="102"/>
      <c r="L113" s="62" t="s">
        <v>267</v>
      </c>
      <c r="M113" s="75">
        <f t="shared" si="4"/>
        <v>0</v>
      </c>
      <c r="N113" s="47">
        <f t="shared" si="2"/>
        <v>0</v>
      </c>
      <c r="O113" s="83"/>
      <c r="P113" s="47">
        <f t="shared" si="3"/>
        <v>0</v>
      </c>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8"/>
      <c r="CD113" s="48"/>
      <c r="CE113" s="48"/>
      <c r="CF113" s="48"/>
      <c r="CG113" s="48"/>
      <c r="CH113" s="48"/>
      <c r="CI113" s="48"/>
      <c r="CJ113" s="48"/>
      <c r="CK113" s="48"/>
      <c r="CL113" s="48"/>
      <c r="CM113" s="48"/>
      <c r="CN113" s="48"/>
      <c r="CO113" s="48"/>
      <c r="CP113" s="48"/>
      <c r="CQ113" s="48"/>
      <c r="CR113" s="48"/>
      <c r="CS113" s="48"/>
      <c r="CT113" s="48"/>
      <c r="CU113" s="48"/>
      <c r="CV113" s="48"/>
      <c r="CW113" s="48"/>
      <c r="CX113" s="48"/>
      <c r="CY113" s="48"/>
      <c r="CZ113" s="48"/>
      <c r="DA113" s="48"/>
      <c r="DB113" s="48"/>
      <c r="DC113" s="48"/>
      <c r="DD113" s="48"/>
      <c r="DE113" s="48"/>
      <c r="DF113" s="48"/>
      <c r="DG113" s="48"/>
      <c r="DH113" s="48"/>
      <c r="DI113" s="48"/>
      <c r="DJ113" s="48"/>
      <c r="DK113" s="48"/>
      <c r="DL113" s="48"/>
      <c r="DM113" s="48"/>
      <c r="DN113" s="48"/>
      <c r="DO113" s="48"/>
      <c r="DP113" s="48"/>
      <c r="DQ113" s="48"/>
      <c r="DR113" s="48"/>
      <c r="DS113" s="48"/>
      <c r="DT113" s="48"/>
      <c r="DU113" s="48"/>
      <c r="DV113" s="48"/>
      <c r="DW113" s="48"/>
      <c r="DX113" s="48"/>
      <c r="DY113" s="48"/>
      <c r="DZ113" s="48"/>
      <c r="EA113" s="48"/>
      <c r="EB113" s="48"/>
      <c r="EC113" s="48"/>
      <c r="ED113" s="48"/>
      <c r="EE113" s="48"/>
      <c r="EF113" s="48"/>
      <c r="EG113" s="48"/>
      <c r="EH113" s="48"/>
      <c r="EI113" s="48"/>
      <c r="EJ113" s="48"/>
      <c r="EK113" s="48"/>
      <c r="EL113" s="48"/>
      <c r="EM113" s="48"/>
      <c r="EN113" s="48"/>
      <c r="EO113" s="48"/>
      <c r="EP113" s="48"/>
      <c r="EQ113" s="48"/>
      <c r="ER113" s="105"/>
      <c r="ES113" s="105"/>
      <c r="ET113" s="105"/>
      <c r="EU113" s="105"/>
      <c r="EV113" s="105"/>
      <c r="EW113" s="106"/>
      <c r="EX113" s="107"/>
      <c r="EY113" s="107"/>
      <c r="EZ113" s="107"/>
      <c r="FA113" s="107"/>
      <c r="FB113" s="107"/>
      <c r="FC113" s="107"/>
      <c r="FD113" s="107"/>
      <c r="FE113" s="107"/>
      <c r="FF113" s="107"/>
      <c r="FG113" s="107"/>
      <c r="FH113" s="107"/>
      <c r="FI113" s="107"/>
      <c r="FJ113" s="107"/>
      <c r="FK113" s="107"/>
      <c r="FL113" s="107"/>
      <c r="FM113" s="107"/>
      <c r="FN113" s="107"/>
      <c r="FO113" s="107"/>
      <c r="FP113" s="107"/>
      <c r="FQ113" s="107"/>
      <c r="FR113" s="107"/>
      <c r="FS113" s="107"/>
      <c r="FT113" s="107"/>
      <c r="FU113" s="107"/>
      <c r="FV113" s="107"/>
      <c r="FW113" s="107"/>
      <c r="FX113" s="107"/>
      <c r="FY113" s="107"/>
      <c r="FZ113" s="107"/>
      <c r="GA113" s="107"/>
      <c r="GB113" s="107"/>
      <c r="GC113" s="107"/>
      <c r="GD113" s="107"/>
      <c r="GE113" s="107"/>
      <c r="GF113" s="107"/>
      <c r="GG113" s="107"/>
      <c r="GH113" s="107"/>
      <c r="GI113" s="107"/>
      <c r="GJ113" s="107"/>
      <c r="GK113" s="107"/>
      <c r="GL113" s="107"/>
      <c r="GM113" s="107"/>
      <c r="GN113" s="107"/>
      <c r="GO113" s="107"/>
      <c r="GP113" s="107"/>
      <c r="GQ113" s="107"/>
      <c r="GR113" s="107"/>
      <c r="GS113" s="107"/>
      <c r="GT113" s="107"/>
      <c r="GU113" s="107"/>
      <c r="GV113" s="107"/>
      <c r="GW113" s="107"/>
      <c r="GX113" s="107"/>
      <c r="GY113" s="107"/>
      <c r="GZ113" s="107"/>
      <c r="HA113" s="7"/>
      <c r="HB113" s="7"/>
      <c r="HC113" s="7"/>
      <c r="HD113" s="7"/>
      <c r="HE113" s="7"/>
      <c r="HF113" s="7"/>
      <c r="HG113" s="7"/>
      <c r="HH113" s="107"/>
      <c r="HI113" s="107"/>
      <c r="HJ113" s="107"/>
      <c r="HK113" s="107"/>
      <c r="HL113" s="107"/>
      <c r="HM113" s="107"/>
      <c r="HN113" s="107"/>
      <c r="HO113" s="108"/>
      <c r="HP113" s="7"/>
      <c r="HQ113" s="7"/>
      <c r="HR113" s="7"/>
      <c r="HS113" s="7"/>
      <c r="HT113" s="7"/>
      <c r="HU113" s="7"/>
      <c r="HV113" s="7"/>
      <c r="HW113" s="7"/>
      <c r="HX113" s="7"/>
      <c r="HY113" s="7"/>
      <c r="HZ113" s="7"/>
      <c r="IA113" s="7"/>
      <c r="IB113" s="7"/>
      <c r="IC113" s="7"/>
      <c r="ID113" s="7"/>
      <c r="IE113" s="7"/>
      <c r="IF113" s="7"/>
      <c r="IG113" s="109"/>
      <c r="IH113" s="7"/>
      <c r="II113" s="7"/>
      <c r="IJ113" s="7"/>
      <c r="IK113" s="7"/>
      <c r="IL113" s="7"/>
      <c r="IM113" s="7"/>
      <c r="IN113" s="7"/>
      <c r="IO113" s="7"/>
      <c r="IP113" s="7"/>
      <c r="IQ113" s="7"/>
      <c r="IR113" s="7"/>
      <c r="IS113" s="7"/>
      <c r="IT113" s="7"/>
      <c r="IU113" s="7"/>
      <c r="IV113" s="7"/>
      <c r="IW113" s="7"/>
      <c r="IX113" s="7"/>
      <c r="IY113" s="7"/>
      <c r="IZ113" s="7"/>
      <c r="JA113" s="7"/>
      <c r="JB113" s="7"/>
      <c r="JC113" s="7"/>
      <c r="JD113" s="7"/>
      <c r="JE113" s="7"/>
      <c r="JF113" s="7"/>
      <c r="JG113" s="7"/>
      <c r="JH113" s="7"/>
      <c r="JI113" s="7"/>
      <c r="JJ113" s="7"/>
      <c r="JK113" s="7"/>
      <c r="JL113" s="7"/>
      <c r="JM113" s="7"/>
      <c r="JN113" s="7"/>
      <c r="JO113" s="12"/>
      <c r="JP113" s="7"/>
      <c r="JQ113" s="7"/>
      <c r="JR113" s="7"/>
      <c r="JS113" s="7"/>
      <c r="JT113" s="7"/>
      <c r="JU113" s="7"/>
      <c r="JV113" s="12"/>
      <c r="JW113" s="12"/>
      <c r="JX113" s="12"/>
      <c r="JY113" s="12"/>
      <c r="JZ113" s="12"/>
      <c r="KA113" s="12"/>
      <c r="KB113" s="12"/>
    </row>
    <row r="114" spans="1:288" ht="15.75" customHeight="1" x14ac:dyDescent="0.3">
      <c r="A114" s="58" t="s">
        <v>272</v>
      </c>
      <c r="B114" s="58" t="s">
        <v>266</v>
      </c>
      <c r="C114" s="58" t="s">
        <v>266</v>
      </c>
      <c r="D114" s="58"/>
      <c r="E114" s="58"/>
      <c r="F114" s="188"/>
      <c r="G114" s="188"/>
      <c r="H114" s="58"/>
      <c r="I114" s="102"/>
      <c r="J114" s="102"/>
      <c r="K114" s="102"/>
      <c r="L114" s="62" t="s">
        <v>318</v>
      </c>
      <c r="M114" s="75">
        <f t="shared" si="4"/>
        <v>0</v>
      </c>
      <c r="N114" s="47">
        <f t="shared" si="2"/>
        <v>0</v>
      </c>
      <c r="O114" s="83"/>
      <c r="P114" s="47">
        <f t="shared" si="3"/>
        <v>0</v>
      </c>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8"/>
      <c r="CD114" s="48"/>
      <c r="CE114" s="48"/>
      <c r="CF114" s="48"/>
      <c r="CG114" s="48"/>
      <c r="CH114" s="48"/>
      <c r="CI114" s="48"/>
      <c r="CJ114" s="48"/>
      <c r="CK114" s="48"/>
      <c r="CL114" s="48"/>
      <c r="CM114" s="48"/>
      <c r="CN114" s="48"/>
      <c r="CO114" s="48"/>
      <c r="CP114" s="48"/>
      <c r="CQ114" s="48"/>
      <c r="CR114" s="48"/>
      <c r="CS114" s="48"/>
      <c r="CT114" s="48"/>
      <c r="CU114" s="48"/>
      <c r="CV114" s="48"/>
      <c r="CW114" s="48"/>
      <c r="CX114" s="48"/>
      <c r="CY114" s="48"/>
      <c r="CZ114" s="48"/>
      <c r="DA114" s="48"/>
      <c r="DB114" s="48"/>
      <c r="DC114" s="48"/>
      <c r="DD114" s="48"/>
      <c r="DE114" s="48"/>
      <c r="DF114" s="48"/>
      <c r="DG114" s="48"/>
      <c r="DH114" s="48"/>
      <c r="DI114" s="48"/>
      <c r="DJ114" s="48"/>
      <c r="DK114" s="48"/>
      <c r="DL114" s="48"/>
      <c r="DM114" s="48"/>
      <c r="DN114" s="48"/>
      <c r="DO114" s="48"/>
      <c r="DP114" s="48"/>
      <c r="DQ114" s="48"/>
      <c r="DR114" s="48"/>
      <c r="DS114" s="48"/>
      <c r="DT114" s="48"/>
      <c r="DU114" s="48"/>
      <c r="DV114" s="48"/>
      <c r="DW114" s="48"/>
      <c r="DX114" s="48"/>
      <c r="DY114" s="48"/>
      <c r="DZ114" s="48"/>
      <c r="EA114" s="48"/>
      <c r="EB114" s="48"/>
      <c r="EC114" s="48"/>
      <c r="ED114" s="48"/>
      <c r="EE114" s="48"/>
      <c r="EF114" s="48"/>
      <c r="EG114" s="48"/>
      <c r="EH114" s="48"/>
      <c r="EI114" s="48"/>
      <c r="EJ114" s="48"/>
      <c r="EK114" s="48"/>
      <c r="EL114" s="48"/>
      <c r="EM114" s="48"/>
      <c r="EN114" s="48"/>
      <c r="EO114" s="48"/>
      <c r="EP114" s="48"/>
      <c r="EQ114" s="48"/>
      <c r="ER114" s="105"/>
      <c r="ES114" s="105"/>
      <c r="ET114" s="105"/>
      <c r="EU114" s="105"/>
      <c r="EV114" s="105"/>
      <c r="EW114" s="106"/>
      <c r="EX114" s="107"/>
      <c r="EY114" s="107"/>
      <c r="EZ114" s="107"/>
      <c r="FA114" s="107"/>
      <c r="FB114" s="107"/>
      <c r="FC114" s="107"/>
      <c r="FD114" s="107"/>
      <c r="FE114" s="107"/>
      <c r="FF114" s="107"/>
      <c r="FG114" s="107"/>
      <c r="FH114" s="107"/>
      <c r="FI114" s="107"/>
      <c r="FJ114" s="107"/>
      <c r="FK114" s="107"/>
      <c r="FL114" s="107"/>
      <c r="FM114" s="107"/>
      <c r="FN114" s="107"/>
      <c r="FO114" s="107"/>
      <c r="FP114" s="107"/>
      <c r="FQ114" s="107"/>
      <c r="FR114" s="107"/>
      <c r="FS114" s="107"/>
      <c r="FT114" s="107"/>
      <c r="FU114" s="107"/>
      <c r="FV114" s="107"/>
      <c r="FW114" s="107"/>
      <c r="FX114" s="107"/>
      <c r="FY114" s="107"/>
      <c r="FZ114" s="107"/>
      <c r="GA114" s="107"/>
      <c r="GB114" s="107"/>
      <c r="GC114" s="107"/>
      <c r="GD114" s="107"/>
      <c r="GE114" s="107"/>
      <c r="GF114" s="107"/>
      <c r="GG114" s="107"/>
      <c r="GH114" s="107"/>
      <c r="GI114" s="107"/>
      <c r="GJ114" s="107"/>
      <c r="GK114" s="107"/>
      <c r="GL114" s="107"/>
      <c r="GM114" s="107"/>
      <c r="GN114" s="107"/>
      <c r="GO114" s="107"/>
      <c r="GP114" s="107"/>
      <c r="GQ114" s="107"/>
      <c r="GR114" s="107"/>
      <c r="GS114" s="107"/>
      <c r="GT114" s="107"/>
      <c r="GU114" s="107"/>
      <c r="GV114" s="107"/>
      <c r="GW114" s="107"/>
      <c r="GX114" s="107"/>
      <c r="GY114" s="107"/>
      <c r="GZ114" s="107"/>
      <c r="HA114" s="7"/>
      <c r="HB114" s="7"/>
      <c r="HC114" s="7"/>
      <c r="HD114" s="7"/>
      <c r="HE114" s="7"/>
      <c r="HF114" s="7"/>
      <c r="HG114" s="7"/>
      <c r="HH114" s="107"/>
      <c r="HI114" s="107"/>
      <c r="HJ114" s="107"/>
      <c r="HK114" s="107"/>
      <c r="HL114" s="107"/>
      <c r="HM114" s="107"/>
      <c r="HN114" s="107"/>
      <c r="HO114" s="108"/>
      <c r="HP114" s="7"/>
      <c r="HQ114" s="7"/>
      <c r="HR114" s="7"/>
      <c r="HS114" s="7"/>
      <c r="HT114" s="7"/>
      <c r="HU114" s="7"/>
      <c r="HV114" s="7"/>
      <c r="HW114" s="7"/>
      <c r="HX114" s="7"/>
      <c r="HY114" s="7"/>
      <c r="HZ114" s="7"/>
      <c r="IA114" s="7"/>
      <c r="IB114" s="7"/>
      <c r="IC114" s="7"/>
      <c r="ID114" s="7"/>
      <c r="IE114" s="7"/>
      <c r="IF114" s="7"/>
      <c r="IG114" s="109"/>
      <c r="IH114" s="7"/>
      <c r="II114" s="7"/>
      <c r="IJ114" s="7"/>
      <c r="IK114" s="7"/>
      <c r="IL114" s="7"/>
      <c r="IM114" s="7"/>
      <c r="IN114" s="7"/>
      <c r="IO114" s="7"/>
      <c r="IP114" s="7"/>
      <c r="IQ114" s="7"/>
      <c r="IR114" s="7"/>
      <c r="IS114" s="7"/>
      <c r="IT114" s="7"/>
      <c r="IU114" s="7"/>
      <c r="IV114" s="7"/>
      <c r="IW114" s="7"/>
      <c r="IX114" s="7"/>
      <c r="IY114" s="7"/>
      <c r="IZ114" s="7"/>
      <c r="JA114" s="7"/>
      <c r="JB114" s="7"/>
      <c r="JC114" s="7"/>
      <c r="JD114" s="7"/>
      <c r="JE114" s="7"/>
      <c r="JF114" s="7"/>
      <c r="JG114" s="7"/>
      <c r="JH114" s="7"/>
      <c r="JI114" s="7"/>
      <c r="JJ114" s="7"/>
      <c r="JK114" s="7"/>
      <c r="JL114" s="7"/>
      <c r="JM114" s="7"/>
      <c r="JN114" s="7"/>
      <c r="JO114" s="12"/>
      <c r="JP114" s="7"/>
      <c r="JQ114" s="7"/>
      <c r="JR114" s="7"/>
      <c r="JS114" s="7"/>
      <c r="JT114" s="7"/>
      <c r="JU114" s="7"/>
      <c r="JV114" s="12"/>
      <c r="JW114" s="12"/>
      <c r="JX114" s="12"/>
      <c r="JY114" s="12"/>
      <c r="JZ114" s="12"/>
      <c r="KA114" s="12"/>
      <c r="KB114" s="12"/>
    </row>
    <row r="115" spans="1:288" ht="15.75" customHeight="1" x14ac:dyDescent="0.3">
      <c r="A115" s="73" t="s">
        <v>272</v>
      </c>
      <c r="B115" s="73" t="s">
        <v>266</v>
      </c>
      <c r="C115" s="73" t="s">
        <v>266</v>
      </c>
      <c r="D115" s="73" t="s">
        <v>187</v>
      </c>
      <c r="E115" s="73"/>
      <c r="F115" s="189"/>
      <c r="G115" s="189"/>
      <c r="H115" s="73"/>
      <c r="I115" s="97"/>
      <c r="J115" s="97"/>
      <c r="K115" s="97"/>
      <c r="L115" s="78" t="s">
        <v>579</v>
      </c>
      <c r="M115" s="75">
        <f t="shared" si="4"/>
        <v>0</v>
      </c>
      <c r="N115" s="47">
        <f t="shared" si="2"/>
        <v>0</v>
      </c>
      <c r="O115" s="83"/>
      <c r="P115" s="47">
        <f t="shared" si="3"/>
        <v>0</v>
      </c>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8"/>
      <c r="CD115" s="48"/>
      <c r="CE115" s="48"/>
      <c r="CF115" s="48"/>
      <c r="CG115" s="48"/>
      <c r="CH115" s="48"/>
      <c r="CI115" s="48"/>
      <c r="CJ115" s="48"/>
      <c r="CK115" s="48"/>
      <c r="CL115" s="48"/>
      <c r="CM115" s="48"/>
      <c r="CN115" s="48"/>
      <c r="CO115" s="48"/>
      <c r="CP115" s="48"/>
      <c r="CQ115" s="48"/>
      <c r="CR115" s="48"/>
      <c r="CS115" s="48"/>
      <c r="CT115" s="48"/>
      <c r="CU115" s="48"/>
      <c r="CV115" s="48"/>
      <c r="CW115" s="48"/>
      <c r="CX115" s="48"/>
      <c r="CY115" s="48"/>
      <c r="CZ115" s="48"/>
      <c r="DA115" s="48"/>
      <c r="DB115" s="48"/>
      <c r="DC115" s="48"/>
      <c r="DD115" s="48"/>
      <c r="DE115" s="48"/>
      <c r="DF115" s="48"/>
      <c r="DG115" s="48"/>
      <c r="DH115" s="48"/>
      <c r="DI115" s="48"/>
      <c r="DJ115" s="48"/>
      <c r="DK115" s="48"/>
      <c r="DL115" s="48"/>
      <c r="DM115" s="48"/>
      <c r="DN115" s="48"/>
      <c r="DO115" s="48"/>
      <c r="DP115" s="48"/>
      <c r="DQ115" s="48"/>
      <c r="DR115" s="48"/>
      <c r="DS115" s="48"/>
      <c r="DT115" s="48"/>
      <c r="DU115" s="48"/>
      <c r="DV115" s="48"/>
      <c r="DW115" s="48"/>
      <c r="DX115" s="48"/>
      <c r="DY115" s="48"/>
      <c r="DZ115" s="48"/>
      <c r="EA115" s="48"/>
      <c r="EB115" s="48"/>
      <c r="EC115" s="48"/>
      <c r="ED115" s="48"/>
      <c r="EE115" s="48"/>
      <c r="EF115" s="48"/>
      <c r="EG115" s="48"/>
      <c r="EH115" s="48"/>
      <c r="EI115" s="48"/>
      <c r="EJ115" s="48"/>
      <c r="EK115" s="48"/>
      <c r="EL115" s="48"/>
      <c r="EM115" s="48"/>
      <c r="EN115" s="48"/>
      <c r="EO115" s="48"/>
      <c r="EP115" s="48"/>
      <c r="EQ115" s="48"/>
      <c r="ER115" s="105"/>
      <c r="ES115" s="105"/>
      <c r="ET115" s="105"/>
      <c r="EU115" s="105"/>
      <c r="EV115" s="105"/>
      <c r="EW115" s="106"/>
      <c r="EX115" s="107"/>
      <c r="EY115" s="107"/>
      <c r="EZ115" s="107"/>
      <c r="FA115" s="107"/>
      <c r="FB115" s="107"/>
      <c r="FC115" s="107"/>
      <c r="FD115" s="107"/>
      <c r="FE115" s="107"/>
      <c r="FF115" s="107"/>
      <c r="FG115" s="107"/>
      <c r="FH115" s="107"/>
      <c r="FI115" s="107"/>
      <c r="FJ115" s="107"/>
      <c r="FK115" s="107"/>
      <c r="FL115" s="107"/>
      <c r="FM115" s="107"/>
      <c r="FN115" s="107"/>
      <c r="FO115" s="107"/>
      <c r="FP115" s="107"/>
      <c r="FQ115" s="107"/>
      <c r="FR115" s="107"/>
      <c r="FS115" s="107"/>
      <c r="FT115" s="107"/>
      <c r="FU115" s="107"/>
      <c r="FV115" s="107"/>
      <c r="FW115" s="107"/>
      <c r="FX115" s="107"/>
      <c r="FY115" s="107"/>
      <c r="FZ115" s="107"/>
      <c r="GA115" s="107"/>
      <c r="GB115" s="107"/>
      <c r="GC115" s="107"/>
      <c r="GD115" s="107"/>
      <c r="GE115" s="107"/>
      <c r="GF115" s="107"/>
      <c r="GG115" s="107"/>
      <c r="GH115" s="107"/>
      <c r="GI115" s="107"/>
      <c r="GJ115" s="107"/>
      <c r="GK115" s="107"/>
      <c r="GL115" s="107"/>
      <c r="GM115" s="107"/>
      <c r="GN115" s="107"/>
      <c r="GO115" s="107"/>
      <c r="GP115" s="107"/>
      <c r="GQ115" s="107"/>
      <c r="GR115" s="107"/>
      <c r="GS115" s="107"/>
      <c r="GT115" s="107"/>
      <c r="GU115" s="107"/>
      <c r="GV115" s="107"/>
      <c r="GW115" s="107"/>
      <c r="GX115" s="107"/>
      <c r="GY115" s="107"/>
      <c r="GZ115" s="107"/>
      <c r="HA115" s="7"/>
      <c r="HB115" s="7"/>
      <c r="HC115" s="7"/>
      <c r="HD115" s="7"/>
      <c r="HE115" s="7"/>
      <c r="HF115" s="7"/>
      <c r="HG115" s="7"/>
      <c r="HH115" s="107"/>
      <c r="HI115" s="107"/>
      <c r="HJ115" s="107"/>
      <c r="HK115" s="107"/>
      <c r="HL115" s="107"/>
      <c r="HM115" s="107"/>
      <c r="HN115" s="107"/>
      <c r="HO115" s="108"/>
      <c r="HP115" s="7"/>
      <c r="HQ115" s="7"/>
      <c r="HR115" s="7"/>
      <c r="HS115" s="7"/>
      <c r="HT115" s="7"/>
      <c r="HU115" s="7"/>
      <c r="HV115" s="7"/>
      <c r="HW115" s="7"/>
      <c r="HX115" s="7"/>
      <c r="HY115" s="7"/>
      <c r="HZ115" s="7"/>
      <c r="IA115" s="7"/>
      <c r="IB115" s="7"/>
      <c r="IC115" s="7"/>
      <c r="ID115" s="7"/>
      <c r="IE115" s="7"/>
      <c r="IF115" s="7"/>
      <c r="IG115" s="109"/>
      <c r="IH115" s="7"/>
      <c r="II115" s="7"/>
      <c r="IJ115" s="7"/>
      <c r="IK115" s="7"/>
      <c r="IL115" s="7"/>
      <c r="IM115" s="7"/>
      <c r="IN115" s="7"/>
      <c r="IO115" s="7"/>
      <c r="IP115" s="7"/>
      <c r="IQ115" s="7"/>
      <c r="IR115" s="7"/>
      <c r="IS115" s="7"/>
      <c r="IT115" s="7"/>
      <c r="IU115" s="7"/>
      <c r="IV115" s="7"/>
      <c r="IW115" s="7"/>
      <c r="IX115" s="7"/>
      <c r="IY115" s="7"/>
      <c r="IZ115" s="7"/>
      <c r="JA115" s="7"/>
      <c r="JB115" s="7"/>
      <c r="JC115" s="7"/>
      <c r="JD115" s="7"/>
      <c r="JE115" s="7"/>
      <c r="JF115" s="7"/>
      <c r="JG115" s="7"/>
      <c r="JH115" s="7"/>
      <c r="JI115" s="7"/>
      <c r="JJ115" s="7"/>
      <c r="JK115" s="7"/>
      <c r="JL115" s="7"/>
      <c r="JM115" s="7"/>
      <c r="JN115" s="7"/>
      <c r="JO115" s="12"/>
      <c r="JP115" s="7"/>
      <c r="JQ115" s="7"/>
      <c r="JR115" s="7"/>
      <c r="JS115" s="7"/>
      <c r="JT115" s="7"/>
      <c r="JU115" s="7"/>
      <c r="JV115" s="12"/>
      <c r="JW115" s="12"/>
      <c r="JX115" s="12"/>
      <c r="JY115" s="12"/>
      <c r="JZ115" s="12"/>
      <c r="KA115" s="12"/>
      <c r="KB115" s="12"/>
    </row>
    <row r="116" spans="1:288" ht="15.75" customHeight="1" x14ac:dyDescent="0.3">
      <c r="A116" s="97" t="s">
        <v>272</v>
      </c>
      <c r="B116" s="97" t="s">
        <v>266</v>
      </c>
      <c r="C116" s="97" t="s">
        <v>266</v>
      </c>
      <c r="D116" s="97" t="s">
        <v>187</v>
      </c>
      <c r="E116" s="97" t="s">
        <v>282</v>
      </c>
      <c r="F116" s="166"/>
      <c r="G116" s="166"/>
      <c r="H116" s="73"/>
      <c r="I116" s="97"/>
      <c r="J116" s="97"/>
      <c r="K116" s="97"/>
      <c r="L116" s="78" t="s">
        <v>846</v>
      </c>
      <c r="M116" s="75">
        <f t="shared" si="4"/>
        <v>0</v>
      </c>
      <c r="N116" s="47">
        <f t="shared" si="2"/>
        <v>0</v>
      </c>
      <c r="O116" s="83"/>
      <c r="P116" s="47">
        <f t="shared" si="3"/>
        <v>0</v>
      </c>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105"/>
      <c r="ES116" s="105"/>
      <c r="ET116" s="105"/>
      <c r="EU116" s="105"/>
      <c r="EV116" s="105"/>
      <c r="EW116" s="106"/>
      <c r="EX116" s="107"/>
      <c r="EY116" s="107"/>
      <c r="EZ116" s="107"/>
      <c r="FA116" s="107"/>
      <c r="FB116" s="107"/>
      <c r="FC116" s="107"/>
      <c r="FD116" s="107"/>
      <c r="FE116" s="107"/>
      <c r="FF116" s="107"/>
      <c r="FG116" s="107"/>
      <c r="FH116" s="107"/>
      <c r="FI116" s="107"/>
      <c r="FJ116" s="107"/>
      <c r="FK116" s="107"/>
      <c r="FL116" s="107"/>
      <c r="FM116" s="107"/>
      <c r="FN116" s="107"/>
      <c r="FO116" s="107"/>
      <c r="FP116" s="107"/>
      <c r="FQ116" s="107"/>
      <c r="FR116" s="107"/>
      <c r="FS116" s="107"/>
      <c r="FT116" s="107"/>
      <c r="FU116" s="107"/>
      <c r="FV116" s="107"/>
      <c r="FW116" s="107"/>
      <c r="FX116" s="107"/>
      <c r="FY116" s="107"/>
      <c r="FZ116" s="107"/>
      <c r="GA116" s="107"/>
      <c r="GB116" s="107"/>
      <c r="GC116" s="107"/>
      <c r="GD116" s="107"/>
      <c r="GE116" s="107"/>
      <c r="GF116" s="107"/>
      <c r="GG116" s="107"/>
      <c r="GH116" s="107"/>
      <c r="GI116" s="107"/>
      <c r="GJ116" s="107"/>
      <c r="GK116" s="107"/>
      <c r="GL116" s="107"/>
      <c r="GM116" s="107"/>
      <c r="GN116" s="107"/>
      <c r="GO116" s="107"/>
      <c r="GP116" s="107"/>
      <c r="GQ116" s="107"/>
      <c r="GR116" s="107"/>
      <c r="GS116" s="107"/>
      <c r="GT116" s="107"/>
      <c r="GU116" s="107"/>
      <c r="GV116" s="107"/>
      <c r="GW116" s="107"/>
      <c r="GX116" s="107"/>
      <c r="GY116" s="107"/>
      <c r="GZ116" s="107"/>
      <c r="HA116" s="7"/>
      <c r="HB116" s="7"/>
      <c r="HC116" s="7"/>
      <c r="HD116" s="7"/>
      <c r="HE116" s="7"/>
      <c r="HF116" s="7"/>
      <c r="HG116" s="7"/>
      <c r="HH116" s="107"/>
      <c r="HI116" s="107"/>
      <c r="HJ116" s="107"/>
      <c r="HK116" s="107"/>
      <c r="HL116" s="107"/>
      <c r="HM116" s="107"/>
      <c r="HN116" s="107"/>
      <c r="HO116" s="108"/>
      <c r="HP116" s="7"/>
      <c r="HQ116" s="7"/>
      <c r="HR116" s="7"/>
      <c r="HS116" s="7"/>
      <c r="HT116" s="7"/>
      <c r="HU116" s="136"/>
      <c r="HV116" s="136"/>
      <c r="HW116" s="136"/>
      <c r="HX116" s="136"/>
      <c r="HY116" s="136"/>
      <c r="HZ116" s="136"/>
      <c r="IA116" s="136"/>
      <c r="IB116" s="136"/>
      <c r="IC116" s="136"/>
      <c r="ID116" s="136"/>
      <c r="IE116" s="136"/>
      <c r="IF116" s="136"/>
      <c r="IG116" s="137"/>
      <c r="IH116" s="136"/>
      <c r="II116" s="136"/>
      <c r="IJ116" s="136"/>
      <c r="IK116" s="136"/>
      <c r="IL116" s="136"/>
      <c r="IM116" s="136"/>
      <c r="IN116" s="136"/>
      <c r="IO116" s="136"/>
      <c r="IP116" s="136"/>
      <c r="IQ116" s="136"/>
      <c r="IR116" s="136"/>
      <c r="IS116" s="136"/>
      <c r="IT116" s="136"/>
      <c r="IU116" s="136"/>
      <c r="IV116" s="136"/>
      <c r="IW116" s="136"/>
      <c r="IX116" s="136"/>
      <c r="IY116" s="136"/>
      <c r="IZ116" s="136"/>
      <c r="JA116" s="136"/>
      <c r="JB116" s="136"/>
      <c r="JC116" s="136"/>
      <c r="JD116" s="136"/>
      <c r="JE116" s="136"/>
      <c r="JF116" s="136"/>
      <c r="JG116" s="136"/>
      <c r="JH116" s="136"/>
      <c r="JI116" s="136"/>
      <c r="JJ116" s="136"/>
      <c r="JK116" s="136"/>
      <c r="JL116" s="136"/>
      <c r="JM116" s="136"/>
      <c r="JN116" s="136"/>
      <c r="JO116" s="93"/>
      <c r="JP116" s="136"/>
      <c r="JQ116" s="136"/>
      <c r="JR116" s="136"/>
      <c r="JS116" s="136"/>
      <c r="JT116" s="136"/>
      <c r="JU116" s="136"/>
      <c r="JV116" s="93"/>
      <c r="JW116" s="93"/>
      <c r="JX116" s="93"/>
      <c r="JY116" s="93"/>
      <c r="JZ116" s="93"/>
      <c r="KA116" s="93"/>
      <c r="KB116" s="93"/>
    </row>
    <row r="117" spans="1:288" ht="15.75" customHeight="1" x14ac:dyDescent="0.3">
      <c r="A117" s="118" t="s">
        <v>272</v>
      </c>
      <c r="B117" s="118" t="s">
        <v>266</v>
      </c>
      <c r="C117" s="118" t="s">
        <v>266</v>
      </c>
      <c r="D117" s="118" t="s">
        <v>187</v>
      </c>
      <c r="E117" s="118" t="s">
        <v>282</v>
      </c>
      <c r="F117" s="94" t="s">
        <v>848</v>
      </c>
      <c r="G117" s="55" t="s">
        <v>849</v>
      </c>
      <c r="H117" s="190" t="s">
        <v>850</v>
      </c>
      <c r="I117" s="181" t="s">
        <v>208</v>
      </c>
      <c r="J117" s="181" t="s">
        <v>851</v>
      </c>
      <c r="K117" s="181"/>
      <c r="L117" s="325" t="s">
        <v>852</v>
      </c>
      <c r="M117" s="75">
        <f t="shared" si="4"/>
        <v>935000000</v>
      </c>
      <c r="N117" s="47">
        <f t="shared" si="2"/>
        <v>935000000</v>
      </c>
      <c r="O117" s="83">
        <v>12</v>
      </c>
      <c r="P117" s="47">
        <f t="shared" si="3"/>
        <v>935000000</v>
      </c>
      <c r="Q117" s="47">
        <v>935000000</v>
      </c>
      <c r="R117" s="191"/>
      <c r="S117" s="191"/>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106"/>
      <c r="ES117" s="106"/>
      <c r="ET117" s="106"/>
      <c r="EU117" s="106"/>
      <c r="EV117" s="106"/>
      <c r="EW117" s="106"/>
      <c r="EX117" s="146"/>
      <c r="EY117" s="146"/>
      <c r="EZ117" s="146"/>
      <c r="FA117" s="146"/>
      <c r="FB117" s="146"/>
      <c r="FC117" s="146"/>
      <c r="FD117" s="146"/>
      <c r="FE117" s="146"/>
      <c r="FF117" s="146"/>
      <c r="FG117" s="146"/>
      <c r="FH117" s="146"/>
      <c r="FI117" s="146"/>
      <c r="FJ117" s="146"/>
      <c r="FK117" s="146"/>
      <c r="FL117" s="146"/>
      <c r="FM117" s="146"/>
      <c r="FN117" s="146"/>
      <c r="FO117" s="146"/>
      <c r="FP117" s="146"/>
      <c r="FQ117" s="146"/>
      <c r="FR117" s="146"/>
      <c r="FS117" s="146"/>
      <c r="FT117" s="146"/>
      <c r="FU117" s="146"/>
      <c r="FV117" s="146"/>
      <c r="FW117" s="146"/>
      <c r="FX117" s="146"/>
      <c r="FY117" s="146"/>
      <c r="FZ117" s="146"/>
      <c r="GA117" s="146"/>
      <c r="GB117" s="146"/>
      <c r="GC117" s="146"/>
      <c r="GD117" s="146"/>
      <c r="GE117" s="146"/>
      <c r="GF117" s="146"/>
      <c r="GG117" s="146"/>
      <c r="GH117" s="146"/>
      <c r="GI117" s="146"/>
      <c r="GJ117" s="146"/>
      <c r="GK117" s="146"/>
      <c r="GL117" s="146"/>
      <c r="GM117" s="146"/>
      <c r="GN117" s="146"/>
      <c r="GO117" s="146"/>
      <c r="GP117" s="146"/>
      <c r="GQ117" s="146"/>
      <c r="GR117" s="146"/>
      <c r="GS117" s="146"/>
      <c r="GT117" s="146"/>
      <c r="GU117" s="146"/>
      <c r="GV117" s="146"/>
      <c r="GW117" s="146"/>
      <c r="GX117" s="146"/>
      <c r="GY117" s="146"/>
      <c r="GZ117" s="146"/>
      <c r="HA117" s="136"/>
      <c r="HB117" s="136"/>
      <c r="HC117" s="136"/>
      <c r="HD117" s="136"/>
      <c r="HE117" s="136"/>
      <c r="HF117" s="136"/>
      <c r="HG117" s="136"/>
      <c r="HH117" s="146"/>
      <c r="HI117" s="146"/>
      <c r="HJ117" s="146"/>
      <c r="HK117" s="146"/>
      <c r="HL117" s="146"/>
      <c r="HM117" s="146"/>
      <c r="HN117" s="146"/>
      <c r="HO117" s="136"/>
      <c r="HP117" s="136"/>
      <c r="HQ117" s="136"/>
      <c r="HR117" s="136"/>
      <c r="HS117" s="136"/>
      <c r="HT117" s="136"/>
      <c r="HU117" s="136"/>
      <c r="HV117" s="136"/>
      <c r="HW117" s="136"/>
      <c r="HX117" s="136"/>
      <c r="HY117" s="136"/>
      <c r="HZ117" s="136"/>
      <c r="IA117" s="136"/>
      <c r="IB117" s="136"/>
      <c r="IC117" s="136"/>
      <c r="ID117" s="136"/>
      <c r="IE117" s="136"/>
      <c r="IF117" s="136"/>
      <c r="IG117" s="137"/>
      <c r="IH117" s="136"/>
      <c r="II117" s="136"/>
      <c r="IJ117" s="136"/>
      <c r="IK117" s="136"/>
      <c r="IL117" s="136"/>
      <c r="IM117" s="136"/>
      <c r="IN117" s="136"/>
      <c r="IO117" s="136"/>
      <c r="IP117" s="136"/>
      <c r="IQ117" s="136"/>
      <c r="IR117" s="136"/>
      <c r="IS117" s="136"/>
      <c r="IT117" s="136"/>
      <c r="IU117" s="136"/>
      <c r="IV117" s="136"/>
      <c r="IW117" s="136"/>
      <c r="IX117" s="136"/>
      <c r="IY117" s="136"/>
      <c r="IZ117" s="136"/>
      <c r="JA117" s="136"/>
      <c r="JB117" s="136"/>
      <c r="JC117" s="136"/>
      <c r="JD117" s="136"/>
      <c r="JE117" s="136"/>
      <c r="JF117" s="136"/>
      <c r="JG117" s="136"/>
      <c r="JH117" s="136"/>
      <c r="JI117" s="136"/>
      <c r="JJ117" s="136"/>
      <c r="JK117" s="136"/>
      <c r="JL117" s="136"/>
      <c r="JM117" s="136"/>
      <c r="JN117" s="136"/>
      <c r="JO117" s="93"/>
      <c r="JP117" s="136"/>
      <c r="JQ117" s="136"/>
      <c r="JR117" s="136"/>
      <c r="JS117" s="136"/>
      <c r="JT117" s="136"/>
      <c r="JU117" s="136"/>
      <c r="JV117" s="93"/>
      <c r="JW117" s="93"/>
      <c r="JX117" s="93"/>
      <c r="JY117" s="93"/>
      <c r="JZ117" s="93"/>
      <c r="KA117" s="93"/>
      <c r="KB117" s="93"/>
    </row>
    <row r="118" spans="1:288" ht="15.75" customHeight="1" x14ac:dyDescent="0.3">
      <c r="A118" s="73" t="s">
        <v>272</v>
      </c>
      <c r="B118" s="73" t="s">
        <v>266</v>
      </c>
      <c r="C118" s="73" t="s">
        <v>266</v>
      </c>
      <c r="D118" s="73" t="s">
        <v>187</v>
      </c>
      <c r="E118" s="73" t="s">
        <v>488</v>
      </c>
      <c r="F118" s="189"/>
      <c r="G118" s="189"/>
      <c r="H118" s="73"/>
      <c r="I118" s="97"/>
      <c r="J118" s="97"/>
      <c r="K118" s="97"/>
      <c r="L118" s="78" t="s">
        <v>854</v>
      </c>
      <c r="M118" s="75">
        <f t="shared" si="4"/>
        <v>0</v>
      </c>
      <c r="N118" s="47">
        <f t="shared" si="2"/>
        <v>0</v>
      </c>
      <c r="O118" s="83"/>
      <c r="P118" s="47">
        <f t="shared" si="3"/>
        <v>0</v>
      </c>
      <c r="Q118" s="47"/>
      <c r="R118" s="47"/>
      <c r="S118" s="47"/>
      <c r="T118" s="47"/>
      <c r="U118" s="47"/>
      <c r="V118" s="47"/>
      <c r="W118" s="47"/>
      <c r="X118" s="47"/>
      <c r="Y118" s="47"/>
      <c r="Z118" s="47"/>
      <c r="AA118" s="47"/>
      <c r="AB118" s="47"/>
      <c r="AC118" s="47"/>
      <c r="AD118" s="47"/>
      <c r="AE118" s="47"/>
      <c r="AF118" s="47"/>
      <c r="AG118" s="47"/>
      <c r="AH118" s="141"/>
      <c r="AI118" s="141"/>
      <c r="AJ118" s="141"/>
      <c r="AK118" s="141"/>
      <c r="AL118" s="141"/>
      <c r="AM118" s="141"/>
      <c r="AN118" s="141"/>
      <c r="AO118" s="141"/>
      <c r="AP118" s="141"/>
      <c r="AQ118" s="141"/>
      <c r="AR118" s="141"/>
      <c r="AS118" s="141"/>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105"/>
      <c r="ES118" s="105"/>
      <c r="ET118" s="105"/>
      <c r="EU118" s="105"/>
      <c r="EV118" s="105"/>
      <c r="EW118" s="106"/>
      <c r="EX118" s="107"/>
      <c r="EY118" s="107"/>
      <c r="EZ118" s="107"/>
      <c r="FA118" s="107"/>
      <c r="FB118" s="107"/>
      <c r="FC118" s="107"/>
      <c r="FD118" s="107"/>
      <c r="FE118" s="107"/>
      <c r="FF118" s="107"/>
      <c r="FG118" s="107"/>
      <c r="FH118" s="107"/>
      <c r="FI118" s="107"/>
      <c r="FJ118" s="107"/>
      <c r="FK118" s="107"/>
      <c r="FL118" s="107"/>
      <c r="FM118" s="107"/>
      <c r="FN118" s="107"/>
      <c r="FO118" s="107"/>
      <c r="FP118" s="107"/>
      <c r="FQ118" s="107"/>
      <c r="FR118" s="107"/>
      <c r="FS118" s="107"/>
      <c r="FT118" s="107"/>
      <c r="FU118" s="107"/>
      <c r="FV118" s="107"/>
      <c r="FW118" s="107"/>
      <c r="FX118" s="107"/>
      <c r="FY118" s="107"/>
      <c r="FZ118" s="107"/>
      <c r="GA118" s="107"/>
      <c r="GB118" s="107"/>
      <c r="GC118" s="107"/>
      <c r="GD118" s="107"/>
      <c r="GE118" s="107"/>
      <c r="GF118" s="107"/>
      <c r="GG118" s="107"/>
      <c r="GH118" s="107"/>
      <c r="GI118" s="107"/>
      <c r="GJ118" s="107"/>
      <c r="GK118" s="107"/>
      <c r="GL118" s="107"/>
      <c r="GM118" s="107"/>
      <c r="GN118" s="107"/>
      <c r="GO118" s="107"/>
      <c r="GP118" s="107"/>
      <c r="GQ118" s="107"/>
      <c r="GR118" s="107"/>
      <c r="GS118" s="107"/>
      <c r="GT118" s="107"/>
      <c r="GU118" s="107"/>
      <c r="GV118" s="107"/>
      <c r="GW118" s="107"/>
      <c r="GX118" s="107"/>
      <c r="GY118" s="107"/>
      <c r="GZ118" s="107"/>
      <c r="HA118" s="7"/>
      <c r="HB118" s="7"/>
      <c r="HC118" s="7"/>
      <c r="HD118" s="7"/>
      <c r="HE118" s="7"/>
      <c r="HF118" s="7"/>
      <c r="HG118" s="7"/>
      <c r="HH118" s="107"/>
      <c r="HI118" s="107"/>
      <c r="HJ118" s="107"/>
      <c r="HK118" s="107"/>
      <c r="HL118" s="107"/>
      <c r="HM118" s="107"/>
      <c r="HN118" s="107"/>
      <c r="HO118" s="108"/>
      <c r="HP118" s="7"/>
      <c r="HQ118" s="7"/>
      <c r="HR118" s="7"/>
      <c r="HS118" s="7"/>
      <c r="HT118" s="7"/>
      <c r="HU118" s="136"/>
      <c r="HV118" s="136"/>
      <c r="HW118" s="136"/>
      <c r="HX118" s="136"/>
      <c r="HY118" s="136"/>
      <c r="HZ118" s="136"/>
      <c r="IA118" s="136"/>
      <c r="IB118" s="136"/>
      <c r="IC118" s="136"/>
      <c r="ID118" s="136"/>
      <c r="IE118" s="136"/>
      <c r="IF118" s="136"/>
      <c r="IG118" s="137"/>
      <c r="IH118" s="136"/>
      <c r="II118" s="136"/>
      <c r="IJ118" s="136"/>
      <c r="IK118" s="136"/>
      <c r="IL118" s="136"/>
      <c r="IM118" s="136"/>
      <c r="IN118" s="136"/>
      <c r="IO118" s="136"/>
      <c r="IP118" s="136"/>
      <c r="IQ118" s="136"/>
      <c r="IR118" s="136"/>
      <c r="IS118" s="136"/>
      <c r="IT118" s="136"/>
      <c r="IU118" s="136"/>
      <c r="IV118" s="136"/>
      <c r="IW118" s="136"/>
      <c r="IX118" s="136"/>
      <c r="IY118" s="136"/>
      <c r="IZ118" s="136"/>
      <c r="JA118" s="136"/>
      <c r="JB118" s="136"/>
      <c r="JC118" s="136"/>
      <c r="JD118" s="136"/>
      <c r="JE118" s="136"/>
      <c r="JF118" s="136"/>
      <c r="JG118" s="136"/>
      <c r="JH118" s="136"/>
      <c r="JI118" s="136"/>
      <c r="JJ118" s="136"/>
      <c r="JK118" s="136"/>
      <c r="JL118" s="136"/>
      <c r="JM118" s="136"/>
      <c r="JN118" s="136"/>
      <c r="JO118" s="93"/>
      <c r="JP118" s="136"/>
      <c r="JQ118" s="136"/>
      <c r="JR118" s="136"/>
      <c r="JS118" s="136"/>
      <c r="JT118" s="136"/>
      <c r="JU118" s="136"/>
      <c r="JV118" s="93"/>
      <c r="JW118" s="93"/>
      <c r="JX118" s="93"/>
      <c r="JY118" s="93"/>
      <c r="JZ118" s="93"/>
      <c r="KA118" s="93"/>
      <c r="KB118" s="93"/>
    </row>
    <row r="119" spans="1:288" ht="15.75" customHeight="1" x14ac:dyDescent="0.3">
      <c r="A119" s="118" t="s">
        <v>272</v>
      </c>
      <c r="B119" s="118" t="s">
        <v>266</v>
      </c>
      <c r="C119" s="118" t="s">
        <v>266</v>
      </c>
      <c r="D119" s="118" t="s">
        <v>187</v>
      </c>
      <c r="E119" s="118" t="s">
        <v>488</v>
      </c>
      <c r="F119" s="94" t="s">
        <v>855</v>
      </c>
      <c r="G119" s="55" t="s">
        <v>849</v>
      </c>
      <c r="H119" s="168" t="s">
        <v>856</v>
      </c>
      <c r="I119" s="181" t="s">
        <v>208</v>
      </c>
      <c r="J119" s="87" t="s">
        <v>857</v>
      </c>
      <c r="K119" s="87"/>
      <c r="L119" s="327" t="s">
        <v>858</v>
      </c>
      <c r="M119" s="75">
        <f t="shared" si="4"/>
        <v>500000000</v>
      </c>
      <c r="N119" s="47">
        <f t="shared" si="2"/>
        <v>500000000</v>
      </c>
      <c r="O119" s="83">
        <v>18</v>
      </c>
      <c r="P119" s="47">
        <f t="shared" si="3"/>
        <v>500000000</v>
      </c>
      <c r="Q119" s="47">
        <v>500000000</v>
      </c>
      <c r="R119" s="47"/>
      <c r="S119" s="47"/>
      <c r="T119" s="47"/>
      <c r="U119" s="47"/>
      <c r="V119" s="47"/>
      <c r="W119" s="47"/>
      <c r="X119" s="47"/>
      <c r="Y119" s="47"/>
      <c r="Z119" s="47"/>
      <c r="AA119" s="47"/>
      <c r="AB119" s="47"/>
      <c r="AC119" s="47"/>
      <c r="AD119" s="47"/>
      <c r="AE119" s="47"/>
      <c r="AF119" s="47"/>
      <c r="AG119" s="47"/>
      <c r="AH119" s="141"/>
      <c r="AI119" s="141"/>
      <c r="AJ119" s="141"/>
      <c r="AK119" s="141"/>
      <c r="AL119" s="141"/>
      <c r="AM119" s="141"/>
      <c r="AN119" s="141"/>
      <c r="AO119" s="141"/>
      <c r="AP119" s="141"/>
      <c r="AQ119" s="141"/>
      <c r="AR119" s="141"/>
      <c r="AS119" s="141"/>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106"/>
      <c r="ES119" s="106"/>
      <c r="ET119" s="106"/>
      <c r="EU119" s="106"/>
      <c r="EV119" s="106"/>
      <c r="EW119" s="106"/>
      <c r="EX119" s="146"/>
      <c r="EY119" s="146"/>
      <c r="EZ119" s="146"/>
      <c r="FA119" s="146"/>
      <c r="FB119" s="146"/>
      <c r="FC119" s="146"/>
      <c r="FD119" s="146"/>
      <c r="FE119" s="146"/>
      <c r="FF119" s="146"/>
      <c r="FG119" s="146"/>
      <c r="FH119" s="146"/>
      <c r="FI119" s="146"/>
      <c r="FJ119" s="146"/>
      <c r="FK119" s="146"/>
      <c r="FL119" s="146"/>
      <c r="FM119" s="146"/>
      <c r="FN119" s="146"/>
      <c r="FO119" s="146"/>
      <c r="FP119" s="146"/>
      <c r="FQ119" s="146"/>
      <c r="FR119" s="146"/>
      <c r="FS119" s="146"/>
      <c r="FT119" s="146"/>
      <c r="FU119" s="146"/>
      <c r="FV119" s="146"/>
      <c r="FW119" s="146"/>
      <c r="FX119" s="146"/>
      <c r="FY119" s="146"/>
      <c r="FZ119" s="146"/>
      <c r="GA119" s="146"/>
      <c r="GB119" s="146"/>
      <c r="GC119" s="146"/>
      <c r="GD119" s="146"/>
      <c r="GE119" s="146"/>
      <c r="GF119" s="146"/>
      <c r="GG119" s="146"/>
      <c r="GH119" s="146"/>
      <c r="GI119" s="146"/>
      <c r="GJ119" s="146"/>
      <c r="GK119" s="146"/>
      <c r="GL119" s="146"/>
      <c r="GM119" s="146"/>
      <c r="GN119" s="146"/>
      <c r="GO119" s="146"/>
      <c r="GP119" s="146"/>
      <c r="GQ119" s="146"/>
      <c r="GR119" s="146"/>
      <c r="GS119" s="146"/>
      <c r="GT119" s="146"/>
      <c r="GU119" s="146"/>
      <c r="GV119" s="146"/>
      <c r="GW119" s="146"/>
      <c r="GX119" s="146"/>
      <c r="GY119" s="146"/>
      <c r="GZ119" s="146"/>
      <c r="HA119" s="136"/>
      <c r="HB119" s="136"/>
      <c r="HC119" s="136"/>
      <c r="HD119" s="136"/>
      <c r="HE119" s="136"/>
      <c r="HF119" s="136"/>
      <c r="HG119" s="136"/>
      <c r="HH119" s="146"/>
      <c r="HI119" s="146"/>
      <c r="HJ119" s="146"/>
      <c r="HK119" s="146"/>
      <c r="HL119" s="146"/>
      <c r="HM119" s="146"/>
      <c r="HN119" s="146"/>
      <c r="HO119" s="136"/>
      <c r="HP119" s="136"/>
      <c r="HQ119" s="136"/>
      <c r="HR119" s="136"/>
      <c r="HS119" s="136"/>
      <c r="HT119" s="136"/>
      <c r="HU119" s="136"/>
      <c r="HV119" s="136"/>
      <c r="HW119" s="136"/>
      <c r="HX119" s="136"/>
      <c r="HY119" s="136"/>
      <c r="HZ119" s="136"/>
      <c r="IA119" s="136"/>
      <c r="IB119" s="136"/>
      <c r="IC119" s="136"/>
      <c r="ID119" s="136"/>
      <c r="IE119" s="136"/>
      <c r="IF119" s="136"/>
      <c r="IG119" s="137"/>
      <c r="IH119" s="136"/>
      <c r="II119" s="136"/>
      <c r="IJ119" s="136"/>
      <c r="IK119" s="136"/>
      <c r="IL119" s="136"/>
      <c r="IM119" s="136"/>
      <c r="IN119" s="136"/>
      <c r="IO119" s="136"/>
      <c r="IP119" s="136"/>
      <c r="IQ119" s="136"/>
      <c r="IR119" s="136"/>
      <c r="IS119" s="136"/>
      <c r="IT119" s="136"/>
      <c r="IU119" s="136"/>
      <c r="IV119" s="136"/>
      <c r="IW119" s="136"/>
      <c r="IX119" s="136"/>
      <c r="IY119" s="136"/>
      <c r="IZ119" s="136"/>
      <c r="JA119" s="136"/>
      <c r="JB119" s="136"/>
      <c r="JC119" s="136"/>
      <c r="JD119" s="136"/>
      <c r="JE119" s="136"/>
      <c r="JF119" s="136"/>
      <c r="JG119" s="136"/>
      <c r="JH119" s="136"/>
      <c r="JI119" s="136"/>
      <c r="JJ119" s="136"/>
      <c r="JK119" s="136"/>
      <c r="JL119" s="136"/>
      <c r="JM119" s="136"/>
      <c r="JN119" s="136"/>
      <c r="JO119" s="93"/>
      <c r="JP119" s="136"/>
      <c r="JQ119" s="136"/>
      <c r="JR119" s="136"/>
      <c r="JS119" s="136"/>
      <c r="JT119" s="136"/>
      <c r="JU119" s="136"/>
      <c r="JV119" s="93"/>
      <c r="JW119" s="93"/>
      <c r="JX119" s="93"/>
      <c r="JY119" s="93"/>
      <c r="JZ119" s="93"/>
      <c r="KA119" s="93"/>
      <c r="KB119" s="93"/>
    </row>
    <row r="120" spans="1:288" ht="15.75" customHeight="1" x14ac:dyDescent="0.3">
      <c r="A120" s="118" t="s">
        <v>272</v>
      </c>
      <c r="B120" s="118" t="s">
        <v>266</v>
      </c>
      <c r="C120" s="118" t="s">
        <v>266</v>
      </c>
      <c r="D120" s="118" t="s">
        <v>187</v>
      </c>
      <c r="E120" s="118" t="s">
        <v>488</v>
      </c>
      <c r="F120" s="154">
        <v>2017005810105</v>
      </c>
      <c r="G120" s="55" t="s">
        <v>849</v>
      </c>
      <c r="H120" s="168" t="s">
        <v>859</v>
      </c>
      <c r="I120" s="181" t="s">
        <v>208</v>
      </c>
      <c r="J120" s="87" t="s">
        <v>860</v>
      </c>
      <c r="K120" s="87"/>
      <c r="L120" s="327" t="s">
        <v>861</v>
      </c>
      <c r="M120" s="75">
        <f t="shared" si="4"/>
        <v>2850000000</v>
      </c>
      <c r="N120" s="47">
        <f t="shared" si="2"/>
        <v>2850000000</v>
      </c>
      <c r="O120" s="83">
        <v>12</v>
      </c>
      <c r="P120" s="47">
        <f t="shared" si="3"/>
        <v>2850000000</v>
      </c>
      <c r="Q120" s="47">
        <v>2850000000</v>
      </c>
      <c r="R120" s="47"/>
      <c r="S120" s="47"/>
      <c r="T120" s="47"/>
      <c r="U120" s="47"/>
      <c r="V120" s="47"/>
      <c r="W120" s="47"/>
      <c r="X120" s="47"/>
      <c r="Y120" s="47"/>
      <c r="Z120" s="47"/>
      <c r="AA120" s="47"/>
      <c r="AB120" s="47"/>
      <c r="AC120" s="47"/>
      <c r="AD120" s="47"/>
      <c r="AE120" s="47"/>
      <c r="AF120" s="47"/>
      <c r="AG120" s="47"/>
      <c r="AH120" s="141"/>
      <c r="AI120" s="141"/>
      <c r="AJ120" s="141"/>
      <c r="AK120" s="141"/>
      <c r="AL120" s="141"/>
      <c r="AM120" s="141"/>
      <c r="AN120" s="141"/>
      <c r="AO120" s="141"/>
      <c r="AP120" s="141"/>
      <c r="AQ120" s="141"/>
      <c r="AR120" s="141"/>
      <c r="AS120" s="141"/>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106"/>
      <c r="ES120" s="106"/>
      <c r="ET120" s="106"/>
      <c r="EU120" s="106"/>
      <c r="EV120" s="106"/>
      <c r="EW120" s="106"/>
      <c r="EX120" s="146"/>
      <c r="EY120" s="146"/>
      <c r="EZ120" s="146"/>
      <c r="FA120" s="146"/>
      <c r="FB120" s="146"/>
      <c r="FC120" s="146"/>
      <c r="FD120" s="146"/>
      <c r="FE120" s="146"/>
      <c r="FF120" s="146"/>
      <c r="FG120" s="146"/>
      <c r="FH120" s="146"/>
      <c r="FI120" s="146"/>
      <c r="FJ120" s="146"/>
      <c r="FK120" s="146"/>
      <c r="FL120" s="146"/>
      <c r="FM120" s="146"/>
      <c r="FN120" s="146"/>
      <c r="FO120" s="146"/>
      <c r="FP120" s="146"/>
      <c r="FQ120" s="146"/>
      <c r="FR120" s="146"/>
      <c r="FS120" s="146"/>
      <c r="FT120" s="146"/>
      <c r="FU120" s="146"/>
      <c r="FV120" s="146"/>
      <c r="FW120" s="146"/>
      <c r="FX120" s="146"/>
      <c r="FY120" s="146"/>
      <c r="FZ120" s="146"/>
      <c r="GA120" s="146"/>
      <c r="GB120" s="146"/>
      <c r="GC120" s="146"/>
      <c r="GD120" s="146"/>
      <c r="GE120" s="146"/>
      <c r="GF120" s="146"/>
      <c r="GG120" s="146"/>
      <c r="GH120" s="146"/>
      <c r="GI120" s="146"/>
      <c r="GJ120" s="146"/>
      <c r="GK120" s="146"/>
      <c r="GL120" s="146"/>
      <c r="GM120" s="146"/>
      <c r="GN120" s="146"/>
      <c r="GO120" s="146"/>
      <c r="GP120" s="146"/>
      <c r="GQ120" s="146"/>
      <c r="GR120" s="146"/>
      <c r="GS120" s="146"/>
      <c r="GT120" s="146"/>
      <c r="GU120" s="146"/>
      <c r="GV120" s="146"/>
      <c r="GW120" s="146"/>
      <c r="GX120" s="146"/>
      <c r="GY120" s="146"/>
      <c r="GZ120" s="146"/>
      <c r="HA120" s="136"/>
      <c r="HB120" s="136"/>
      <c r="HC120" s="136"/>
      <c r="HD120" s="136"/>
      <c r="HE120" s="136"/>
      <c r="HF120" s="136"/>
      <c r="HG120" s="136"/>
      <c r="HH120" s="146"/>
      <c r="HI120" s="146"/>
      <c r="HJ120" s="146"/>
      <c r="HK120" s="146"/>
      <c r="HL120" s="146"/>
      <c r="HM120" s="146"/>
      <c r="HN120" s="146"/>
      <c r="HO120" s="136"/>
      <c r="HP120" s="136"/>
      <c r="HQ120" s="136"/>
      <c r="HR120" s="136"/>
      <c r="HS120" s="136"/>
      <c r="HT120" s="136"/>
      <c r="HU120" s="136"/>
      <c r="HV120" s="136"/>
      <c r="HW120" s="136"/>
      <c r="HX120" s="136"/>
      <c r="HY120" s="136"/>
      <c r="HZ120" s="136"/>
      <c r="IA120" s="136"/>
      <c r="IB120" s="136"/>
      <c r="IC120" s="136"/>
      <c r="ID120" s="136"/>
      <c r="IE120" s="136"/>
      <c r="IF120" s="136"/>
      <c r="IG120" s="137"/>
      <c r="IH120" s="136"/>
      <c r="II120" s="136"/>
      <c r="IJ120" s="136"/>
      <c r="IK120" s="136"/>
      <c r="IL120" s="136"/>
      <c r="IM120" s="136"/>
      <c r="IN120" s="136"/>
      <c r="IO120" s="136"/>
      <c r="IP120" s="136"/>
      <c r="IQ120" s="136"/>
      <c r="IR120" s="136"/>
      <c r="IS120" s="136"/>
      <c r="IT120" s="136"/>
      <c r="IU120" s="136"/>
      <c r="IV120" s="136"/>
      <c r="IW120" s="136"/>
      <c r="IX120" s="136"/>
      <c r="IY120" s="136"/>
      <c r="IZ120" s="136"/>
      <c r="JA120" s="136"/>
      <c r="JB120" s="136"/>
      <c r="JC120" s="136"/>
      <c r="JD120" s="136"/>
      <c r="JE120" s="136"/>
      <c r="JF120" s="136"/>
      <c r="JG120" s="136"/>
      <c r="JH120" s="136"/>
      <c r="JI120" s="136"/>
      <c r="JJ120" s="136"/>
      <c r="JK120" s="136"/>
      <c r="JL120" s="136"/>
      <c r="JM120" s="136"/>
      <c r="JN120" s="136"/>
      <c r="JO120" s="93"/>
      <c r="JP120" s="136"/>
      <c r="JQ120" s="136"/>
      <c r="JR120" s="136"/>
      <c r="JS120" s="136"/>
      <c r="JT120" s="136"/>
      <c r="JU120" s="136"/>
      <c r="JV120" s="93"/>
      <c r="JW120" s="93"/>
      <c r="JX120" s="93"/>
      <c r="JY120" s="93"/>
      <c r="JZ120" s="93"/>
      <c r="KA120" s="93"/>
      <c r="KB120" s="93"/>
    </row>
    <row r="121" spans="1:288" ht="15.75" customHeight="1" x14ac:dyDescent="0.3">
      <c r="A121" s="45" t="s">
        <v>361</v>
      </c>
      <c r="B121" s="45"/>
      <c r="C121" s="45"/>
      <c r="D121" s="45"/>
      <c r="E121" s="45"/>
      <c r="F121" s="187"/>
      <c r="G121" s="187"/>
      <c r="H121" s="44"/>
      <c r="I121" s="45"/>
      <c r="J121" s="45"/>
      <c r="K121" s="45"/>
      <c r="L121" s="46" t="s">
        <v>864</v>
      </c>
      <c r="M121" s="75">
        <f t="shared" si="4"/>
        <v>0</v>
      </c>
      <c r="N121" s="47">
        <f t="shared" si="2"/>
        <v>0</v>
      </c>
      <c r="O121" s="83"/>
      <c r="P121" s="47">
        <f t="shared" si="3"/>
        <v>0</v>
      </c>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64"/>
      <c r="AU121" s="64"/>
      <c r="AV121" s="64"/>
      <c r="AW121" s="64"/>
      <c r="AX121" s="64"/>
      <c r="AY121" s="64"/>
      <c r="AZ121" s="64"/>
      <c r="BA121" s="64"/>
      <c r="BB121" s="64"/>
      <c r="BC121" s="64"/>
      <c r="BD121" s="64"/>
      <c r="BE121" s="64"/>
      <c r="BF121" s="64"/>
      <c r="BG121" s="64"/>
      <c r="BH121" s="64"/>
      <c r="BI121" s="64"/>
      <c r="BJ121" s="64"/>
      <c r="BK121" s="64"/>
      <c r="BL121" s="64"/>
      <c r="BM121" s="64"/>
      <c r="BN121" s="59"/>
      <c r="BO121" s="59"/>
      <c r="BP121" s="59"/>
      <c r="BQ121" s="59"/>
      <c r="BR121" s="59"/>
      <c r="BS121" s="59"/>
      <c r="BT121" s="59"/>
      <c r="BU121" s="59"/>
      <c r="BV121" s="59"/>
      <c r="BW121" s="59"/>
      <c r="BX121" s="59"/>
      <c r="BY121" s="59"/>
      <c r="BZ121" s="59"/>
      <c r="CA121" s="59"/>
      <c r="CB121" s="47"/>
      <c r="CC121" s="47"/>
      <c r="CD121" s="47"/>
      <c r="CE121" s="47"/>
      <c r="CF121" s="47"/>
      <c r="CG121" s="47"/>
      <c r="CH121" s="47"/>
      <c r="CI121" s="47"/>
      <c r="CJ121" s="47"/>
      <c r="CK121" s="47"/>
      <c r="CL121" s="47"/>
      <c r="CM121" s="47"/>
      <c r="CN121" s="47"/>
      <c r="CO121" s="47"/>
      <c r="CP121" s="47"/>
      <c r="CQ121" s="92"/>
      <c r="CR121" s="92"/>
      <c r="CS121" s="92"/>
      <c r="CT121" s="92"/>
      <c r="CU121" s="92"/>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92"/>
      <c r="DW121" s="92"/>
      <c r="DX121" s="92"/>
      <c r="DY121" s="92"/>
      <c r="DZ121" s="92"/>
      <c r="EA121" s="92"/>
      <c r="EB121" s="92"/>
      <c r="EC121" s="92"/>
      <c r="ED121" s="92"/>
      <c r="EE121" s="92"/>
      <c r="EF121" s="92"/>
      <c r="EG121" s="92"/>
      <c r="EH121" s="92"/>
      <c r="EI121" s="92"/>
      <c r="EJ121" s="92"/>
      <c r="EK121" s="92"/>
      <c r="EL121" s="92"/>
      <c r="EM121" s="92"/>
      <c r="EN121" s="92"/>
      <c r="EO121" s="92"/>
      <c r="EP121" s="92"/>
      <c r="EQ121" s="92"/>
      <c r="ER121" s="92"/>
      <c r="ES121" s="92"/>
      <c r="ET121" s="92"/>
      <c r="EU121" s="92"/>
      <c r="EV121" s="92"/>
      <c r="EW121" s="92"/>
      <c r="EX121" s="93"/>
      <c r="EY121" s="93"/>
      <c r="EZ121" s="93"/>
      <c r="FA121" s="93"/>
      <c r="FB121" s="93"/>
      <c r="FC121" s="93"/>
      <c r="FD121" s="93"/>
      <c r="FE121" s="93"/>
      <c r="FF121" s="93"/>
      <c r="FG121" s="93"/>
      <c r="FH121" s="93"/>
      <c r="FI121" s="93"/>
      <c r="FJ121" s="93"/>
      <c r="FK121" s="93"/>
      <c r="FL121" s="93"/>
      <c r="FM121" s="93"/>
      <c r="FN121" s="93"/>
      <c r="FO121" s="93"/>
      <c r="FP121" s="93"/>
      <c r="FQ121" s="93"/>
      <c r="FR121" s="93"/>
      <c r="FS121" s="93"/>
      <c r="FT121" s="93"/>
      <c r="FU121" s="93"/>
      <c r="FV121" s="93"/>
      <c r="FW121" s="93"/>
      <c r="FX121" s="93"/>
      <c r="FY121" s="93"/>
      <c r="FZ121" s="93"/>
      <c r="GA121" s="93"/>
      <c r="GB121" s="93"/>
      <c r="GC121" s="93"/>
      <c r="GD121" s="93"/>
      <c r="GE121" s="93"/>
      <c r="GF121" s="93"/>
      <c r="GG121" s="93"/>
      <c r="GH121" s="93"/>
      <c r="GI121" s="93"/>
      <c r="GJ121" s="93"/>
      <c r="GK121" s="93"/>
      <c r="GL121" s="93"/>
      <c r="GM121" s="93"/>
      <c r="GN121" s="93"/>
      <c r="GO121" s="93"/>
      <c r="GP121" s="93"/>
      <c r="GQ121" s="93"/>
      <c r="GR121" s="93"/>
      <c r="GS121" s="93"/>
      <c r="GT121" s="93"/>
      <c r="GU121" s="93"/>
      <c r="GV121" s="93"/>
      <c r="GW121" s="93"/>
      <c r="GX121" s="93"/>
      <c r="GY121" s="93"/>
      <c r="GZ121" s="93"/>
      <c r="HA121" s="93"/>
      <c r="HB121" s="93"/>
      <c r="HC121" s="93"/>
      <c r="HD121" s="93"/>
      <c r="HE121" s="93"/>
      <c r="HF121" s="93"/>
      <c r="HG121" s="93"/>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row>
    <row r="122" spans="1:288" ht="15.75" customHeight="1" x14ac:dyDescent="0.3">
      <c r="A122" s="102" t="s">
        <v>361</v>
      </c>
      <c r="B122" s="102" t="s">
        <v>189</v>
      </c>
      <c r="C122" s="58"/>
      <c r="D122" s="58"/>
      <c r="E122" s="58"/>
      <c r="F122" s="188"/>
      <c r="G122" s="188"/>
      <c r="H122" s="58"/>
      <c r="I122" s="102"/>
      <c r="J122" s="102"/>
      <c r="K122" s="102"/>
      <c r="L122" s="62" t="s">
        <v>191</v>
      </c>
      <c r="M122" s="75">
        <f t="shared" si="4"/>
        <v>0</v>
      </c>
      <c r="N122" s="47">
        <f t="shared" si="2"/>
        <v>0</v>
      </c>
      <c r="O122" s="83"/>
      <c r="P122" s="47">
        <f t="shared" si="3"/>
        <v>0</v>
      </c>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64"/>
      <c r="AU122" s="64"/>
      <c r="AV122" s="64"/>
      <c r="AW122" s="64"/>
      <c r="AX122" s="64"/>
      <c r="AY122" s="64"/>
      <c r="AZ122" s="64"/>
      <c r="BA122" s="64"/>
      <c r="BB122" s="64"/>
      <c r="BC122" s="64"/>
      <c r="BD122" s="64"/>
      <c r="BE122" s="64"/>
      <c r="BF122" s="64"/>
      <c r="BG122" s="64"/>
      <c r="BH122" s="64"/>
      <c r="BI122" s="64"/>
      <c r="BJ122" s="64"/>
      <c r="BK122" s="64"/>
      <c r="BL122" s="64"/>
      <c r="BM122" s="64"/>
      <c r="BN122" s="59"/>
      <c r="BO122" s="59"/>
      <c r="BP122" s="59"/>
      <c r="BQ122" s="59"/>
      <c r="BR122" s="59"/>
      <c r="BS122" s="59"/>
      <c r="BT122" s="59"/>
      <c r="BU122" s="59"/>
      <c r="BV122" s="59"/>
      <c r="BW122" s="59"/>
      <c r="BX122" s="59"/>
      <c r="BY122" s="59"/>
      <c r="BZ122" s="59"/>
      <c r="CA122" s="59"/>
      <c r="CB122" s="47"/>
      <c r="CC122" s="47"/>
      <c r="CD122" s="47"/>
      <c r="CE122" s="47"/>
      <c r="CF122" s="47"/>
      <c r="CG122" s="47"/>
      <c r="CH122" s="47"/>
      <c r="CI122" s="47"/>
      <c r="CJ122" s="47"/>
      <c r="CK122" s="47"/>
      <c r="CL122" s="47"/>
      <c r="CM122" s="47"/>
      <c r="CN122" s="47"/>
      <c r="CO122" s="47"/>
      <c r="CP122" s="47"/>
      <c r="CQ122" s="92"/>
      <c r="CR122" s="92"/>
      <c r="CS122" s="92"/>
      <c r="CT122" s="92"/>
      <c r="CU122" s="92"/>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92"/>
      <c r="DW122" s="92"/>
      <c r="DX122" s="92"/>
      <c r="DY122" s="92"/>
      <c r="DZ122" s="92"/>
      <c r="EA122" s="92"/>
      <c r="EB122" s="92"/>
      <c r="EC122" s="92"/>
      <c r="ED122" s="92"/>
      <c r="EE122" s="92"/>
      <c r="EF122" s="92"/>
      <c r="EG122" s="92"/>
      <c r="EH122" s="92"/>
      <c r="EI122" s="92"/>
      <c r="EJ122" s="92"/>
      <c r="EK122" s="92"/>
      <c r="EL122" s="92"/>
      <c r="EM122" s="92"/>
      <c r="EN122" s="92"/>
      <c r="EO122" s="92"/>
      <c r="EP122" s="92"/>
      <c r="EQ122" s="92"/>
      <c r="ER122" s="92"/>
      <c r="ES122" s="92"/>
      <c r="ET122" s="92"/>
      <c r="EU122" s="92"/>
      <c r="EV122" s="92"/>
      <c r="EW122" s="92"/>
      <c r="EX122" s="93"/>
      <c r="EY122" s="93"/>
      <c r="EZ122" s="93"/>
      <c r="FA122" s="93"/>
      <c r="FB122" s="93"/>
      <c r="FC122" s="93"/>
      <c r="FD122" s="93"/>
      <c r="FE122" s="93"/>
      <c r="FF122" s="93"/>
      <c r="FG122" s="93"/>
      <c r="FH122" s="93"/>
      <c r="FI122" s="93"/>
      <c r="FJ122" s="93"/>
      <c r="FK122" s="93"/>
      <c r="FL122" s="93"/>
      <c r="FM122" s="93"/>
      <c r="FN122" s="93"/>
      <c r="FO122" s="93"/>
      <c r="FP122" s="93"/>
      <c r="FQ122" s="93"/>
      <c r="FR122" s="93"/>
      <c r="FS122" s="93"/>
      <c r="FT122" s="93"/>
      <c r="FU122" s="93"/>
      <c r="FV122" s="93"/>
      <c r="FW122" s="93"/>
      <c r="FX122" s="93"/>
      <c r="FY122" s="93"/>
      <c r="FZ122" s="93"/>
      <c r="GA122" s="93"/>
      <c r="GB122" s="93"/>
      <c r="GC122" s="93"/>
      <c r="GD122" s="93"/>
      <c r="GE122" s="93"/>
      <c r="GF122" s="93"/>
      <c r="GG122" s="93"/>
      <c r="GH122" s="93"/>
      <c r="GI122" s="93"/>
      <c r="GJ122" s="93"/>
      <c r="GK122" s="93"/>
      <c r="GL122" s="93"/>
      <c r="GM122" s="93"/>
      <c r="GN122" s="93"/>
      <c r="GO122" s="93"/>
      <c r="GP122" s="93"/>
      <c r="GQ122" s="93"/>
      <c r="GR122" s="93"/>
      <c r="GS122" s="93"/>
      <c r="GT122" s="93"/>
      <c r="GU122" s="93"/>
      <c r="GV122" s="93"/>
      <c r="GW122" s="93"/>
      <c r="GX122" s="93"/>
      <c r="GY122" s="93"/>
      <c r="GZ122" s="93"/>
      <c r="HA122" s="93"/>
      <c r="HB122" s="93"/>
      <c r="HC122" s="93"/>
      <c r="HD122" s="93"/>
      <c r="HE122" s="93"/>
      <c r="HF122" s="93"/>
      <c r="HG122" s="93"/>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c r="II122" s="12"/>
      <c r="IJ122" s="12"/>
      <c r="IK122" s="12"/>
      <c r="IL122" s="12"/>
      <c r="IM122" s="12"/>
      <c r="IN122" s="12"/>
      <c r="IO122" s="12"/>
      <c r="IP122" s="12"/>
      <c r="IQ122" s="12"/>
      <c r="IR122" s="12"/>
      <c r="IS122" s="12"/>
      <c r="IT122" s="12"/>
      <c r="IU122" s="12"/>
      <c r="IV122" s="12"/>
      <c r="IW122" s="12"/>
      <c r="IX122" s="12"/>
      <c r="IY122" s="12"/>
      <c r="IZ122" s="12"/>
      <c r="JA122" s="12"/>
      <c r="JB122" s="12"/>
      <c r="JC122" s="12"/>
      <c r="JD122" s="12"/>
      <c r="JE122" s="12"/>
      <c r="JF122" s="12"/>
      <c r="JG122" s="12"/>
      <c r="JH122" s="12"/>
      <c r="JI122" s="12"/>
      <c r="JJ122" s="12"/>
      <c r="JK122" s="12"/>
      <c r="JL122" s="12"/>
      <c r="JM122" s="12"/>
      <c r="JN122" s="12"/>
      <c r="JO122" s="12"/>
      <c r="JP122" s="12"/>
      <c r="JQ122" s="12"/>
      <c r="JR122" s="12"/>
      <c r="JS122" s="12"/>
      <c r="JT122" s="12"/>
      <c r="JU122" s="12"/>
      <c r="JV122" s="12"/>
      <c r="JW122" s="12"/>
      <c r="JX122" s="12"/>
      <c r="JY122" s="12"/>
      <c r="JZ122" s="12"/>
      <c r="KA122" s="12"/>
      <c r="KB122" s="12"/>
    </row>
    <row r="123" spans="1:288" ht="15.75" customHeight="1" x14ac:dyDescent="0.3">
      <c r="A123" s="102" t="s">
        <v>361</v>
      </c>
      <c r="B123" s="102" t="s">
        <v>189</v>
      </c>
      <c r="C123" s="102" t="s">
        <v>192</v>
      </c>
      <c r="D123" s="58"/>
      <c r="E123" s="58"/>
      <c r="F123" s="188"/>
      <c r="G123" s="188"/>
      <c r="H123" s="58"/>
      <c r="I123" s="102"/>
      <c r="J123" s="102"/>
      <c r="K123" s="102"/>
      <c r="L123" s="62" t="s">
        <v>193</v>
      </c>
      <c r="M123" s="75">
        <f t="shared" si="4"/>
        <v>0</v>
      </c>
      <c r="N123" s="47">
        <f t="shared" si="2"/>
        <v>0</v>
      </c>
      <c r="O123" s="83"/>
      <c r="P123" s="47">
        <f t="shared" si="3"/>
        <v>0</v>
      </c>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64"/>
      <c r="AU123" s="64"/>
      <c r="AV123" s="64"/>
      <c r="AW123" s="64"/>
      <c r="AX123" s="64"/>
      <c r="AY123" s="64"/>
      <c r="AZ123" s="64"/>
      <c r="BA123" s="64"/>
      <c r="BB123" s="64"/>
      <c r="BC123" s="64"/>
      <c r="BD123" s="64"/>
      <c r="BE123" s="64"/>
      <c r="BF123" s="64"/>
      <c r="BG123" s="64"/>
      <c r="BH123" s="64"/>
      <c r="BI123" s="64"/>
      <c r="BJ123" s="64"/>
      <c r="BK123" s="64"/>
      <c r="BL123" s="64"/>
      <c r="BM123" s="64"/>
      <c r="BN123" s="59"/>
      <c r="BO123" s="59"/>
      <c r="BP123" s="59"/>
      <c r="BQ123" s="59"/>
      <c r="BR123" s="59"/>
      <c r="BS123" s="59"/>
      <c r="BT123" s="59"/>
      <c r="BU123" s="59"/>
      <c r="BV123" s="59"/>
      <c r="BW123" s="59"/>
      <c r="BX123" s="59"/>
      <c r="BY123" s="59"/>
      <c r="BZ123" s="59"/>
      <c r="CA123" s="59"/>
      <c r="CB123" s="47"/>
      <c r="CC123" s="47"/>
      <c r="CD123" s="47"/>
      <c r="CE123" s="47"/>
      <c r="CF123" s="47"/>
      <c r="CG123" s="47"/>
      <c r="CH123" s="47"/>
      <c r="CI123" s="47"/>
      <c r="CJ123" s="47"/>
      <c r="CK123" s="47"/>
      <c r="CL123" s="47"/>
      <c r="CM123" s="47"/>
      <c r="CN123" s="47"/>
      <c r="CO123" s="47"/>
      <c r="CP123" s="47"/>
      <c r="CQ123" s="92"/>
      <c r="CR123" s="92"/>
      <c r="CS123" s="92"/>
      <c r="CT123" s="92"/>
      <c r="CU123" s="92"/>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92"/>
      <c r="DW123" s="92"/>
      <c r="DX123" s="92"/>
      <c r="DY123" s="92"/>
      <c r="DZ123" s="92"/>
      <c r="EA123" s="92"/>
      <c r="EB123" s="92"/>
      <c r="EC123" s="92"/>
      <c r="ED123" s="92"/>
      <c r="EE123" s="92"/>
      <c r="EF123" s="92"/>
      <c r="EG123" s="92"/>
      <c r="EH123" s="92"/>
      <c r="EI123" s="92"/>
      <c r="EJ123" s="92"/>
      <c r="EK123" s="92"/>
      <c r="EL123" s="92"/>
      <c r="EM123" s="92"/>
      <c r="EN123" s="92"/>
      <c r="EO123" s="92"/>
      <c r="EP123" s="92"/>
      <c r="EQ123" s="92"/>
      <c r="ER123" s="92"/>
      <c r="ES123" s="92"/>
      <c r="ET123" s="92"/>
      <c r="EU123" s="92"/>
      <c r="EV123" s="92"/>
      <c r="EW123" s="92"/>
      <c r="EX123" s="93"/>
      <c r="EY123" s="93"/>
      <c r="EZ123" s="93"/>
      <c r="FA123" s="93"/>
      <c r="FB123" s="93"/>
      <c r="FC123" s="93"/>
      <c r="FD123" s="93"/>
      <c r="FE123" s="93"/>
      <c r="FF123" s="93"/>
      <c r="FG123" s="93"/>
      <c r="FH123" s="93"/>
      <c r="FI123" s="93"/>
      <c r="FJ123" s="93"/>
      <c r="FK123" s="93"/>
      <c r="FL123" s="93"/>
      <c r="FM123" s="93"/>
      <c r="FN123" s="93"/>
      <c r="FO123" s="93"/>
      <c r="FP123" s="93"/>
      <c r="FQ123" s="93"/>
      <c r="FR123" s="93"/>
      <c r="FS123" s="93"/>
      <c r="FT123" s="93"/>
      <c r="FU123" s="93"/>
      <c r="FV123" s="93"/>
      <c r="FW123" s="93"/>
      <c r="FX123" s="93"/>
      <c r="FY123" s="93"/>
      <c r="FZ123" s="93"/>
      <c r="GA123" s="93"/>
      <c r="GB123" s="93"/>
      <c r="GC123" s="93"/>
      <c r="GD123" s="93"/>
      <c r="GE123" s="93"/>
      <c r="GF123" s="93"/>
      <c r="GG123" s="93"/>
      <c r="GH123" s="93"/>
      <c r="GI123" s="93"/>
      <c r="GJ123" s="93"/>
      <c r="GK123" s="93"/>
      <c r="GL123" s="93"/>
      <c r="GM123" s="93"/>
      <c r="GN123" s="93"/>
      <c r="GO123" s="93"/>
      <c r="GP123" s="93"/>
      <c r="GQ123" s="93"/>
      <c r="GR123" s="93"/>
      <c r="GS123" s="93"/>
      <c r="GT123" s="93"/>
      <c r="GU123" s="93"/>
      <c r="GV123" s="93"/>
      <c r="GW123" s="93"/>
      <c r="GX123" s="93"/>
      <c r="GY123" s="93"/>
      <c r="GZ123" s="93"/>
      <c r="HA123" s="93"/>
      <c r="HB123" s="93"/>
      <c r="HC123" s="93"/>
      <c r="HD123" s="93"/>
      <c r="HE123" s="93"/>
      <c r="HF123" s="93"/>
      <c r="HG123" s="93"/>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row>
    <row r="124" spans="1:288" ht="15.75" customHeight="1" x14ac:dyDescent="0.3">
      <c r="A124" s="97" t="s">
        <v>361</v>
      </c>
      <c r="B124" s="97" t="s">
        <v>189</v>
      </c>
      <c r="C124" s="97" t="s">
        <v>192</v>
      </c>
      <c r="D124" s="73" t="s">
        <v>195</v>
      </c>
      <c r="E124" s="73"/>
      <c r="F124" s="189"/>
      <c r="G124" s="189"/>
      <c r="H124" s="73"/>
      <c r="I124" s="97"/>
      <c r="J124" s="97"/>
      <c r="K124" s="97"/>
      <c r="L124" s="78" t="s">
        <v>196</v>
      </c>
      <c r="M124" s="75">
        <f t="shared" si="4"/>
        <v>0</v>
      </c>
      <c r="N124" s="47">
        <f t="shared" si="2"/>
        <v>0</v>
      </c>
      <c r="O124" s="83"/>
      <c r="P124" s="47">
        <f t="shared" si="3"/>
        <v>0</v>
      </c>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48"/>
      <c r="CC124" s="48"/>
      <c r="CD124" s="48"/>
      <c r="CE124" s="48"/>
      <c r="CF124" s="48"/>
      <c r="CG124" s="48"/>
      <c r="CH124" s="48"/>
      <c r="CI124" s="48"/>
      <c r="CJ124" s="48"/>
      <c r="CK124" s="48"/>
      <c r="CL124" s="48"/>
      <c r="CM124" s="48"/>
      <c r="CN124" s="48"/>
      <c r="CO124" s="48"/>
      <c r="CP124" s="48"/>
      <c r="CQ124" s="67"/>
      <c r="CR124" s="67"/>
      <c r="CS124" s="67"/>
      <c r="CT124" s="67"/>
      <c r="CU124" s="67"/>
      <c r="CV124" s="48"/>
      <c r="CW124" s="48"/>
      <c r="CX124" s="48"/>
      <c r="CY124" s="48"/>
      <c r="CZ124" s="48"/>
      <c r="DA124" s="48"/>
      <c r="DB124" s="48"/>
      <c r="DC124" s="48"/>
      <c r="DD124" s="48"/>
      <c r="DE124" s="48"/>
      <c r="DF124" s="48"/>
      <c r="DG124" s="48"/>
      <c r="DH124" s="48"/>
      <c r="DI124" s="48"/>
      <c r="DJ124" s="48"/>
      <c r="DK124" s="48"/>
      <c r="DL124" s="48"/>
      <c r="DM124" s="48"/>
      <c r="DN124" s="48"/>
      <c r="DO124" s="48"/>
      <c r="DP124" s="48"/>
      <c r="DQ124" s="48"/>
      <c r="DR124" s="48"/>
      <c r="DS124" s="48"/>
      <c r="DT124" s="48"/>
      <c r="DU124" s="48"/>
      <c r="DV124" s="67"/>
      <c r="DW124" s="67"/>
      <c r="DX124" s="67"/>
      <c r="DY124" s="67"/>
      <c r="DZ124" s="67"/>
      <c r="EA124" s="67"/>
      <c r="EB124" s="67"/>
      <c r="EC124" s="67"/>
      <c r="ED124" s="67"/>
      <c r="EE124" s="67"/>
      <c r="EF124" s="67"/>
      <c r="EG124" s="67"/>
      <c r="EH124" s="67"/>
      <c r="EI124" s="67"/>
      <c r="EJ124" s="67"/>
      <c r="EK124" s="67"/>
      <c r="EL124" s="67"/>
      <c r="EM124" s="67"/>
      <c r="EN124" s="67"/>
      <c r="EO124" s="67"/>
      <c r="EP124" s="67"/>
      <c r="EQ124" s="67"/>
      <c r="ER124" s="67"/>
      <c r="ES124" s="67"/>
      <c r="ET124" s="67"/>
      <c r="EU124" s="67"/>
      <c r="EV124" s="67"/>
      <c r="EW124" s="67"/>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c r="II124" s="12"/>
      <c r="IJ124" s="12"/>
      <c r="IK124" s="12"/>
      <c r="IL124" s="12"/>
      <c r="IM124" s="12"/>
      <c r="IN124" s="12"/>
      <c r="IO124" s="12"/>
      <c r="IP124" s="12"/>
      <c r="IQ124" s="12"/>
      <c r="IR124" s="12"/>
      <c r="IS124" s="12"/>
      <c r="IT124" s="12"/>
      <c r="IU124" s="12"/>
      <c r="IV124" s="12"/>
      <c r="IW124" s="12"/>
      <c r="IX124" s="12"/>
      <c r="IY124" s="12"/>
      <c r="IZ124" s="12"/>
      <c r="JA124" s="12"/>
      <c r="JB124" s="12"/>
      <c r="JC124" s="12"/>
      <c r="JD124" s="12"/>
      <c r="JE124" s="12"/>
      <c r="JF124" s="12"/>
      <c r="JG124" s="12"/>
      <c r="JH124" s="12"/>
      <c r="JI124" s="12"/>
      <c r="JJ124" s="12"/>
      <c r="JK124" s="12"/>
      <c r="JL124" s="12"/>
      <c r="JM124" s="12"/>
      <c r="JN124" s="12"/>
      <c r="JO124" s="12"/>
      <c r="JP124" s="12"/>
      <c r="JQ124" s="12"/>
      <c r="JR124" s="12"/>
      <c r="JS124" s="12"/>
      <c r="JT124" s="12"/>
      <c r="JU124" s="12"/>
      <c r="JV124" s="12"/>
      <c r="JW124" s="12"/>
      <c r="JX124" s="12"/>
      <c r="JY124" s="12"/>
      <c r="JZ124" s="12"/>
      <c r="KA124" s="12"/>
      <c r="KB124" s="12"/>
    </row>
    <row r="125" spans="1:288" ht="15.75" customHeight="1" x14ac:dyDescent="0.3">
      <c r="A125" s="97" t="s">
        <v>361</v>
      </c>
      <c r="B125" s="97" t="s">
        <v>189</v>
      </c>
      <c r="C125" s="97" t="s">
        <v>192</v>
      </c>
      <c r="D125" s="73" t="s">
        <v>195</v>
      </c>
      <c r="E125" s="97" t="s">
        <v>871</v>
      </c>
      <c r="F125" s="166"/>
      <c r="G125" s="166"/>
      <c r="H125" s="73"/>
      <c r="I125" s="97"/>
      <c r="J125" s="97"/>
      <c r="K125" s="97"/>
      <c r="L125" s="177" t="s">
        <v>872</v>
      </c>
      <c r="M125" s="75">
        <f t="shared" si="4"/>
        <v>0</v>
      </c>
      <c r="N125" s="47">
        <f t="shared" si="2"/>
        <v>0</v>
      </c>
      <c r="O125" s="83"/>
      <c r="P125" s="47">
        <f t="shared" si="3"/>
        <v>0</v>
      </c>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7"/>
      <c r="CC125" s="37"/>
      <c r="CD125" s="37"/>
      <c r="CE125" s="37"/>
      <c r="CF125" s="37"/>
      <c r="CG125" s="37"/>
      <c r="CH125" s="37"/>
      <c r="CI125" s="37"/>
      <c r="CJ125" s="37"/>
      <c r="CK125" s="37"/>
      <c r="CL125" s="37"/>
      <c r="CM125" s="37"/>
      <c r="CN125" s="37"/>
      <c r="CO125" s="37"/>
      <c r="CP125" s="37"/>
      <c r="CQ125" s="127"/>
      <c r="CR125" s="127"/>
      <c r="CS125" s="127"/>
      <c r="CT125" s="127"/>
      <c r="CU125" s="12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127"/>
      <c r="DW125" s="127"/>
      <c r="DX125" s="127"/>
      <c r="DY125" s="127"/>
      <c r="DZ125" s="127"/>
      <c r="EA125" s="127"/>
      <c r="EB125" s="127"/>
      <c r="EC125" s="127"/>
      <c r="ED125" s="127"/>
      <c r="EE125" s="127"/>
      <c r="EF125" s="127"/>
      <c r="EG125" s="127"/>
      <c r="EH125" s="127"/>
      <c r="EI125" s="127"/>
      <c r="EJ125" s="127"/>
      <c r="EK125" s="127"/>
      <c r="EL125" s="127"/>
      <c r="EM125" s="127"/>
      <c r="EN125" s="127"/>
      <c r="EO125" s="127"/>
      <c r="EP125" s="127"/>
      <c r="EQ125" s="127"/>
      <c r="ER125" s="127"/>
      <c r="ES125" s="127"/>
      <c r="ET125" s="127"/>
      <c r="EU125" s="127"/>
      <c r="EV125" s="127"/>
      <c r="EW125" s="127"/>
      <c r="EX125" s="128"/>
      <c r="EY125" s="128"/>
      <c r="EZ125" s="128"/>
      <c r="FA125" s="128"/>
      <c r="FB125" s="128"/>
      <c r="FC125" s="128"/>
      <c r="FD125" s="128"/>
      <c r="FE125" s="128"/>
      <c r="FF125" s="128"/>
      <c r="FG125" s="128"/>
      <c r="FH125" s="128"/>
      <c r="FI125" s="128"/>
      <c r="FJ125" s="128"/>
      <c r="FK125" s="128"/>
      <c r="FL125" s="128"/>
      <c r="FM125" s="128"/>
      <c r="FN125" s="128"/>
      <c r="FO125" s="128"/>
      <c r="FP125" s="128"/>
      <c r="FQ125" s="128"/>
      <c r="FR125" s="128"/>
      <c r="FS125" s="128"/>
      <c r="FT125" s="128"/>
      <c r="FU125" s="128"/>
      <c r="FV125" s="128"/>
      <c r="FW125" s="128"/>
      <c r="FX125" s="128"/>
      <c r="FY125" s="128"/>
      <c r="FZ125" s="128"/>
      <c r="GA125" s="128"/>
      <c r="GB125" s="128"/>
      <c r="GC125" s="128"/>
      <c r="GD125" s="128"/>
      <c r="GE125" s="128"/>
      <c r="GF125" s="128"/>
      <c r="GG125" s="128"/>
      <c r="GH125" s="128"/>
      <c r="GI125" s="128"/>
      <c r="GJ125" s="128"/>
      <c r="GK125" s="128"/>
      <c r="GL125" s="128"/>
      <c r="GM125" s="128"/>
      <c r="GN125" s="128"/>
      <c r="GO125" s="128"/>
      <c r="GP125" s="128"/>
      <c r="GQ125" s="128"/>
      <c r="GR125" s="128"/>
      <c r="GS125" s="128"/>
      <c r="GT125" s="128"/>
      <c r="GU125" s="128"/>
      <c r="GV125" s="128"/>
      <c r="GW125" s="128"/>
      <c r="GX125" s="128"/>
      <c r="GY125" s="128"/>
      <c r="GZ125" s="128"/>
      <c r="HA125" s="128"/>
      <c r="HB125" s="128"/>
      <c r="HC125" s="128"/>
      <c r="HD125" s="128"/>
      <c r="HE125" s="128"/>
      <c r="HF125" s="128"/>
      <c r="HG125" s="128"/>
      <c r="HH125" s="128"/>
      <c r="HI125" s="128"/>
      <c r="HJ125" s="128"/>
      <c r="HK125" s="128"/>
      <c r="HL125" s="128"/>
      <c r="HM125" s="128"/>
      <c r="HN125" s="128"/>
      <c r="HO125" s="128"/>
      <c r="HP125" s="128"/>
      <c r="HQ125" s="128"/>
      <c r="HR125" s="128"/>
      <c r="HS125" s="128"/>
      <c r="HT125" s="128"/>
      <c r="HU125" s="128"/>
      <c r="HV125" s="128"/>
      <c r="HW125" s="128"/>
      <c r="HX125" s="128"/>
      <c r="HY125" s="128"/>
      <c r="HZ125" s="128"/>
      <c r="IA125" s="128"/>
      <c r="IB125" s="128"/>
      <c r="IC125" s="128"/>
      <c r="ID125" s="128"/>
      <c r="IE125" s="128"/>
      <c r="IF125" s="128"/>
      <c r="IG125" s="128"/>
      <c r="IH125" s="128"/>
      <c r="II125" s="128"/>
      <c r="IJ125" s="128"/>
      <c r="IK125" s="128"/>
      <c r="IL125" s="128"/>
      <c r="IM125" s="128"/>
      <c r="IN125" s="128"/>
      <c r="IO125" s="128"/>
      <c r="IP125" s="128"/>
      <c r="IQ125" s="128"/>
      <c r="IR125" s="128"/>
      <c r="IS125" s="128"/>
      <c r="IT125" s="128"/>
      <c r="IU125" s="128"/>
      <c r="IV125" s="128"/>
      <c r="IW125" s="128"/>
      <c r="IX125" s="128"/>
      <c r="IY125" s="128"/>
      <c r="IZ125" s="128"/>
      <c r="JA125" s="128"/>
      <c r="JB125" s="128"/>
      <c r="JC125" s="128"/>
      <c r="JD125" s="128"/>
      <c r="JE125" s="128"/>
      <c r="JF125" s="128"/>
      <c r="JG125" s="128"/>
      <c r="JH125" s="128"/>
      <c r="JI125" s="128"/>
      <c r="JJ125" s="128"/>
      <c r="JK125" s="128"/>
      <c r="JL125" s="128"/>
      <c r="JM125" s="128"/>
      <c r="JN125" s="128"/>
      <c r="JO125" s="128"/>
      <c r="JP125" s="128"/>
      <c r="JQ125" s="128"/>
      <c r="JR125" s="128"/>
      <c r="JS125" s="128"/>
      <c r="JT125" s="128"/>
      <c r="JU125" s="128"/>
      <c r="JV125" s="128"/>
      <c r="JW125" s="128"/>
      <c r="JX125" s="128"/>
      <c r="JY125" s="128"/>
      <c r="JZ125" s="128"/>
      <c r="KA125" s="128"/>
      <c r="KB125" s="128"/>
    </row>
    <row r="126" spans="1:288" ht="15.75" customHeight="1" x14ac:dyDescent="0.3">
      <c r="A126" s="118" t="s">
        <v>361</v>
      </c>
      <c r="B126" s="117" t="s">
        <v>189</v>
      </c>
      <c r="C126" s="118" t="s">
        <v>192</v>
      </c>
      <c r="D126" s="118" t="s">
        <v>195</v>
      </c>
      <c r="E126" s="118" t="s">
        <v>871</v>
      </c>
      <c r="F126" s="154" t="s">
        <v>879</v>
      </c>
      <c r="G126" s="90" t="s">
        <v>880</v>
      </c>
      <c r="H126" s="168" t="s">
        <v>881</v>
      </c>
      <c r="I126" s="181" t="s">
        <v>208</v>
      </c>
      <c r="J126" s="181" t="s">
        <v>882</v>
      </c>
      <c r="K126" s="181"/>
      <c r="L126" s="138" t="s">
        <v>883</v>
      </c>
      <c r="M126" s="75">
        <f t="shared" si="4"/>
        <v>250000000</v>
      </c>
      <c r="N126" s="47">
        <f t="shared" si="2"/>
        <v>250000000</v>
      </c>
      <c r="O126" s="83">
        <v>6</v>
      </c>
      <c r="P126" s="47">
        <f t="shared" si="3"/>
        <v>250000000</v>
      </c>
      <c r="Q126" s="48">
        <v>250000000</v>
      </c>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6"/>
      <c r="CA126" s="66"/>
      <c r="CB126" s="67"/>
      <c r="CC126" s="67"/>
      <c r="CD126" s="67"/>
      <c r="CE126" s="67"/>
      <c r="CF126" s="67"/>
      <c r="CG126" s="67"/>
      <c r="CH126" s="67"/>
      <c r="CI126" s="67"/>
      <c r="CJ126" s="67"/>
      <c r="CK126" s="67"/>
      <c r="CL126" s="67"/>
      <c r="CM126" s="67"/>
      <c r="CN126" s="67"/>
      <c r="CO126" s="67"/>
      <c r="CP126" s="67"/>
      <c r="CQ126" s="67"/>
      <c r="CR126" s="67"/>
      <c r="CS126" s="67"/>
      <c r="CT126" s="67"/>
      <c r="CU126" s="67"/>
      <c r="CV126" s="67"/>
      <c r="CW126" s="67"/>
      <c r="CX126" s="67"/>
      <c r="CY126" s="67"/>
      <c r="CZ126" s="67"/>
      <c r="DA126" s="67"/>
      <c r="DB126" s="67"/>
      <c r="DC126" s="67"/>
      <c r="DD126" s="67"/>
      <c r="DE126" s="67"/>
      <c r="DF126" s="67"/>
      <c r="DG126" s="67"/>
      <c r="DH126" s="67"/>
      <c r="DI126" s="67"/>
      <c r="DJ126" s="67"/>
      <c r="DK126" s="67"/>
      <c r="DL126" s="67"/>
      <c r="DM126" s="67"/>
      <c r="DN126" s="67"/>
      <c r="DO126" s="67"/>
      <c r="DP126" s="67"/>
      <c r="DQ126" s="67"/>
      <c r="DR126" s="67"/>
      <c r="DS126" s="67"/>
      <c r="DT126" s="67"/>
      <c r="DU126" s="67"/>
      <c r="DV126" s="67"/>
      <c r="DW126" s="67"/>
      <c r="DX126" s="67"/>
      <c r="DY126" s="67"/>
      <c r="DZ126" s="67"/>
      <c r="EA126" s="67"/>
      <c r="EB126" s="67"/>
      <c r="EC126" s="67"/>
      <c r="ED126" s="67"/>
      <c r="EE126" s="67"/>
      <c r="EF126" s="67"/>
      <c r="EG126" s="67"/>
      <c r="EH126" s="67"/>
      <c r="EI126" s="67"/>
      <c r="EJ126" s="67"/>
      <c r="EK126" s="67"/>
      <c r="EL126" s="67"/>
      <c r="EM126" s="67"/>
      <c r="EN126" s="67"/>
      <c r="EO126" s="67"/>
      <c r="EP126" s="67"/>
      <c r="EQ126" s="67"/>
      <c r="ER126" s="67"/>
      <c r="ES126" s="67"/>
      <c r="ET126" s="67"/>
      <c r="EU126" s="67"/>
      <c r="EV126" s="67"/>
      <c r="EW126" s="67"/>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c r="IF126" s="12"/>
      <c r="IG126" s="12"/>
      <c r="IH126" s="12"/>
      <c r="II126" s="12"/>
      <c r="IJ126" s="12"/>
      <c r="IK126" s="12"/>
      <c r="IL126" s="12"/>
      <c r="IM126" s="12"/>
      <c r="IN126" s="12"/>
      <c r="IO126" s="12"/>
      <c r="IP126" s="12"/>
      <c r="IQ126" s="12"/>
      <c r="IR126" s="12"/>
      <c r="IS126" s="12"/>
      <c r="IT126" s="12"/>
      <c r="IU126" s="12"/>
      <c r="IV126" s="12"/>
      <c r="IW126" s="12"/>
      <c r="IX126" s="12"/>
      <c r="IY126" s="12"/>
      <c r="IZ126" s="12"/>
      <c r="JA126" s="12"/>
      <c r="JB126" s="12"/>
      <c r="JC126" s="12"/>
      <c r="JD126" s="12"/>
      <c r="JE126" s="12"/>
      <c r="JF126" s="12"/>
      <c r="JG126" s="12"/>
      <c r="JH126" s="12"/>
      <c r="JI126" s="12"/>
      <c r="JJ126" s="12"/>
      <c r="JK126" s="12"/>
      <c r="JL126" s="12"/>
      <c r="JM126" s="12"/>
      <c r="JN126" s="12"/>
      <c r="JO126" s="12"/>
      <c r="JP126" s="12"/>
      <c r="JQ126" s="12"/>
      <c r="JR126" s="12"/>
      <c r="JS126" s="12"/>
      <c r="JT126" s="12"/>
      <c r="JU126" s="12"/>
      <c r="JV126" s="12"/>
      <c r="JW126" s="12"/>
      <c r="JX126" s="12"/>
      <c r="JY126" s="12"/>
      <c r="JZ126" s="12"/>
      <c r="KA126" s="12"/>
      <c r="KB126" s="12"/>
    </row>
    <row r="127" spans="1:288" ht="15.75" customHeight="1" x14ac:dyDescent="0.3">
      <c r="A127" s="118" t="s">
        <v>361</v>
      </c>
      <c r="B127" s="117" t="s">
        <v>189</v>
      </c>
      <c r="C127" s="118" t="s">
        <v>192</v>
      </c>
      <c r="D127" s="118" t="s">
        <v>195</v>
      </c>
      <c r="E127" s="118" t="s">
        <v>871</v>
      </c>
      <c r="F127" s="154" t="s">
        <v>887</v>
      </c>
      <c r="G127" s="90" t="s">
        <v>880</v>
      </c>
      <c r="H127" s="168" t="s">
        <v>888</v>
      </c>
      <c r="I127" s="181" t="s">
        <v>208</v>
      </c>
      <c r="J127" s="181" t="s">
        <v>882</v>
      </c>
      <c r="K127" s="181"/>
      <c r="L127" s="138" t="s">
        <v>889</v>
      </c>
      <c r="M127" s="75">
        <f t="shared" si="4"/>
        <v>250000000</v>
      </c>
      <c r="N127" s="47">
        <f t="shared" si="2"/>
        <v>250000000</v>
      </c>
      <c r="O127" s="83">
        <v>6</v>
      </c>
      <c r="P127" s="47">
        <f t="shared" si="3"/>
        <v>250000000</v>
      </c>
      <c r="Q127" s="48">
        <v>250000000</v>
      </c>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6"/>
      <c r="CA127" s="66"/>
      <c r="CB127" s="67"/>
      <c r="CC127" s="67"/>
      <c r="CD127" s="67"/>
      <c r="CE127" s="67"/>
      <c r="CF127" s="67"/>
      <c r="CG127" s="67"/>
      <c r="CH127" s="67"/>
      <c r="CI127" s="67"/>
      <c r="CJ127" s="67"/>
      <c r="CK127" s="67"/>
      <c r="CL127" s="67"/>
      <c r="CM127" s="67"/>
      <c r="CN127" s="67"/>
      <c r="CO127" s="67"/>
      <c r="CP127" s="67"/>
      <c r="CQ127" s="67"/>
      <c r="CR127" s="67"/>
      <c r="CS127" s="67"/>
      <c r="CT127" s="67"/>
      <c r="CU127" s="67"/>
      <c r="CV127" s="67"/>
      <c r="CW127" s="67"/>
      <c r="CX127" s="67"/>
      <c r="CY127" s="67"/>
      <c r="CZ127" s="67"/>
      <c r="DA127" s="67"/>
      <c r="DB127" s="67"/>
      <c r="DC127" s="67"/>
      <c r="DD127" s="67"/>
      <c r="DE127" s="67"/>
      <c r="DF127" s="67"/>
      <c r="DG127" s="67"/>
      <c r="DH127" s="67"/>
      <c r="DI127" s="67"/>
      <c r="DJ127" s="67"/>
      <c r="DK127" s="67"/>
      <c r="DL127" s="67"/>
      <c r="DM127" s="67"/>
      <c r="DN127" s="67"/>
      <c r="DO127" s="67"/>
      <c r="DP127" s="67"/>
      <c r="DQ127" s="67"/>
      <c r="DR127" s="67"/>
      <c r="DS127" s="67"/>
      <c r="DT127" s="67"/>
      <c r="DU127" s="67"/>
      <c r="DV127" s="67"/>
      <c r="DW127" s="67"/>
      <c r="DX127" s="67"/>
      <c r="DY127" s="67"/>
      <c r="DZ127" s="67"/>
      <c r="EA127" s="67"/>
      <c r="EB127" s="67"/>
      <c r="EC127" s="67"/>
      <c r="ED127" s="67"/>
      <c r="EE127" s="67"/>
      <c r="EF127" s="67"/>
      <c r="EG127" s="67"/>
      <c r="EH127" s="67"/>
      <c r="EI127" s="67"/>
      <c r="EJ127" s="67"/>
      <c r="EK127" s="67"/>
      <c r="EL127" s="67"/>
      <c r="EM127" s="67"/>
      <c r="EN127" s="67"/>
      <c r="EO127" s="67"/>
      <c r="EP127" s="67"/>
      <c r="EQ127" s="67"/>
      <c r="ER127" s="67"/>
      <c r="ES127" s="67"/>
      <c r="ET127" s="67"/>
      <c r="EU127" s="67"/>
      <c r="EV127" s="67"/>
      <c r="EW127" s="67"/>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c r="IF127" s="12"/>
      <c r="IG127" s="12"/>
      <c r="IH127" s="12"/>
      <c r="II127" s="12"/>
      <c r="IJ127" s="12"/>
      <c r="IK127" s="12"/>
      <c r="IL127" s="12"/>
      <c r="IM127" s="12"/>
      <c r="IN127" s="12"/>
      <c r="IO127" s="12"/>
      <c r="IP127" s="12"/>
      <c r="IQ127" s="12"/>
      <c r="IR127" s="12"/>
      <c r="IS127" s="12"/>
      <c r="IT127" s="12"/>
      <c r="IU127" s="12"/>
      <c r="IV127" s="12"/>
      <c r="IW127" s="12"/>
      <c r="IX127" s="12"/>
      <c r="IY127" s="12"/>
      <c r="IZ127" s="12"/>
      <c r="JA127" s="12"/>
      <c r="JB127" s="12"/>
      <c r="JC127" s="12"/>
      <c r="JD127" s="12"/>
      <c r="JE127" s="12"/>
      <c r="JF127" s="12"/>
      <c r="JG127" s="12"/>
      <c r="JH127" s="12"/>
      <c r="JI127" s="12"/>
      <c r="JJ127" s="12"/>
      <c r="JK127" s="12"/>
      <c r="JL127" s="12"/>
      <c r="JM127" s="12"/>
      <c r="JN127" s="12"/>
      <c r="JO127" s="12"/>
      <c r="JP127" s="12"/>
      <c r="JQ127" s="12"/>
      <c r="JR127" s="12"/>
      <c r="JS127" s="12"/>
      <c r="JT127" s="12"/>
      <c r="JU127" s="12"/>
      <c r="JV127" s="12"/>
      <c r="JW127" s="12"/>
      <c r="JX127" s="12"/>
      <c r="JY127" s="12"/>
      <c r="JZ127" s="12"/>
      <c r="KA127" s="12"/>
      <c r="KB127" s="12"/>
    </row>
    <row r="128" spans="1:288" ht="15.75" customHeight="1" x14ac:dyDescent="0.3">
      <c r="A128" s="118" t="s">
        <v>361</v>
      </c>
      <c r="B128" s="117" t="s">
        <v>189</v>
      </c>
      <c r="C128" s="118" t="s">
        <v>192</v>
      </c>
      <c r="D128" s="118" t="s">
        <v>195</v>
      </c>
      <c r="E128" s="118" t="s">
        <v>871</v>
      </c>
      <c r="F128" s="154" t="s">
        <v>893</v>
      </c>
      <c r="G128" s="90" t="s">
        <v>894</v>
      </c>
      <c r="H128" s="168" t="s">
        <v>895</v>
      </c>
      <c r="I128" s="181" t="s">
        <v>208</v>
      </c>
      <c r="J128" s="181" t="s">
        <v>882</v>
      </c>
      <c r="K128" s="181"/>
      <c r="L128" s="122" t="s">
        <v>896</v>
      </c>
      <c r="M128" s="75">
        <f t="shared" si="4"/>
        <v>400000000</v>
      </c>
      <c r="N128" s="47">
        <f t="shared" si="2"/>
        <v>400000000</v>
      </c>
      <c r="O128" s="83">
        <v>10</v>
      </c>
      <c r="P128" s="47">
        <f t="shared" si="3"/>
        <v>400000000</v>
      </c>
      <c r="Q128" s="48">
        <v>400000000</v>
      </c>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6"/>
      <c r="CA128" s="66"/>
      <c r="CB128" s="67"/>
      <c r="CC128" s="67"/>
      <c r="CD128" s="67"/>
      <c r="CE128" s="67"/>
      <c r="CF128" s="67"/>
      <c r="CG128" s="67"/>
      <c r="CH128" s="67"/>
      <c r="CI128" s="67"/>
      <c r="CJ128" s="67"/>
      <c r="CK128" s="67"/>
      <c r="CL128" s="67"/>
      <c r="CM128" s="67"/>
      <c r="CN128" s="67"/>
      <c r="CO128" s="67"/>
      <c r="CP128" s="67"/>
      <c r="CQ128" s="67"/>
      <c r="CR128" s="67"/>
      <c r="CS128" s="67"/>
      <c r="CT128" s="67"/>
      <c r="CU128" s="67"/>
      <c r="CV128" s="67"/>
      <c r="CW128" s="67"/>
      <c r="CX128" s="67"/>
      <c r="CY128" s="67"/>
      <c r="CZ128" s="67"/>
      <c r="DA128" s="67"/>
      <c r="DB128" s="67"/>
      <c r="DC128" s="67"/>
      <c r="DD128" s="67"/>
      <c r="DE128" s="67"/>
      <c r="DF128" s="67"/>
      <c r="DG128" s="67"/>
      <c r="DH128" s="67"/>
      <c r="DI128" s="67"/>
      <c r="DJ128" s="67"/>
      <c r="DK128" s="67"/>
      <c r="DL128" s="67"/>
      <c r="DM128" s="67"/>
      <c r="DN128" s="67"/>
      <c r="DO128" s="67"/>
      <c r="DP128" s="67"/>
      <c r="DQ128" s="67"/>
      <c r="DR128" s="67"/>
      <c r="DS128" s="67"/>
      <c r="DT128" s="67"/>
      <c r="DU128" s="67"/>
      <c r="DV128" s="67"/>
      <c r="DW128" s="67"/>
      <c r="DX128" s="67"/>
      <c r="DY128" s="67"/>
      <c r="DZ128" s="67"/>
      <c r="EA128" s="67"/>
      <c r="EB128" s="67"/>
      <c r="EC128" s="67"/>
      <c r="ED128" s="67"/>
      <c r="EE128" s="67"/>
      <c r="EF128" s="67"/>
      <c r="EG128" s="67"/>
      <c r="EH128" s="67"/>
      <c r="EI128" s="67"/>
      <c r="EJ128" s="67"/>
      <c r="EK128" s="67"/>
      <c r="EL128" s="67"/>
      <c r="EM128" s="67"/>
      <c r="EN128" s="67"/>
      <c r="EO128" s="67"/>
      <c r="EP128" s="67"/>
      <c r="EQ128" s="67"/>
      <c r="ER128" s="67"/>
      <c r="ES128" s="67"/>
      <c r="ET128" s="67"/>
      <c r="EU128" s="67"/>
      <c r="EV128" s="67"/>
      <c r="EW128" s="67"/>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row>
    <row r="129" spans="1:288" ht="15.75" customHeight="1" x14ac:dyDescent="0.3">
      <c r="A129" s="118" t="s">
        <v>361</v>
      </c>
      <c r="B129" s="117" t="s">
        <v>189</v>
      </c>
      <c r="C129" s="118" t="s">
        <v>192</v>
      </c>
      <c r="D129" s="118" t="s">
        <v>195</v>
      </c>
      <c r="E129" s="118" t="s">
        <v>871</v>
      </c>
      <c r="F129" s="154" t="s">
        <v>897</v>
      </c>
      <c r="G129" s="90" t="s">
        <v>880</v>
      </c>
      <c r="H129" s="168" t="s">
        <v>898</v>
      </c>
      <c r="I129" s="181" t="s">
        <v>208</v>
      </c>
      <c r="J129" s="181" t="s">
        <v>882</v>
      </c>
      <c r="K129" s="181"/>
      <c r="L129" s="138" t="s">
        <v>899</v>
      </c>
      <c r="M129" s="75">
        <f t="shared" si="4"/>
        <v>200000000</v>
      </c>
      <c r="N129" s="47">
        <f t="shared" si="2"/>
        <v>200000000</v>
      </c>
      <c r="O129" s="83">
        <v>5</v>
      </c>
      <c r="P129" s="47">
        <f t="shared" si="3"/>
        <v>200000000</v>
      </c>
      <c r="Q129" s="48">
        <v>200000000</v>
      </c>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6"/>
      <c r="CA129" s="66"/>
      <c r="CB129" s="67"/>
      <c r="CC129" s="67"/>
      <c r="CD129" s="67"/>
      <c r="CE129" s="67"/>
      <c r="CF129" s="67"/>
      <c r="CG129" s="67"/>
      <c r="CH129" s="67"/>
      <c r="CI129" s="67"/>
      <c r="CJ129" s="67"/>
      <c r="CK129" s="67"/>
      <c r="CL129" s="67"/>
      <c r="CM129" s="67"/>
      <c r="CN129" s="67"/>
      <c r="CO129" s="67"/>
      <c r="CP129" s="67"/>
      <c r="CQ129" s="67"/>
      <c r="CR129" s="67"/>
      <c r="CS129" s="67"/>
      <c r="CT129" s="67"/>
      <c r="CU129" s="67"/>
      <c r="CV129" s="67"/>
      <c r="CW129" s="67"/>
      <c r="CX129" s="67"/>
      <c r="CY129" s="67"/>
      <c r="CZ129" s="67"/>
      <c r="DA129" s="67"/>
      <c r="DB129" s="67"/>
      <c r="DC129" s="67"/>
      <c r="DD129" s="67"/>
      <c r="DE129" s="67"/>
      <c r="DF129" s="67"/>
      <c r="DG129" s="67"/>
      <c r="DH129" s="67"/>
      <c r="DI129" s="67"/>
      <c r="DJ129" s="67"/>
      <c r="DK129" s="67"/>
      <c r="DL129" s="67"/>
      <c r="DM129" s="67"/>
      <c r="DN129" s="67"/>
      <c r="DO129" s="67"/>
      <c r="DP129" s="67"/>
      <c r="DQ129" s="67"/>
      <c r="DR129" s="67"/>
      <c r="DS129" s="67"/>
      <c r="DT129" s="67"/>
      <c r="DU129" s="67"/>
      <c r="DV129" s="67"/>
      <c r="DW129" s="67"/>
      <c r="DX129" s="67"/>
      <c r="DY129" s="67"/>
      <c r="DZ129" s="67"/>
      <c r="EA129" s="67"/>
      <c r="EB129" s="67"/>
      <c r="EC129" s="67"/>
      <c r="ED129" s="67"/>
      <c r="EE129" s="67"/>
      <c r="EF129" s="67"/>
      <c r="EG129" s="67"/>
      <c r="EH129" s="67"/>
      <c r="EI129" s="67"/>
      <c r="EJ129" s="67"/>
      <c r="EK129" s="67"/>
      <c r="EL129" s="67"/>
      <c r="EM129" s="67"/>
      <c r="EN129" s="67"/>
      <c r="EO129" s="67"/>
      <c r="EP129" s="67"/>
      <c r="EQ129" s="67"/>
      <c r="ER129" s="67"/>
      <c r="ES129" s="67"/>
      <c r="ET129" s="67"/>
      <c r="EU129" s="67"/>
      <c r="EV129" s="67"/>
      <c r="EW129" s="67"/>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row>
    <row r="130" spans="1:288" ht="15.75" customHeight="1" x14ac:dyDescent="0.3">
      <c r="A130" s="118" t="s">
        <v>361</v>
      </c>
      <c r="B130" s="117" t="s">
        <v>189</v>
      </c>
      <c r="C130" s="118" t="s">
        <v>192</v>
      </c>
      <c r="D130" s="118" t="s">
        <v>195</v>
      </c>
      <c r="E130" s="118" t="s">
        <v>871</v>
      </c>
      <c r="F130" s="154" t="s">
        <v>900</v>
      </c>
      <c r="G130" s="90" t="s">
        <v>894</v>
      </c>
      <c r="H130" s="168" t="s">
        <v>901</v>
      </c>
      <c r="I130" s="181" t="s">
        <v>208</v>
      </c>
      <c r="J130" s="181" t="s">
        <v>882</v>
      </c>
      <c r="K130" s="181"/>
      <c r="L130" s="122" t="s">
        <v>902</v>
      </c>
      <c r="M130" s="75">
        <f t="shared" si="4"/>
        <v>250000000</v>
      </c>
      <c r="N130" s="47">
        <f t="shared" si="2"/>
        <v>250000000</v>
      </c>
      <c r="O130" s="83">
        <v>6</v>
      </c>
      <c r="P130" s="47">
        <f t="shared" si="3"/>
        <v>250000000</v>
      </c>
      <c r="Q130" s="48">
        <v>250000000</v>
      </c>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6"/>
      <c r="CA130" s="66"/>
      <c r="CB130" s="67"/>
      <c r="CC130" s="67"/>
      <c r="CD130" s="67"/>
      <c r="CE130" s="67"/>
      <c r="CF130" s="67"/>
      <c r="CG130" s="67"/>
      <c r="CH130" s="67"/>
      <c r="CI130" s="67"/>
      <c r="CJ130" s="67"/>
      <c r="CK130" s="67"/>
      <c r="CL130" s="67"/>
      <c r="CM130" s="67"/>
      <c r="CN130" s="67"/>
      <c r="CO130" s="67"/>
      <c r="CP130" s="67"/>
      <c r="CQ130" s="67"/>
      <c r="CR130" s="67"/>
      <c r="CS130" s="67"/>
      <c r="CT130" s="67"/>
      <c r="CU130" s="67"/>
      <c r="CV130" s="67"/>
      <c r="CW130" s="67"/>
      <c r="CX130" s="67"/>
      <c r="CY130" s="67"/>
      <c r="CZ130" s="67"/>
      <c r="DA130" s="67"/>
      <c r="DB130" s="67"/>
      <c r="DC130" s="67"/>
      <c r="DD130" s="67"/>
      <c r="DE130" s="67"/>
      <c r="DF130" s="67"/>
      <c r="DG130" s="67"/>
      <c r="DH130" s="67"/>
      <c r="DI130" s="67"/>
      <c r="DJ130" s="67"/>
      <c r="DK130" s="67"/>
      <c r="DL130" s="67"/>
      <c r="DM130" s="67"/>
      <c r="DN130" s="67"/>
      <c r="DO130" s="67"/>
      <c r="DP130" s="67"/>
      <c r="DQ130" s="67"/>
      <c r="DR130" s="67"/>
      <c r="DS130" s="67"/>
      <c r="DT130" s="67"/>
      <c r="DU130" s="67"/>
      <c r="DV130" s="67"/>
      <c r="DW130" s="67"/>
      <c r="DX130" s="67"/>
      <c r="DY130" s="67"/>
      <c r="DZ130" s="67"/>
      <c r="EA130" s="67"/>
      <c r="EB130" s="67"/>
      <c r="EC130" s="67"/>
      <c r="ED130" s="67"/>
      <c r="EE130" s="67"/>
      <c r="EF130" s="67"/>
      <c r="EG130" s="67"/>
      <c r="EH130" s="67"/>
      <c r="EI130" s="67"/>
      <c r="EJ130" s="67"/>
      <c r="EK130" s="67"/>
      <c r="EL130" s="67"/>
      <c r="EM130" s="67"/>
      <c r="EN130" s="67"/>
      <c r="EO130" s="67"/>
      <c r="EP130" s="67"/>
      <c r="EQ130" s="67"/>
      <c r="ER130" s="67"/>
      <c r="ES130" s="67"/>
      <c r="ET130" s="67"/>
      <c r="EU130" s="67"/>
      <c r="EV130" s="67"/>
      <c r="EW130" s="67"/>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row>
    <row r="131" spans="1:288" ht="15.75" customHeight="1" x14ac:dyDescent="0.3">
      <c r="A131" s="118" t="s">
        <v>361</v>
      </c>
      <c r="B131" s="117" t="s">
        <v>189</v>
      </c>
      <c r="C131" s="118" t="s">
        <v>192</v>
      </c>
      <c r="D131" s="118" t="s">
        <v>195</v>
      </c>
      <c r="E131" s="118" t="s">
        <v>871</v>
      </c>
      <c r="F131" s="154" t="s">
        <v>903</v>
      </c>
      <c r="G131" s="90" t="s">
        <v>894</v>
      </c>
      <c r="H131" s="168" t="s">
        <v>905</v>
      </c>
      <c r="I131" s="181" t="s">
        <v>208</v>
      </c>
      <c r="J131" s="181" t="s">
        <v>907</v>
      </c>
      <c r="K131" s="181"/>
      <c r="L131" s="122" t="s">
        <v>909</v>
      </c>
      <c r="M131" s="75">
        <f t="shared" si="4"/>
        <v>300000000</v>
      </c>
      <c r="N131" s="47">
        <f t="shared" si="2"/>
        <v>300000000</v>
      </c>
      <c r="O131" s="83">
        <v>6</v>
      </c>
      <c r="P131" s="47">
        <f t="shared" si="3"/>
        <v>300000000</v>
      </c>
      <c r="Q131" s="48">
        <v>300000000</v>
      </c>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6"/>
      <c r="CA131" s="66"/>
      <c r="CB131" s="67"/>
      <c r="CC131" s="67"/>
      <c r="CD131" s="67"/>
      <c r="CE131" s="67"/>
      <c r="CF131" s="67"/>
      <c r="CG131" s="67"/>
      <c r="CH131" s="67"/>
      <c r="CI131" s="67"/>
      <c r="CJ131" s="67"/>
      <c r="CK131" s="67"/>
      <c r="CL131" s="67"/>
      <c r="CM131" s="67"/>
      <c r="CN131" s="67"/>
      <c r="CO131" s="67"/>
      <c r="CP131" s="67"/>
      <c r="CQ131" s="67"/>
      <c r="CR131" s="67"/>
      <c r="CS131" s="67"/>
      <c r="CT131" s="67"/>
      <c r="CU131" s="67"/>
      <c r="CV131" s="67"/>
      <c r="CW131" s="67"/>
      <c r="CX131" s="67"/>
      <c r="CY131" s="67"/>
      <c r="CZ131" s="67"/>
      <c r="DA131" s="67"/>
      <c r="DB131" s="67"/>
      <c r="DC131" s="67"/>
      <c r="DD131" s="67"/>
      <c r="DE131" s="67"/>
      <c r="DF131" s="67"/>
      <c r="DG131" s="67"/>
      <c r="DH131" s="67"/>
      <c r="DI131" s="67"/>
      <c r="DJ131" s="67"/>
      <c r="DK131" s="67"/>
      <c r="DL131" s="67"/>
      <c r="DM131" s="67"/>
      <c r="DN131" s="67"/>
      <c r="DO131" s="67"/>
      <c r="DP131" s="67"/>
      <c r="DQ131" s="67"/>
      <c r="DR131" s="67"/>
      <c r="DS131" s="67"/>
      <c r="DT131" s="67"/>
      <c r="DU131" s="67"/>
      <c r="DV131" s="67"/>
      <c r="DW131" s="67"/>
      <c r="DX131" s="67"/>
      <c r="DY131" s="67"/>
      <c r="DZ131" s="67"/>
      <c r="EA131" s="67"/>
      <c r="EB131" s="67"/>
      <c r="EC131" s="67"/>
      <c r="ED131" s="67"/>
      <c r="EE131" s="67"/>
      <c r="EF131" s="67"/>
      <c r="EG131" s="67"/>
      <c r="EH131" s="67"/>
      <c r="EI131" s="67"/>
      <c r="EJ131" s="67"/>
      <c r="EK131" s="67"/>
      <c r="EL131" s="67"/>
      <c r="EM131" s="67"/>
      <c r="EN131" s="67"/>
      <c r="EO131" s="67"/>
      <c r="EP131" s="67"/>
      <c r="EQ131" s="67"/>
      <c r="ER131" s="67"/>
      <c r="ES131" s="67"/>
      <c r="ET131" s="67"/>
      <c r="EU131" s="67"/>
      <c r="EV131" s="67"/>
      <c r="EW131" s="67"/>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row>
    <row r="132" spans="1:288" ht="15.75" customHeight="1" x14ac:dyDescent="0.3">
      <c r="A132" s="812" t="s">
        <v>943</v>
      </c>
      <c r="B132" s="802"/>
      <c r="C132" s="802"/>
      <c r="D132" s="802"/>
      <c r="E132" s="802"/>
      <c r="F132" s="802"/>
      <c r="G132" s="802"/>
      <c r="H132" s="803"/>
      <c r="I132" s="196"/>
      <c r="J132" s="196"/>
      <c r="K132" s="196"/>
      <c r="L132" s="196"/>
      <c r="M132" s="198">
        <f>SUM(M3:M131)</f>
        <v>83313905878.380005</v>
      </c>
      <c r="N132" s="198">
        <f>SUM(N3:N131)</f>
        <v>83313905878.380005</v>
      </c>
      <c r="O132" s="198"/>
      <c r="P132" s="198">
        <f t="shared" ref="P132:EW132" si="5">SUM(P3:P131)</f>
        <v>83313905878.380005</v>
      </c>
      <c r="Q132" s="198">
        <f t="shared" si="5"/>
        <v>82248905878.380005</v>
      </c>
      <c r="R132" s="198">
        <f t="shared" si="5"/>
        <v>0</v>
      </c>
      <c r="S132" s="198">
        <f t="shared" si="5"/>
        <v>0</v>
      </c>
      <c r="T132" s="198">
        <f t="shared" si="5"/>
        <v>0</v>
      </c>
      <c r="U132" s="198">
        <f t="shared" si="5"/>
        <v>0</v>
      </c>
      <c r="V132" s="198">
        <f t="shared" si="5"/>
        <v>0</v>
      </c>
      <c r="W132" s="198">
        <f t="shared" si="5"/>
        <v>0</v>
      </c>
      <c r="X132" s="198">
        <f t="shared" si="5"/>
        <v>0</v>
      </c>
      <c r="Y132" s="198">
        <f t="shared" si="5"/>
        <v>0</v>
      </c>
      <c r="Z132" s="198">
        <f t="shared" si="5"/>
        <v>0</v>
      </c>
      <c r="AA132" s="198">
        <f t="shared" si="5"/>
        <v>0</v>
      </c>
      <c r="AB132" s="198">
        <f t="shared" si="5"/>
        <v>0</v>
      </c>
      <c r="AC132" s="198">
        <f t="shared" si="5"/>
        <v>0</v>
      </c>
      <c r="AD132" s="198">
        <f t="shared" si="5"/>
        <v>0</v>
      </c>
      <c r="AE132" s="198">
        <f t="shared" si="5"/>
        <v>0</v>
      </c>
      <c r="AF132" s="198">
        <f t="shared" si="5"/>
        <v>0</v>
      </c>
      <c r="AG132" s="198">
        <f t="shared" si="5"/>
        <v>0</v>
      </c>
      <c r="AH132" s="198">
        <f t="shared" si="5"/>
        <v>0</v>
      </c>
      <c r="AI132" s="198">
        <f t="shared" si="5"/>
        <v>0</v>
      </c>
      <c r="AJ132" s="198">
        <f t="shared" si="5"/>
        <v>0</v>
      </c>
      <c r="AK132" s="198">
        <f t="shared" si="5"/>
        <v>0</v>
      </c>
      <c r="AL132" s="198">
        <f t="shared" si="5"/>
        <v>0</v>
      </c>
      <c r="AM132" s="198">
        <f t="shared" si="5"/>
        <v>0</v>
      </c>
      <c r="AN132" s="198">
        <f t="shared" si="5"/>
        <v>0</v>
      </c>
      <c r="AO132" s="198">
        <f t="shared" si="5"/>
        <v>0</v>
      </c>
      <c r="AP132" s="198">
        <f t="shared" si="5"/>
        <v>0</v>
      </c>
      <c r="AQ132" s="198">
        <f t="shared" si="5"/>
        <v>0</v>
      </c>
      <c r="AR132" s="198">
        <f t="shared" si="5"/>
        <v>0</v>
      </c>
      <c r="AS132" s="198">
        <f t="shared" si="5"/>
        <v>0</v>
      </c>
      <c r="AT132" s="198">
        <f t="shared" si="5"/>
        <v>0</v>
      </c>
      <c r="AU132" s="198">
        <f t="shared" si="5"/>
        <v>0</v>
      </c>
      <c r="AV132" s="198">
        <f t="shared" si="5"/>
        <v>0</v>
      </c>
      <c r="AW132" s="198">
        <f t="shared" si="5"/>
        <v>0</v>
      </c>
      <c r="AX132" s="198">
        <f t="shared" si="5"/>
        <v>0</v>
      </c>
      <c r="AY132" s="198">
        <f t="shared" si="5"/>
        <v>0</v>
      </c>
      <c r="AZ132" s="198">
        <f t="shared" si="5"/>
        <v>415000000</v>
      </c>
      <c r="BA132" s="198">
        <f t="shared" si="5"/>
        <v>0</v>
      </c>
      <c r="BB132" s="198">
        <f t="shared" si="5"/>
        <v>0</v>
      </c>
      <c r="BC132" s="198">
        <f t="shared" si="5"/>
        <v>0</v>
      </c>
      <c r="BD132" s="198">
        <f t="shared" si="5"/>
        <v>0</v>
      </c>
      <c r="BE132" s="198">
        <f t="shared" si="5"/>
        <v>0</v>
      </c>
      <c r="BF132" s="198">
        <f t="shared" si="5"/>
        <v>0</v>
      </c>
      <c r="BG132" s="198">
        <f t="shared" si="5"/>
        <v>0</v>
      </c>
      <c r="BH132" s="198">
        <f t="shared" si="5"/>
        <v>0</v>
      </c>
      <c r="BI132" s="198">
        <f t="shared" si="5"/>
        <v>0</v>
      </c>
      <c r="BJ132" s="198">
        <f t="shared" si="5"/>
        <v>0</v>
      </c>
      <c r="BK132" s="198">
        <f t="shared" si="5"/>
        <v>0</v>
      </c>
      <c r="BL132" s="198">
        <f t="shared" si="5"/>
        <v>0</v>
      </c>
      <c r="BM132" s="198">
        <f t="shared" si="5"/>
        <v>0</v>
      </c>
      <c r="BN132" s="198">
        <f t="shared" si="5"/>
        <v>0</v>
      </c>
      <c r="BO132" s="198">
        <f t="shared" si="5"/>
        <v>0</v>
      </c>
      <c r="BP132" s="198">
        <f t="shared" si="5"/>
        <v>0</v>
      </c>
      <c r="BQ132" s="198">
        <f t="shared" si="5"/>
        <v>0</v>
      </c>
      <c r="BR132" s="198">
        <f t="shared" si="5"/>
        <v>0</v>
      </c>
      <c r="BS132" s="198">
        <f t="shared" si="5"/>
        <v>0</v>
      </c>
      <c r="BT132" s="198">
        <f t="shared" si="5"/>
        <v>0</v>
      </c>
      <c r="BU132" s="198">
        <f t="shared" si="5"/>
        <v>0</v>
      </c>
      <c r="BV132" s="198">
        <f t="shared" si="5"/>
        <v>0</v>
      </c>
      <c r="BW132" s="198">
        <f t="shared" si="5"/>
        <v>0</v>
      </c>
      <c r="BX132" s="198">
        <f t="shared" si="5"/>
        <v>0</v>
      </c>
      <c r="BY132" s="198">
        <f t="shared" si="5"/>
        <v>0</v>
      </c>
      <c r="BZ132" s="198">
        <f t="shared" si="5"/>
        <v>0</v>
      </c>
      <c r="CA132" s="198">
        <f t="shared" si="5"/>
        <v>0</v>
      </c>
      <c r="CB132" s="198">
        <f t="shared" si="5"/>
        <v>0</v>
      </c>
      <c r="CC132" s="198">
        <f t="shared" si="5"/>
        <v>0</v>
      </c>
      <c r="CD132" s="198">
        <f t="shared" si="5"/>
        <v>0</v>
      </c>
      <c r="CE132" s="198">
        <f t="shared" si="5"/>
        <v>0</v>
      </c>
      <c r="CF132" s="198">
        <f t="shared" si="5"/>
        <v>0</v>
      </c>
      <c r="CG132" s="198">
        <f t="shared" si="5"/>
        <v>0</v>
      </c>
      <c r="CH132" s="198">
        <f t="shared" si="5"/>
        <v>0</v>
      </c>
      <c r="CI132" s="198">
        <f t="shared" si="5"/>
        <v>0</v>
      </c>
      <c r="CJ132" s="198">
        <f t="shared" si="5"/>
        <v>0</v>
      </c>
      <c r="CK132" s="198">
        <f t="shared" si="5"/>
        <v>0</v>
      </c>
      <c r="CL132" s="198">
        <f t="shared" si="5"/>
        <v>0</v>
      </c>
      <c r="CM132" s="198">
        <f t="shared" si="5"/>
        <v>0</v>
      </c>
      <c r="CN132" s="198">
        <f t="shared" si="5"/>
        <v>0</v>
      </c>
      <c r="CO132" s="198">
        <f t="shared" si="5"/>
        <v>0</v>
      </c>
      <c r="CP132" s="198">
        <f t="shared" si="5"/>
        <v>0</v>
      </c>
      <c r="CQ132" s="198">
        <f t="shared" si="5"/>
        <v>650000000</v>
      </c>
      <c r="CR132" s="198">
        <f t="shared" si="5"/>
        <v>0</v>
      </c>
      <c r="CS132" s="198">
        <f t="shared" si="5"/>
        <v>0</v>
      </c>
      <c r="CT132" s="198">
        <f t="shared" si="5"/>
        <v>0</v>
      </c>
      <c r="CU132" s="198">
        <f t="shared" si="5"/>
        <v>0</v>
      </c>
      <c r="CV132" s="198">
        <f t="shared" si="5"/>
        <v>0</v>
      </c>
      <c r="CW132" s="198">
        <f t="shared" si="5"/>
        <v>0</v>
      </c>
      <c r="CX132" s="198">
        <f t="shared" si="5"/>
        <v>0</v>
      </c>
      <c r="CY132" s="198">
        <f t="shared" si="5"/>
        <v>0</v>
      </c>
      <c r="CZ132" s="198">
        <f t="shared" si="5"/>
        <v>0</v>
      </c>
      <c r="DA132" s="198">
        <f t="shared" si="5"/>
        <v>0</v>
      </c>
      <c r="DB132" s="198">
        <f t="shared" si="5"/>
        <v>0</v>
      </c>
      <c r="DC132" s="198">
        <f t="shared" si="5"/>
        <v>0</v>
      </c>
      <c r="DD132" s="198">
        <f t="shared" si="5"/>
        <v>0</v>
      </c>
      <c r="DE132" s="198">
        <f t="shared" si="5"/>
        <v>0</v>
      </c>
      <c r="DF132" s="198">
        <f t="shared" si="5"/>
        <v>0</v>
      </c>
      <c r="DG132" s="198">
        <f t="shared" si="5"/>
        <v>0</v>
      </c>
      <c r="DH132" s="198">
        <f t="shared" si="5"/>
        <v>0</v>
      </c>
      <c r="DI132" s="198">
        <f t="shared" si="5"/>
        <v>0</v>
      </c>
      <c r="DJ132" s="198">
        <f t="shared" si="5"/>
        <v>0</v>
      </c>
      <c r="DK132" s="198">
        <f t="shared" si="5"/>
        <v>0</v>
      </c>
      <c r="DL132" s="198">
        <f t="shared" si="5"/>
        <v>0</v>
      </c>
      <c r="DM132" s="198">
        <f t="shared" si="5"/>
        <v>0</v>
      </c>
      <c r="DN132" s="198">
        <f t="shared" si="5"/>
        <v>0</v>
      </c>
      <c r="DO132" s="198">
        <f t="shared" si="5"/>
        <v>0</v>
      </c>
      <c r="DP132" s="198">
        <f t="shared" si="5"/>
        <v>0</v>
      </c>
      <c r="DQ132" s="198">
        <f t="shared" si="5"/>
        <v>0</v>
      </c>
      <c r="DR132" s="198">
        <f t="shared" si="5"/>
        <v>0</v>
      </c>
      <c r="DS132" s="198">
        <f t="shared" si="5"/>
        <v>0</v>
      </c>
      <c r="DT132" s="198">
        <f t="shared" si="5"/>
        <v>0</v>
      </c>
      <c r="DU132" s="198">
        <f t="shared" si="5"/>
        <v>0</v>
      </c>
      <c r="DV132" s="198">
        <f t="shared" si="5"/>
        <v>0</v>
      </c>
      <c r="DW132" s="198">
        <f t="shared" si="5"/>
        <v>0</v>
      </c>
      <c r="DX132" s="198">
        <f t="shared" si="5"/>
        <v>0</v>
      </c>
      <c r="DY132" s="198">
        <f t="shared" si="5"/>
        <v>0</v>
      </c>
      <c r="DZ132" s="198">
        <f t="shared" si="5"/>
        <v>0</v>
      </c>
      <c r="EA132" s="198">
        <f t="shared" si="5"/>
        <v>0</v>
      </c>
      <c r="EB132" s="198">
        <f t="shared" si="5"/>
        <v>0</v>
      </c>
      <c r="EC132" s="198">
        <f t="shared" si="5"/>
        <v>0</v>
      </c>
      <c r="ED132" s="198">
        <f t="shared" si="5"/>
        <v>0</v>
      </c>
      <c r="EE132" s="198">
        <f t="shared" si="5"/>
        <v>0</v>
      </c>
      <c r="EF132" s="198">
        <f t="shared" si="5"/>
        <v>0</v>
      </c>
      <c r="EG132" s="198">
        <f t="shared" si="5"/>
        <v>0</v>
      </c>
      <c r="EH132" s="198">
        <f t="shared" si="5"/>
        <v>0</v>
      </c>
      <c r="EI132" s="198">
        <f t="shared" si="5"/>
        <v>0</v>
      </c>
      <c r="EJ132" s="198">
        <f t="shared" si="5"/>
        <v>0</v>
      </c>
      <c r="EK132" s="198">
        <f t="shared" si="5"/>
        <v>0</v>
      </c>
      <c r="EL132" s="198">
        <f t="shared" si="5"/>
        <v>0</v>
      </c>
      <c r="EM132" s="198">
        <f t="shared" si="5"/>
        <v>0</v>
      </c>
      <c r="EN132" s="198">
        <f t="shared" si="5"/>
        <v>0</v>
      </c>
      <c r="EO132" s="198">
        <f t="shared" si="5"/>
        <v>0</v>
      </c>
      <c r="EP132" s="198">
        <f t="shared" si="5"/>
        <v>0</v>
      </c>
      <c r="EQ132" s="198">
        <f t="shared" si="5"/>
        <v>0</v>
      </c>
      <c r="ER132" s="198">
        <f t="shared" si="5"/>
        <v>0</v>
      </c>
      <c r="ES132" s="198">
        <f t="shared" si="5"/>
        <v>0</v>
      </c>
      <c r="ET132" s="198">
        <f t="shared" si="5"/>
        <v>0</v>
      </c>
      <c r="EU132" s="198">
        <f t="shared" si="5"/>
        <v>0</v>
      </c>
      <c r="EV132" s="198">
        <f t="shared" si="5"/>
        <v>0</v>
      </c>
      <c r="EW132" s="198">
        <f t="shared" si="5"/>
        <v>0</v>
      </c>
      <c r="EX132" s="199" t="e">
        <f>SUM(#REF!)</f>
        <v>#REF!</v>
      </c>
      <c r="EY132" s="199" t="e">
        <f>SUM(#REF!)</f>
        <v>#REF!</v>
      </c>
      <c r="EZ132" s="199" t="e">
        <f>SUM(#REF!)</f>
        <v>#REF!</v>
      </c>
      <c r="FA132" s="199" t="e">
        <f>SUM(#REF!)</f>
        <v>#REF!</v>
      </c>
      <c r="FB132" s="199" t="e">
        <f>SUM(#REF!)</f>
        <v>#REF!</v>
      </c>
      <c r="FC132" s="200"/>
      <c r="FD132" s="200"/>
      <c r="FE132" s="200"/>
      <c r="FF132" s="200"/>
      <c r="FG132" s="200"/>
      <c r="FH132" s="200"/>
      <c r="FI132" s="200"/>
      <c r="FJ132" s="200"/>
      <c r="FK132" s="200"/>
      <c r="FL132" s="200"/>
      <c r="FM132" s="200"/>
      <c r="FN132" s="200"/>
      <c r="FO132" s="200"/>
      <c r="FP132" s="200"/>
      <c r="FQ132" s="200"/>
      <c r="FR132" s="200"/>
      <c r="FS132" s="200"/>
      <c r="FT132" s="200"/>
      <c r="FU132" s="200"/>
      <c r="FV132" s="200"/>
      <c r="FW132" s="200"/>
      <c r="FX132" s="200"/>
      <c r="FY132" s="200"/>
      <c r="FZ132" s="200"/>
      <c r="GA132" s="200"/>
      <c r="GB132" s="200"/>
      <c r="GC132" s="200"/>
      <c r="GD132" s="200"/>
      <c r="GE132" s="200"/>
      <c r="GF132" s="200"/>
      <c r="GG132" s="200"/>
      <c r="GH132" s="200"/>
      <c r="GI132" s="200"/>
      <c r="GJ132" s="200"/>
      <c r="GK132" s="200"/>
      <c r="GL132" s="200"/>
      <c r="GM132" s="200"/>
      <c r="GN132" s="200"/>
      <c r="GO132" s="200"/>
      <c r="GP132" s="200"/>
      <c r="GQ132" s="200"/>
      <c r="GR132" s="200"/>
      <c r="GS132" s="200"/>
      <c r="GT132" s="200"/>
      <c r="GU132" s="200"/>
      <c r="GV132" s="200"/>
      <c r="GW132" s="200"/>
      <c r="GX132" s="200"/>
      <c r="GY132" s="200"/>
      <c r="GZ132" s="200"/>
      <c r="HA132" s="200"/>
      <c r="HB132" s="200"/>
      <c r="HC132" s="200"/>
      <c r="HD132" s="200"/>
      <c r="HE132" s="200"/>
      <c r="HF132" s="200"/>
      <c r="HG132" s="200"/>
      <c r="HH132" s="200"/>
      <c r="HI132" s="200"/>
      <c r="HJ132" s="200"/>
      <c r="HK132" s="200"/>
      <c r="HL132" s="200"/>
      <c r="HM132" s="200"/>
      <c r="HN132" s="200"/>
      <c r="HO132" s="200"/>
      <c r="HP132" s="200"/>
      <c r="HQ132" s="200"/>
      <c r="HR132" s="200"/>
      <c r="HS132" s="200"/>
      <c r="HT132" s="200"/>
      <c r="HU132" s="200"/>
      <c r="HV132" s="200"/>
      <c r="HW132" s="200"/>
      <c r="HX132" s="200"/>
      <c r="HY132" s="200"/>
      <c r="HZ132" s="200"/>
      <c r="IA132" s="200"/>
      <c r="IB132" s="200"/>
      <c r="IC132" s="200"/>
      <c r="ID132" s="200"/>
      <c r="IE132" s="200"/>
      <c r="IF132" s="200"/>
      <c r="IG132" s="200"/>
      <c r="IH132" s="200"/>
      <c r="II132" s="200"/>
      <c r="IJ132" s="200"/>
      <c r="IK132" s="200"/>
      <c r="IL132" s="200"/>
      <c r="IM132" s="200"/>
      <c r="IN132" s="200"/>
      <c r="IO132" s="200"/>
      <c r="IP132" s="200"/>
      <c r="IQ132" s="200"/>
      <c r="IR132" s="200"/>
      <c r="IS132" s="200"/>
      <c r="IT132" s="200"/>
      <c r="IU132" s="200"/>
      <c r="IV132" s="200"/>
      <c r="IW132" s="200"/>
      <c r="IX132" s="200"/>
      <c r="IY132" s="200"/>
      <c r="IZ132" s="200"/>
      <c r="JA132" s="200"/>
      <c r="JB132" s="200"/>
      <c r="JC132" s="200"/>
      <c r="JD132" s="200"/>
      <c r="JE132" s="200"/>
      <c r="JF132" s="200"/>
      <c r="JG132" s="200"/>
      <c r="JH132" s="200"/>
      <c r="JI132" s="200"/>
      <c r="JJ132" s="200"/>
      <c r="JK132" s="200"/>
      <c r="JL132" s="200"/>
      <c r="JM132" s="200"/>
      <c r="JN132" s="200"/>
      <c r="JO132" s="200"/>
      <c r="JP132" s="200"/>
      <c r="JQ132" s="200"/>
      <c r="JR132" s="200"/>
      <c r="JS132" s="200"/>
      <c r="JT132" s="200"/>
      <c r="JU132" s="200"/>
      <c r="JV132" s="200"/>
      <c r="JW132" s="200"/>
      <c r="JX132" s="200"/>
      <c r="JY132" s="200"/>
      <c r="JZ132" s="200"/>
      <c r="KA132" s="200"/>
      <c r="KB132" s="200"/>
    </row>
    <row r="133" spans="1:288" ht="15.75" customHeight="1" x14ac:dyDescent="0.3">
      <c r="A133" s="202"/>
      <c r="B133" s="202"/>
      <c r="C133" s="202"/>
      <c r="D133" s="202"/>
      <c r="E133" s="202"/>
      <c r="F133" s="202"/>
      <c r="G133" s="201"/>
      <c r="H133" s="202"/>
      <c r="I133" s="5"/>
      <c r="J133" s="5"/>
      <c r="K133" s="5"/>
      <c r="L133" s="203"/>
      <c r="M133" s="203"/>
      <c r="N133" s="136"/>
      <c r="O133" s="6"/>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11"/>
      <c r="CA133" s="11"/>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row>
    <row r="134" spans="1:288" ht="15.75" customHeight="1" x14ac:dyDescent="0.3">
      <c r="A134" s="202"/>
      <c r="B134" s="202"/>
      <c r="C134" s="202"/>
      <c r="D134" s="202"/>
      <c r="E134" s="202"/>
      <c r="F134" s="202"/>
      <c r="G134" s="201"/>
      <c r="H134" s="202"/>
      <c r="I134" s="5"/>
      <c r="J134" s="5"/>
      <c r="K134" s="5"/>
      <c r="L134" s="203"/>
      <c r="M134" s="203"/>
      <c r="N134" s="136"/>
      <c r="O134" s="6"/>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11"/>
      <c r="CA134" s="11"/>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c r="IU134" s="12"/>
      <c r="IV134" s="12"/>
      <c r="IW134" s="12"/>
      <c r="IX134" s="12"/>
      <c r="IY134" s="12"/>
      <c r="IZ134" s="12"/>
      <c r="JA134" s="12"/>
      <c r="JB134" s="12"/>
      <c r="JC134" s="12"/>
      <c r="JD134" s="12"/>
      <c r="JE134" s="12"/>
      <c r="JF134" s="12"/>
      <c r="JG134" s="12"/>
      <c r="JH134" s="12"/>
      <c r="JI134" s="12"/>
      <c r="JJ134" s="12"/>
      <c r="JK134" s="12"/>
      <c r="JL134" s="12"/>
      <c r="JM134" s="12"/>
      <c r="JN134" s="12"/>
      <c r="JO134" s="12"/>
      <c r="JP134" s="12"/>
      <c r="JQ134" s="12"/>
      <c r="JR134" s="12"/>
      <c r="JS134" s="12"/>
      <c r="JT134" s="12"/>
      <c r="JU134" s="12"/>
      <c r="JV134" s="12"/>
      <c r="JW134" s="12"/>
      <c r="JX134" s="12"/>
      <c r="JY134" s="12"/>
      <c r="JZ134" s="12"/>
      <c r="KA134" s="12"/>
      <c r="KB134" s="12"/>
    </row>
    <row r="135" spans="1:288" ht="15.75" customHeight="1" x14ac:dyDescent="0.3">
      <c r="A135" s="202"/>
      <c r="B135" s="202"/>
      <c r="C135" s="202"/>
      <c r="D135" s="202"/>
      <c r="E135" s="202"/>
      <c r="F135" s="202"/>
      <c r="G135" s="201"/>
      <c r="H135" s="202"/>
      <c r="I135" s="5"/>
      <c r="J135" s="5"/>
      <c r="K135" s="5"/>
      <c r="L135" s="203"/>
      <c r="M135" s="203"/>
      <c r="N135" s="136"/>
      <c r="O135" s="6"/>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11"/>
      <c r="CA135" s="11"/>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c r="IU135" s="12"/>
      <c r="IV135" s="12"/>
      <c r="IW135" s="12"/>
      <c r="IX135" s="12"/>
      <c r="IY135" s="12"/>
      <c r="IZ135" s="12"/>
      <c r="JA135" s="12"/>
      <c r="JB135" s="12"/>
      <c r="JC135" s="12"/>
      <c r="JD135" s="12"/>
      <c r="JE135" s="12"/>
      <c r="JF135" s="12"/>
      <c r="JG135" s="12"/>
      <c r="JH135" s="12"/>
      <c r="JI135" s="12"/>
      <c r="JJ135" s="12"/>
      <c r="JK135" s="12"/>
      <c r="JL135" s="12"/>
      <c r="JM135" s="12"/>
      <c r="JN135" s="12"/>
      <c r="JO135" s="12"/>
      <c r="JP135" s="12"/>
      <c r="JQ135" s="12"/>
      <c r="JR135" s="12"/>
      <c r="JS135" s="12"/>
      <c r="JT135" s="12"/>
      <c r="JU135" s="12"/>
      <c r="JV135" s="12"/>
      <c r="JW135" s="12"/>
      <c r="JX135" s="12"/>
      <c r="JY135" s="12"/>
      <c r="JZ135" s="12"/>
      <c r="KA135" s="12"/>
      <c r="KB135" s="12"/>
    </row>
    <row r="136" spans="1:288" ht="15.75" customHeight="1" x14ac:dyDescent="0.3">
      <c r="A136" s="202"/>
      <c r="B136" s="202"/>
      <c r="C136" s="202"/>
      <c r="D136" s="202"/>
      <c r="E136" s="202"/>
      <c r="F136" s="328"/>
      <c r="G136" s="201" t="s">
        <v>1173</v>
      </c>
      <c r="H136" s="202"/>
      <c r="I136" s="5"/>
      <c r="J136" s="5"/>
      <c r="K136" s="5"/>
      <c r="L136" s="203"/>
      <c r="M136" s="203"/>
      <c r="N136" s="136"/>
      <c r="O136" s="6"/>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11"/>
      <c r="CA136" s="11"/>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c r="IF136" s="12"/>
      <c r="IG136" s="12"/>
      <c r="IH136" s="12"/>
      <c r="II136" s="12"/>
      <c r="IJ136" s="12"/>
      <c r="IK136" s="12"/>
      <c r="IL136" s="12"/>
      <c r="IM136" s="12"/>
      <c r="IN136" s="12"/>
      <c r="IO136" s="12"/>
      <c r="IP136" s="12"/>
      <c r="IQ136" s="12"/>
      <c r="IR136" s="12"/>
      <c r="IS136" s="12"/>
      <c r="IT136" s="12"/>
      <c r="IU136" s="12"/>
      <c r="IV136" s="12"/>
      <c r="IW136" s="12"/>
      <c r="IX136" s="12"/>
      <c r="IY136" s="12"/>
      <c r="IZ136" s="12"/>
      <c r="JA136" s="12"/>
      <c r="JB136" s="12"/>
      <c r="JC136" s="12"/>
      <c r="JD136" s="12"/>
      <c r="JE136" s="12"/>
      <c r="JF136" s="12"/>
      <c r="JG136" s="12"/>
      <c r="JH136" s="12"/>
      <c r="JI136" s="12"/>
      <c r="JJ136" s="12"/>
      <c r="JK136" s="12"/>
      <c r="JL136" s="12"/>
      <c r="JM136" s="12"/>
      <c r="JN136" s="12"/>
      <c r="JO136" s="12"/>
      <c r="JP136" s="12"/>
      <c r="JQ136" s="12"/>
      <c r="JR136" s="12"/>
      <c r="JS136" s="12"/>
      <c r="JT136" s="12"/>
      <c r="JU136" s="12"/>
      <c r="JV136" s="12"/>
      <c r="JW136" s="12"/>
      <c r="JX136" s="12"/>
      <c r="JY136" s="12"/>
      <c r="JZ136" s="12"/>
      <c r="KA136" s="12"/>
      <c r="KB136" s="12"/>
    </row>
    <row r="137" spans="1:288" ht="15.75" customHeight="1" x14ac:dyDescent="0.3">
      <c r="A137" s="202"/>
      <c r="B137" s="202"/>
      <c r="C137" s="202"/>
      <c r="D137" s="202"/>
      <c r="E137" s="202"/>
      <c r="F137" s="329"/>
      <c r="G137" s="201" t="s">
        <v>1174</v>
      </c>
      <c r="H137" s="202"/>
      <c r="I137" s="5"/>
      <c r="J137" s="5"/>
      <c r="K137" s="5"/>
      <c r="L137" s="204"/>
      <c r="M137" s="205"/>
      <c r="N137" s="136"/>
      <c r="O137" s="6"/>
      <c r="P137" s="7"/>
      <c r="Q137" s="7">
        <v>33750000000</v>
      </c>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11"/>
      <c r="CA137" s="11"/>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c r="HY137" s="12"/>
      <c r="HZ137" s="12"/>
      <c r="IA137" s="12"/>
      <c r="IB137" s="12"/>
      <c r="IC137" s="12"/>
      <c r="ID137" s="12"/>
      <c r="IE137" s="12"/>
      <c r="IF137" s="12"/>
      <c r="IG137" s="12"/>
      <c r="IH137" s="12"/>
      <c r="II137" s="12"/>
      <c r="IJ137" s="12"/>
      <c r="IK137" s="12"/>
      <c r="IL137" s="12"/>
      <c r="IM137" s="12"/>
      <c r="IN137" s="12"/>
      <c r="IO137" s="12"/>
      <c r="IP137" s="12"/>
      <c r="IQ137" s="12"/>
      <c r="IR137" s="12"/>
      <c r="IS137" s="12"/>
      <c r="IT137" s="12"/>
      <c r="IU137" s="12"/>
      <c r="IV137" s="12"/>
      <c r="IW137" s="12"/>
      <c r="IX137" s="12"/>
      <c r="IY137" s="12"/>
      <c r="IZ137" s="12"/>
      <c r="JA137" s="12"/>
      <c r="JB137" s="12"/>
      <c r="JC137" s="12"/>
      <c r="JD137" s="12"/>
      <c r="JE137" s="12"/>
      <c r="JF137" s="12"/>
      <c r="JG137" s="12"/>
      <c r="JH137" s="12"/>
      <c r="JI137" s="12"/>
      <c r="JJ137" s="12"/>
      <c r="JK137" s="12"/>
      <c r="JL137" s="12"/>
      <c r="JM137" s="12"/>
      <c r="JN137" s="12"/>
      <c r="JO137" s="12"/>
      <c r="JP137" s="12"/>
      <c r="JQ137" s="12"/>
      <c r="JR137" s="12"/>
      <c r="JS137" s="12"/>
      <c r="JT137" s="12"/>
      <c r="JU137" s="12"/>
      <c r="JV137" s="12"/>
      <c r="JW137" s="12"/>
      <c r="JX137" s="12"/>
      <c r="JY137" s="12"/>
      <c r="JZ137" s="12"/>
      <c r="KA137" s="12"/>
      <c r="KB137" s="12"/>
    </row>
    <row r="138" spans="1:288" ht="15.75" customHeight="1" x14ac:dyDescent="0.3">
      <c r="A138" s="202"/>
      <c r="B138" s="202"/>
      <c r="C138" s="202"/>
      <c r="D138" s="202"/>
      <c r="E138" s="202"/>
      <c r="F138" s="330"/>
      <c r="G138" s="201" t="s">
        <v>1175</v>
      </c>
      <c r="H138" s="202"/>
      <c r="I138" s="5"/>
      <c r="J138" s="5"/>
      <c r="K138" s="5"/>
      <c r="L138" s="204"/>
      <c r="M138" s="204"/>
      <c r="N138" s="136"/>
      <c r="O138" s="6"/>
      <c r="P138" s="7"/>
      <c r="Q138" s="7">
        <v>26741113526.84</v>
      </c>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11"/>
      <c r="CA138" s="11"/>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12"/>
      <c r="IE138" s="12"/>
      <c r="IF138" s="12"/>
      <c r="IG138" s="12"/>
      <c r="IH138" s="12"/>
      <c r="II138" s="12"/>
      <c r="IJ138" s="12"/>
      <c r="IK138" s="12"/>
      <c r="IL138" s="12"/>
      <c r="IM138" s="12"/>
      <c r="IN138" s="12"/>
      <c r="IO138" s="12"/>
      <c r="IP138" s="12"/>
      <c r="IQ138" s="12"/>
      <c r="IR138" s="12"/>
      <c r="IS138" s="12"/>
      <c r="IT138" s="12"/>
      <c r="IU138" s="12"/>
      <c r="IV138" s="12"/>
      <c r="IW138" s="12"/>
      <c r="IX138" s="12"/>
      <c r="IY138" s="12"/>
      <c r="IZ138" s="12"/>
      <c r="JA138" s="12"/>
      <c r="JB138" s="12"/>
      <c r="JC138" s="12"/>
      <c r="JD138" s="12"/>
      <c r="JE138" s="12"/>
      <c r="JF138" s="12"/>
      <c r="JG138" s="12"/>
      <c r="JH138" s="12"/>
      <c r="JI138" s="12"/>
      <c r="JJ138" s="12"/>
      <c r="JK138" s="12"/>
      <c r="JL138" s="12"/>
      <c r="JM138" s="12"/>
      <c r="JN138" s="12"/>
      <c r="JO138" s="12"/>
      <c r="JP138" s="12"/>
      <c r="JQ138" s="12"/>
      <c r="JR138" s="12"/>
      <c r="JS138" s="12"/>
      <c r="JT138" s="12"/>
      <c r="JU138" s="12"/>
      <c r="JV138" s="12"/>
      <c r="JW138" s="12"/>
      <c r="JX138" s="12"/>
      <c r="JY138" s="12"/>
      <c r="JZ138" s="12"/>
      <c r="KA138" s="206">
        <f>+KB138/KB140</f>
        <v>0.77294967488958188</v>
      </c>
      <c r="KB138" s="7">
        <v>225402423908.70001</v>
      </c>
    </row>
    <row r="139" spans="1:288" ht="15.75" customHeight="1" x14ac:dyDescent="0.3">
      <c r="A139" s="202"/>
      <c r="B139" s="202"/>
      <c r="C139" s="202"/>
      <c r="D139" s="202"/>
      <c r="E139" s="202"/>
      <c r="F139" s="202"/>
      <c r="G139" s="201"/>
      <c r="H139" s="202"/>
      <c r="I139" s="5"/>
      <c r="J139" s="5"/>
      <c r="K139" s="5"/>
      <c r="L139" s="204"/>
      <c r="M139" s="204"/>
      <c r="N139" s="136"/>
      <c r="O139" s="6"/>
      <c r="P139" s="7"/>
      <c r="Q139" s="7">
        <v>31922792351.540001</v>
      </c>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11"/>
      <c r="CA139" s="11"/>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c r="HY139" s="12"/>
      <c r="HZ139" s="12"/>
      <c r="IA139" s="12"/>
      <c r="IB139" s="12"/>
      <c r="IC139" s="12"/>
      <c r="ID139" s="12"/>
      <c r="IE139" s="12"/>
      <c r="IF139" s="12"/>
      <c r="IG139" s="12"/>
      <c r="IH139" s="12"/>
      <c r="II139" s="12"/>
      <c r="IJ139" s="12"/>
      <c r="IK139" s="12"/>
      <c r="IL139" s="12"/>
      <c r="IM139" s="12"/>
      <c r="IN139" s="12"/>
      <c r="IO139" s="12"/>
      <c r="IP139" s="12"/>
      <c r="IQ139" s="12"/>
      <c r="IR139" s="12"/>
      <c r="IS139" s="12"/>
      <c r="IT139" s="12"/>
      <c r="IU139" s="12"/>
      <c r="IV139" s="12"/>
      <c r="IW139" s="12"/>
      <c r="IX139" s="12"/>
      <c r="IY139" s="12"/>
      <c r="IZ139" s="12"/>
      <c r="JA139" s="12"/>
      <c r="JB139" s="12"/>
      <c r="JC139" s="12"/>
      <c r="JD139" s="12"/>
      <c r="JE139" s="12"/>
      <c r="JF139" s="12"/>
      <c r="JG139" s="12"/>
      <c r="JH139" s="12"/>
      <c r="JI139" s="12"/>
      <c r="JJ139" s="12"/>
      <c r="JK139" s="12"/>
      <c r="JL139" s="12"/>
      <c r="JM139" s="12"/>
      <c r="JN139" s="12"/>
      <c r="JO139" s="12"/>
      <c r="JP139" s="12"/>
      <c r="JQ139" s="12"/>
      <c r="JR139" s="12"/>
      <c r="JS139" s="12"/>
      <c r="JT139" s="12"/>
      <c r="JU139" s="12"/>
      <c r="JV139" s="12"/>
      <c r="JW139" s="12"/>
      <c r="JX139" s="12"/>
      <c r="JY139" s="12"/>
      <c r="JZ139" s="12"/>
      <c r="KA139" s="206">
        <f>+KB139/KB140</f>
        <v>0.22705032511041812</v>
      </c>
      <c r="KB139" s="7">
        <v>66210900000</v>
      </c>
    </row>
    <row r="140" spans="1:288" ht="15.75" customHeight="1" x14ac:dyDescent="0.3">
      <c r="A140" s="202"/>
      <c r="B140" s="202"/>
      <c r="C140" s="202"/>
      <c r="D140" s="202"/>
      <c r="E140" s="202"/>
      <c r="F140" s="202"/>
      <c r="G140" s="201"/>
      <c r="H140" s="202"/>
      <c r="I140" s="5"/>
      <c r="J140" s="5"/>
      <c r="K140" s="5"/>
      <c r="L140" s="207" t="s">
        <v>959</v>
      </c>
      <c r="M140" s="207"/>
      <c r="N140" s="136"/>
      <c r="O140" s="6"/>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11"/>
      <c r="CA140" s="11"/>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c r="HY140" s="12"/>
      <c r="HZ140" s="12"/>
      <c r="IA140" s="12"/>
      <c r="IB140" s="12"/>
      <c r="IC140" s="12"/>
      <c r="ID140" s="12"/>
      <c r="IE140" s="12"/>
      <c r="IF140" s="12"/>
      <c r="IG140" s="12"/>
      <c r="IH140" s="12"/>
      <c r="II140" s="12"/>
      <c r="IJ140" s="12"/>
      <c r="IK140" s="12"/>
      <c r="IL140" s="12"/>
      <c r="IM140" s="12"/>
      <c r="IN140" s="12"/>
      <c r="IO140" s="12"/>
      <c r="IP140" s="12"/>
      <c r="IQ140" s="12"/>
      <c r="IR140" s="12"/>
      <c r="IS140" s="12"/>
      <c r="IT140" s="12"/>
      <c r="IU140" s="12"/>
      <c r="IV140" s="12"/>
      <c r="IW140" s="12"/>
      <c r="IX140" s="12"/>
      <c r="IY140" s="12"/>
      <c r="IZ140" s="12"/>
      <c r="JA140" s="12"/>
      <c r="JB140" s="12"/>
      <c r="JC140" s="12"/>
      <c r="JD140" s="12"/>
      <c r="JE140" s="12"/>
      <c r="JF140" s="12"/>
      <c r="JG140" s="12"/>
      <c r="JH140" s="12"/>
      <c r="JI140" s="12"/>
      <c r="JJ140" s="12"/>
      <c r="JK140" s="12"/>
      <c r="JL140" s="12"/>
      <c r="JM140" s="12"/>
      <c r="JN140" s="12"/>
      <c r="JO140" s="12"/>
      <c r="JP140" s="12"/>
      <c r="JQ140" s="12"/>
      <c r="JR140" s="12"/>
      <c r="JS140" s="12"/>
      <c r="JT140" s="12"/>
      <c r="JU140" s="12"/>
      <c r="JV140" s="12"/>
      <c r="JW140" s="12"/>
      <c r="JX140" s="12"/>
      <c r="JY140" s="12"/>
      <c r="JZ140" s="12"/>
      <c r="KA140" s="12"/>
      <c r="KB140" s="7">
        <f>SUBTOTAL(9,KB138:KB139)</f>
        <v>291613323908.70001</v>
      </c>
    </row>
    <row r="141" spans="1:288" ht="15.75" customHeight="1" x14ac:dyDescent="0.3">
      <c r="A141" s="202"/>
      <c r="B141" s="202"/>
      <c r="C141" s="202"/>
      <c r="D141" s="202"/>
      <c r="E141" s="202"/>
      <c r="F141" s="202"/>
      <c r="G141" s="201"/>
      <c r="H141" s="202"/>
      <c r="I141" s="5"/>
      <c r="J141" s="5"/>
      <c r="K141" s="5"/>
      <c r="L141" s="207" t="s">
        <v>962</v>
      </c>
      <c r="M141" s="207"/>
      <c r="N141" s="136"/>
      <c r="O141" s="6"/>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11"/>
      <c r="CA141" s="11"/>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c r="IF141" s="12"/>
      <c r="IG141" s="12"/>
      <c r="IH141" s="12"/>
      <c r="II141" s="12"/>
      <c r="IJ141" s="12"/>
      <c r="IK141" s="12"/>
      <c r="IL141" s="12"/>
      <c r="IM141" s="12"/>
      <c r="IN141" s="12"/>
      <c r="IO141" s="12"/>
      <c r="IP141" s="12"/>
      <c r="IQ141" s="12"/>
      <c r="IR141" s="12"/>
      <c r="IS141" s="12"/>
      <c r="IT141" s="12"/>
      <c r="IU141" s="12"/>
      <c r="IV141" s="12"/>
      <c r="IW141" s="12"/>
      <c r="IX141" s="12"/>
      <c r="IY141" s="12"/>
      <c r="IZ141" s="12"/>
      <c r="JA141" s="12"/>
      <c r="JB141" s="12"/>
      <c r="JC141" s="12"/>
      <c r="JD141" s="12"/>
      <c r="JE141" s="12"/>
      <c r="JF141" s="12"/>
      <c r="JG141" s="12"/>
      <c r="JH141" s="12"/>
      <c r="JI141" s="12"/>
      <c r="JJ141" s="12"/>
      <c r="JK141" s="12"/>
      <c r="JL141" s="12"/>
      <c r="JM141" s="12"/>
      <c r="JN141" s="12"/>
      <c r="JO141" s="12"/>
      <c r="JP141" s="12"/>
      <c r="JQ141" s="12"/>
      <c r="JR141" s="12"/>
      <c r="JS141" s="12"/>
      <c r="JT141" s="12"/>
      <c r="JU141" s="12"/>
      <c r="JV141" s="12"/>
      <c r="JW141" s="12"/>
      <c r="JX141" s="12"/>
      <c r="JY141" s="12"/>
      <c r="JZ141" s="12"/>
      <c r="KA141" s="12"/>
      <c r="KB141" s="12"/>
    </row>
    <row r="142" spans="1:288" ht="15.75" customHeight="1" x14ac:dyDescent="0.3">
      <c r="A142" s="202"/>
      <c r="B142" s="202"/>
      <c r="C142" s="202"/>
      <c r="D142" s="202"/>
      <c r="E142" s="202"/>
      <c r="F142" s="202"/>
      <c r="G142" s="201"/>
      <c r="H142" s="202"/>
      <c r="I142" s="5"/>
      <c r="J142" s="5"/>
      <c r="K142" s="5"/>
      <c r="L142" s="204"/>
      <c r="M142" s="204"/>
      <c r="N142" s="136"/>
      <c r="O142" s="6"/>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11"/>
      <c r="CA142" s="11"/>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c r="IF142" s="12"/>
      <c r="IG142" s="12"/>
      <c r="IH142" s="12"/>
      <c r="II142" s="12"/>
      <c r="IJ142" s="12"/>
      <c r="IK142" s="12"/>
      <c r="IL142" s="12"/>
      <c r="IM142" s="12"/>
      <c r="IN142" s="12"/>
      <c r="IO142" s="12"/>
      <c r="IP142" s="12"/>
      <c r="IQ142" s="12"/>
      <c r="IR142" s="12"/>
      <c r="IS142" s="12"/>
      <c r="IT142" s="12"/>
      <c r="IU142" s="12"/>
      <c r="IV142" s="12"/>
      <c r="IW142" s="12"/>
      <c r="IX142" s="12"/>
      <c r="IY142" s="12"/>
      <c r="IZ142" s="12"/>
      <c r="JA142" s="12"/>
      <c r="JB142" s="12"/>
      <c r="JC142" s="12"/>
      <c r="JD142" s="12"/>
      <c r="JE142" s="12"/>
      <c r="JF142" s="12"/>
      <c r="JG142" s="12"/>
      <c r="JH142" s="12"/>
      <c r="JI142" s="12"/>
      <c r="JJ142" s="12"/>
      <c r="JK142" s="12"/>
      <c r="JL142" s="12"/>
      <c r="JM142" s="12"/>
      <c r="JN142" s="12"/>
      <c r="JO142" s="12"/>
      <c r="JP142" s="12"/>
      <c r="JQ142" s="12"/>
      <c r="JR142" s="12"/>
      <c r="JS142" s="12"/>
      <c r="JT142" s="12"/>
      <c r="JU142" s="12"/>
      <c r="JV142" s="12"/>
      <c r="JW142" s="12"/>
      <c r="JX142" s="12"/>
      <c r="JY142" s="12"/>
      <c r="JZ142" s="12"/>
      <c r="KA142" s="12"/>
      <c r="KB142" s="12"/>
    </row>
    <row r="143" spans="1:288" ht="15.75" customHeight="1" x14ac:dyDescent="0.3">
      <c r="A143" s="202"/>
      <c r="B143" s="202"/>
      <c r="C143" s="202"/>
      <c r="D143" s="202"/>
      <c r="E143" s="202"/>
      <c r="F143" s="202"/>
      <c r="G143" s="201"/>
      <c r="H143" s="202"/>
      <c r="I143" s="5"/>
      <c r="J143" s="5"/>
      <c r="K143" s="5"/>
      <c r="L143" s="208"/>
      <c r="M143" s="208"/>
      <c r="N143" s="136"/>
      <c r="O143" s="6"/>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11"/>
      <c r="CA143" s="11"/>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12"/>
      <c r="HA143" s="12"/>
      <c r="HB143" s="12"/>
      <c r="HC143" s="12"/>
      <c r="HD143" s="12"/>
      <c r="HE143" s="12"/>
      <c r="HF143" s="12"/>
      <c r="HG143" s="12"/>
      <c r="HH143" s="12"/>
      <c r="HI143" s="12"/>
      <c r="HJ143" s="12"/>
      <c r="HK143" s="12"/>
      <c r="HL143" s="12"/>
      <c r="HM143" s="12"/>
      <c r="HN143" s="12"/>
      <c r="HO143" s="12"/>
      <c r="HP143" s="12"/>
      <c r="HQ143" s="12"/>
      <c r="HR143" s="12"/>
      <c r="HS143" s="12"/>
      <c r="HT143" s="12"/>
      <c r="HU143" s="12"/>
      <c r="HV143" s="12"/>
      <c r="HW143" s="12"/>
      <c r="HX143" s="12"/>
      <c r="HY143" s="12"/>
      <c r="HZ143" s="12"/>
      <c r="IA143" s="12"/>
      <c r="IB143" s="12"/>
      <c r="IC143" s="12"/>
      <c r="ID143" s="12"/>
      <c r="IE143" s="12"/>
      <c r="IF143" s="12"/>
      <c r="IG143" s="12"/>
      <c r="IH143" s="12"/>
      <c r="II143" s="12"/>
      <c r="IJ143" s="12"/>
      <c r="IK143" s="12"/>
      <c r="IL143" s="12"/>
      <c r="IM143" s="12"/>
      <c r="IN143" s="12"/>
      <c r="IO143" s="12"/>
      <c r="IP143" s="12"/>
      <c r="IQ143" s="12"/>
      <c r="IR143" s="12"/>
      <c r="IS143" s="12"/>
      <c r="IT143" s="12"/>
      <c r="IU143" s="12"/>
      <c r="IV143" s="12"/>
      <c r="IW143" s="12"/>
      <c r="IX143" s="12"/>
      <c r="IY143" s="12"/>
      <c r="IZ143" s="12"/>
      <c r="JA143" s="12"/>
      <c r="JB143" s="12"/>
      <c r="JC143" s="12"/>
      <c r="JD143" s="12"/>
      <c r="JE143" s="12"/>
      <c r="JF143" s="12"/>
      <c r="JG143" s="12"/>
      <c r="JH143" s="12"/>
      <c r="JI143" s="12"/>
      <c r="JJ143" s="12"/>
      <c r="JK143" s="12"/>
      <c r="JL143" s="12"/>
      <c r="JM143" s="12"/>
      <c r="JN143" s="12"/>
      <c r="JO143" s="12"/>
      <c r="JP143" s="12"/>
      <c r="JQ143" s="12"/>
      <c r="JR143" s="12"/>
      <c r="JS143" s="12"/>
      <c r="JT143" s="12"/>
      <c r="JU143" s="12"/>
      <c r="JV143" s="12"/>
      <c r="JW143" s="12"/>
      <c r="JX143" s="12"/>
      <c r="JY143" s="12"/>
      <c r="JZ143" s="12"/>
      <c r="KA143" s="12"/>
      <c r="KB143" s="12"/>
    </row>
    <row r="144" spans="1:288" ht="15.75" customHeight="1" x14ac:dyDescent="0.3">
      <c r="A144" s="202"/>
      <c r="B144" s="202"/>
      <c r="C144" s="202"/>
      <c r="D144" s="202"/>
      <c r="E144" s="202"/>
      <c r="F144" s="202"/>
      <c r="G144" s="201"/>
      <c r="H144" s="202"/>
      <c r="I144" s="5"/>
      <c r="J144" s="5"/>
      <c r="K144" s="5"/>
      <c r="L144" s="208"/>
      <c r="M144" s="208"/>
      <c r="N144" s="136"/>
      <c r="O144" s="6"/>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11"/>
      <c r="CA144" s="11"/>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12"/>
      <c r="HK144" s="12"/>
      <c r="HL144" s="12"/>
      <c r="HM144" s="12"/>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12"/>
      <c r="IK144" s="12"/>
      <c r="IL144" s="12"/>
      <c r="IM144" s="12"/>
      <c r="IN144" s="12"/>
      <c r="IO144" s="12"/>
      <c r="IP144" s="12"/>
      <c r="IQ144" s="12"/>
      <c r="IR144" s="12"/>
      <c r="IS144" s="12"/>
      <c r="IT144" s="12"/>
      <c r="IU144" s="12"/>
      <c r="IV144" s="12"/>
      <c r="IW144" s="12"/>
      <c r="IX144" s="12"/>
      <c r="IY144" s="12"/>
      <c r="IZ144" s="12"/>
      <c r="JA144" s="12"/>
      <c r="JB144" s="12"/>
      <c r="JC144" s="12"/>
      <c r="JD144" s="12"/>
      <c r="JE144" s="12"/>
      <c r="JF144" s="12"/>
      <c r="JG144" s="12"/>
      <c r="JH144" s="12"/>
      <c r="JI144" s="12"/>
      <c r="JJ144" s="12"/>
      <c r="JK144" s="12"/>
      <c r="JL144" s="12"/>
      <c r="JM144" s="12"/>
      <c r="JN144" s="12"/>
      <c r="JO144" s="12"/>
      <c r="JP144" s="12"/>
      <c r="JQ144" s="12"/>
      <c r="JR144" s="12"/>
      <c r="JS144" s="12"/>
      <c r="JT144" s="12"/>
      <c r="JU144" s="12"/>
      <c r="JV144" s="12"/>
      <c r="JW144" s="12"/>
      <c r="JX144" s="12"/>
      <c r="JY144" s="12"/>
      <c r="JZ144" s="12"/>
      <c r="KA144" s="12"/>
      <c r="KB144" s="12"/>
    </row>
    <row r="145" spans="1:288" ht="15.75" customHeight="1" x14ac:dyDescent="0.3">
      <c r="A145" s="202"/>
      <c r="B145" s="202"/>
      <c r="C145" s="202"/>
      <c r="D145" s="202"/>
      <c r="E145" s="202"/>
      <c r="F145" s="202"/>
      <c r="G145" s="201"/>
      <c r="H145" s="202"/>
      <c r="I145" s="5"/>
      <c r="J145" s="5"/>
      <c r="K145" s="5"/>
      <c r="L145" s="208"/>
      <c r="M145" s="208"/>
      <c r="N145" s="136"/>
      <c r="O145" s="6"/>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11"/>
      <c r="CA145" s="11"/>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12"/>
      <c r="HA145" s="12"/>
      <c r="HB145" s="12"/>
      <c r="HC145" s="12"/>
      <c r="HD145" s="12"/>
      <c r="HE145" s="12"/>
      <c r="HF145" s="12"/>
      <c r="HG145" s="12"/>
      <c r="HH145" s="12"/>
      <c r="HI145" s="12"/>
      <c r="HJ145" s="12"/>
      <c r="HK145" s="12"/>
      <c r="HL145" s="12"/>
      <c r="HM145" s="12"/>
      <c r="HN145" s="12"/>
      <c r="HO145" s="12"/>
      <c r="HP145" s="12"/>
      <c r="HQ145" s="12"/>
      <c r="HR145" s="12"/>
      <c r="HS145" s="12"/>
      <c r="HT145" s="12"/>
      <c r="HU145" s="12"/>
      <c r="HV145" s="12"/>
      <c r="HW145" s="12"/>
      <c r="HX145" s="12"/>
      <c r="HY145" s="12"/>
      <c r="HZ145" s="12"/>
      <c r="IA145" s="12"/>
      <c r="IB145" s="12"/>
      <c r="IC145" s="12"/>
      <c r="ID145" s="12"/>
      <c r="IE145" s="12"/>
      <c r="IF145" s="12"/>
      <c r="IG145" s="12"/>
      <c r="IH145" s="12"/>
      <c r="II145" s="12"/>
      <c r="IJ145" s="12"/>
      <c r="IK145" s="12"/>
      <c r="IL145" s="12"/>
      <c r="IM145" s="12"/>
      <c r="IN145" s="12"/>
      <c r="IO145" s="12"/>
      <c r="IP145" s="12"/>
      <c r="IQ145" s="12"/>
      <c r="IR145" s="12"/>
      <c r="IS145" s="12"/>
      <c r="IT145" s="12"/>
      <c r="IU145" s="12"/>
      <c r="IV145" s="12"/>
      <c r="IW145" s="12"/>
      <c r="IX145" s="12"/>
      <c r="IY145" s="12"/>
      <c r="IZ145" s="12"/>
      <c r="JA145" s="12"/>
      <c r="JB145" s="12"/>
      <c r="JC145" s="12"/>
      <c r="JD145" s="12"/>
      <c r="JE145" s="12"/>
      <c r="JF145" s="12"/>
      <c r="JG145" s="12"/>
      <c r="JH145" s="12"/>
      <c r="JI145" s="12"/>
      <c r="JJ145" s="12"/>
      <c r="JK145" s="12"/>
      <c r="JL145" s="12"/>
      <c r="JM145" s="12"/>
      <c r="JN145" s="12"/>
      <c r="JO145" s="12"/>
      <c r="JP145" s="12"/>
      <c r="JQ145" s="12"/>
      <c r="JR145" s="12"/>
      <c r="JS145" s="12"/>
      <c r="JT145" s="12"/>
      <c r="JU145" s="12"/>
      <c r="JV145" s="12"/>
      <c r="JW145" s="12"/>
      <c r="JX145" s="12"/>
      <c r="JY145" s="12"/>
      <c r="JZ145" s="12"/>
      <c r="KA145" s="12"/>
      <c r="KB145" s="12"/>
    </row>
    <row r="146" spans="1:288" ht="15.75" customHeight="1" x14ac:dyDescent="0.3">
      <c r="A146" s="202"/>
      <c r="B146" s="202"/>
      <c r="C146" s="202"/>
      <c r="D146" s="202"/>
      <c r="E146" s="202"/>
      <c r="F146" s="202"/>
      <c r="G146" s="201"/>
      <c r="H146" s="202"/>
      <c r="I146" s="5"/>
      <c r="J146" s="5"/>
      <c r="K146" s="5"/>
      <c r="L146" s="208"/>
      <c r="M146" s="208"/>
      <c r="N146" s="136"/>
      <c r="O146" s="6"/>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11"/>
      <c r="CA146" s="11"/>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row>
    <row r="147" spans="1:288" ht="15.75" customHeight="1" x14ac:dyDescent="0.3">
      <c r="A147" s="202"/>
      <c r="B147" s="202"/>
      <c r="C147" s="202"/>
      <c r="D147" s="202"/>
      <c r="E147" s="202"/>
      <c r="F147" s="202"/>
      <c r="G147" s="201"/>
      <c r="H147" s="202"/>
      <c r="I147" s="5"/>
      <c r="J147" s="5"/>
      <c r="K147" s="5"/>
      <c r="L147" s="208"/>
      <c r="M147" s="208"/>
      <c r="N147" s="136"/>
      <c r="O147" s="6"/>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11"/>
      <c r="CA147" s="11"/>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c r="IF147" s="12"/>
      <c r="IG147" s="12"/>
      <c r="IH147" s="12"/>
      <c r="II147" s="12"/>
      <c r="IJ147" s="12"/>
      <c r="IK147" s="12"/>
      <c r="IL147" s="12"/>
      <c r="IM147" s="12"/>
      <c r="IN147" s="12"/>
      <c r="IO147" s="12"/>
      <c r="IP147" s="12"/>
      <c r="IQ147" s="12"/>
      <c r="IR147" s="12"/>
      <c r="IS147" s="12"/>
      <c r="IT147" s="12"/>
      <c r="IU147" s="12"/>
      <c r="IV147" s="12"/>
      <c r="IW147" s="12"/>
      <c r="IX147" s="12"/>
      <c r="IY147" s="12"/>
      <c r="IZ147" s="12"/>
      <c r="JA147" s="12"/>
      <c r="JB147" s="12"/>
      <c r="JC147" s="12"/>
      <c r="JD147" s="12"/>
      <c r="JE147" s="12"/>
      <c r="JF147" s="12"/>
      <c r="JG147" s="12"/>
      <c r="JH147" s="12"/>
      <c r="JI147" s="12"/>
      <c r="JJ147" s="12"/>
      <c r="JK147" s="12"/>
      <c r="JL147" s="12"/>
      <c r="JM147" s="12"/>
      <c r="JN147" s="12"/>
      <c r="JO147" s="12"/>
      <c r="JP147" s="12"/>
      <c r="JQ147" s="12"/>
      <c r="JR147" s="12"/>
      <c r="JS147" s="12"/>
      <c r="JT147" s="12"/>
      <c r="JU147" s="12"/>
      <c r="JV147" s="12"/>
      <c r="JW147" s="12"/>
      <c r="JX147" s="12"/>
      <c r="JY147" s="12"/>
      <c r="JZ147" s="12"/>
      <c r="KA147" s="12"/>
      <c r="KB147" s="12"/>
    </row>
    <row r="148" spans="1:288" ht="15.75" customHeight="1" x14ac:dyDescent="0.3">
      <c r="A148" s="209"/>
      <c r="B148" s="209"/>
      <c r="C148" s="209"/>
      <c r="D148" s="209"/>
      <c r="E148" s="209"/>
      <c r="F148" s="209"/>
      <c r="G148" s="12"/>
      <c r="H148" s="12"/>
      <c r="I148" s="12"/>
      <c r="J148" s="12"/>
      <c r="K148" s="12"/>
      <c r="L148" s="12"/>
      <c r="M148" s="12"/>
      <c r="N148" s="136"/>
      <c r="O148" s="6"/>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11"/>
      <c r="CA148" s="11"/>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c r="IF148" s="12"/>
      <c r="IG148" s="12"/>
      <c r="IH148" s="12"/>
      <c r="II148" s="12"/>
      <c r="IJ148" s="12"/>
      <c r="IK148" s="12"/>
      <c r="IL148" s="12"/>
      <c r="IM148" s="12"/>
      <c r="IN148" s="12"/>
      <c r="IO148" s="12"/>
      <c r="IP148" s="12"/>
      <c r="IQ148" s="12"/>
      <c r="IR148" s="12"/>
      <c r="IS148" s="12"/>
      <c r="IT148" s="12"/>
      <c r="IU148" s="12"/>
      <c r="IV148" s="12"/>
      <c r="IW148" s="12"/>
      <c r="IX148" s="12"/>
      <c r="IY148" s="12"/>
      <c r="IZ148" s="12"/>
      <c r="JA148" s="12"/>
      <c r="JB148" s="12"/>
      <c r="JC148" s="12"/>
      <c r="JD148" s="12"/>
      <c r="JE148" s="12"/>
      <c r="JF148" s="12"/>
      <c r="JG148" s="12"/>
      <c r="JH148" s="12"/>
      <c r="JI148" s="12"/>
      <c r="JJ148" s="12"/>
      <c r="JK148" s="12"/>
      <c r="JL148" s="12"/>
      <c r="JM148" s="12"/>
      <c r="JN148" s="12"/>
      <c r="JO148" s="12"/>
      <c r="JP148" s="12"/>
      <c r="JQ148" s="12"/>
      <c r="JR148" s="12"/>
      <c r="JS148" s="12"/>
      <c r="JT148" s="12"/>
      <c r="JU148" s="12"/>
      <c r="JV148" s="12"/>
      <c r="JW148" s="12"/>
      <c r="JX148" s="12"/>
      <c r="JY148" s="12"/>
      <c r="JZ148" s="12"/>
      <c r="KA148" s="12"/>
      <c r="KB148" s="12"/>
    </row>
    <row r="149" spans="1:288" ht="15.75" customHeight="1" x14ac:dyDescent="0.3">
      <c r="A149" s="209"/>
      <c r="B149" s="209"/>
      <c r="C149" s="209"/>
      <c r="D149" s="209"/>
      <c r="E149" s="209"/>
      <c r="F149" s="209"/>
      <c r="G149" s="12"/>
      <c r="H149" s="12"/>
      <c r="I149" s="12"/>
      <c r="J149" s="12"/>
      <c r="K149" s="12"/>
      <c r="L149" s="12"/>
      <c r="M149" s="12"/>
      <c r="N149" s="136"/>
      <c r="O149" s="6"/>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11"/>
      <c r="CA149" s="11"/>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09">
        <v>67899260000</v>
      </c>
      <c r="EX149" s="210" t="e">
        <f>#REF!+EW149</f>
        <v>#REF!</v>
      </c>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c r="HY149" s="12"/>
      <c r="HZ149" s="12"/>
      <c r="IA149" s="12"/>
      <c r="IB149" s="12"/>
      <c r="IC149" s="12"/>
      <c r="ID149" s="12"/>
      <c r="IE149" s="12"/>
      <c r="IF149" s="12"/>
      <c r="IG149" s="12"/>
      <c r="IH149" s="12"/>
      <c r="II149" s="12"/>
      <c r="IJ149" s="12"/>
      <c r="IK149" s="12"/>
      <c r="IL149" s="12"/>
      <c r="IM149" s="12"/>
      <c r="IN149" s="12"/>
      <c r="IO149" s="12"/>
      <c r="IP149" s="12"/>
      <c r="IQ149" s="12"/>
      <c r="IR149" s="12"/>
      <c r="IS149" s="12"/>
      <c r="IT149" s="12"/>
      <c r="IU149" s="12"/>
      <c r="IV149" s="12"/>
      <c r="IW149" s="12"/>
      <c r="IX149" s="12"/>
      <c r="IY149" s="12"/>
      <c r="IZ149" s="12"/>
      <c r="JA149" s="12"/>
      <c r="JB149" s="12"/>
      <c r="JC149" s="12"/>
      <c r="JD149" s="12"/>
      <c r="JE149" s="12"/>
      <c r="JF149" s="12"/>
      <c r="JG149" s="12"/>
      <c r="JH149" s="12"/>
      <c r="JI149" s="12"/>
      <c r="JJ149" s="12"/>
      <c r="JK149" s="12"/>
      <c r="JL149" s="12"/>
      <c r="JM149" s="12"/>
      <c r="JN149" s="12"/>
      <c r="JO149" s="12"/>
      <c r="JP149" s="12"/>
      <c r="JQ149" s="12"/>
      <c r="JR149" s="12"/>
      <c r="JS149" s="12"/>
      <c r="JT149" s="12"/>
      <c r="JU149" s="12"/>
      <c r="JV149" s="12"/>
      <c r="JW149" s="12"/>
      <c r="JX149" s="12"/>
      <c r="JY149" s="12"/>
      <c r="JZ149" s="12"/>
      <c r="KA149" s="12"/>
      <c r="KB149" s="12"/>
    </row>
    <row r="150" spans="1:288" ht="15.75" customHeight="1" x14ac:dyDescent="0.3">
      <c r="A150" s="209"/>
      <c r="B150" s="209"/>
      <c r="C150" s="209"/>
      <c r="D150" s="209"/>
      <c r="E150" s="209"/>
      <c r="F150" s="209"/>
      <c r="G150" s="12"/>
      <c r="H150" s="12"/>
      <c r="I150" s="12"/>
      <c r="J150" s="12"/>
      <c r="K150" s="12"/>
      <c r="L150" s="12"/>
      <c r="M150" s="12"/>
      <c r="N150" s="136"/>
      <c r="O150" s="6"/>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11"/>
      <c r="CA150" s="11"/>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c r="HY150" s="12"/>
      <c r="HZ150" s="12"/>
      <c r="IA150" s="12"/>
      <c r="IB150" s="12"/>
      <c r="IC150" s="12"/>
      <c r="ID150" s="12"/>
      <c r="IE150" s="12"/>
      <c r="IF150" s="12"/>
      <c r="IG150" s="12"/>
      <c r="IH150" s="12"/>
      <c r="II150" s="12"/>
      <c r="IJ150" s="12"/>
      <c r="IK150" s="12"/>
      <c r="IL150" s="12"/>
      <c r="IM150" s="12"/>
      <c r="IN150" s="12"/>
      <c r="IO150" s="12"/>
      <c r="IP150" s="12"/>
      <c r="IQ150" s="12"/>
      <c r="IR150" s="12"/>
      <c r="IS150" s="12"/>
      <c r="IT150" s="12"/>
      <c r="IU150" s="12"/>
      <c r="IV150" s="12"/>
      <c r="IW150" s="12"/>
      <c r="IX150" s="12"/>
      <c r="IY150" s="12"/>
      <c r="IZ150" s="12"/>
      <c r="JA150" s="12"/>
      <c r="JB150" s="12"/>
      <c r="JC150" s="12"/>
      <c r="JD150" s="12"/>
      <c r="JE150" s="12"/>
      <c r="JF150" s="12"/>
      <c r="JG150" s="12"/>
      <c r="JH150" s="12"/>
      <c r="JI150" s="12"/>
      <c r="JJ150" s="12"/>
      <c r="JK150" s="12"/>
      <c r="JL150" s="12"/>
      <c r="JM150" s="12"/>
      <c r="JN150" s="12"/>
      <c r="JO150" s="12"/>
      <c r="JP150" s="12"/>
      <c r="JQ150" s="12"/>
      <c r="JR150" s="12"/>
      <c r="JS150" s="12"/>
      <c r="JT150" s="12"/>
      <c r="JU150" s="12"/>
      <c r="JV150" s="12"/>
      <c r="JW150" s="12"/>
      <c r="JX150" s="12"/>
      <c r="JY150" s="12"/>
      <c r="JZ150" s="12"/>
      <c r="KA150" s="12"/>
      <c r="KB150" s="12"/>
    </row>
    <row r="151" spans="1:288" ht="15.75" customHeight="1" x14ac:dyDescent="0.3">
      <c r="A151" s="209"/>
      <c r="B151" s="209"/>
      <c r="C151" s="209"/>
      <c r="D151" s="209"/>
      <c r="E151" s="209"/>
      <c r="F151" s="209"/>
      <c r="G151" s="12"/>
      <c r="H151" s="12"/>
      <c r="I151" s="12"/>
      <c r="J151" s="12"/>
      <c r="K151" s="12"/>
      <c r="L151" s="12"/>
      <c r="M151" s="12"/>
      <c r="N151" s="136"/>
      <c r="O151" s="6"/>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11"/>
      <c r="CA151" s="11"/>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12"/>
      <c r="HK151" s="12"/>
      <c r="HL151" s="12"/>
      <c r="HM151" s="12"/>
      <c r="HN151" s="12"/>
      <c r="HO151" s="12"/>
      <c r="HP151" s="12"/>
      <c r="HQ151" s="12"/>
      <c r="HR151" s="12"/>
      <c r="HS151" s="12"/>
      <c r="HT151" s="12"/>
      <c r="HU151" s="12"/>
      <c r="HV151" s="12"/>
      <c r="HW151" s="12"/>
      <c r="HX151" s="12"/>
      <c r="HY151" s="12"/>
      <c r="HZ151" s="12"/>
      <c r="IA151" s="12"/>
      <c r="IB151" s="12"/>
      <c r="IC151" s="12"/>
      <c r="ID151" s="12"/>
      <c r="IE151" s="12"/>
      <c r="IF151" s="12"/>
      <c r="IG151" s="12"/>
      <c r="IH151" s="12"/>
      <c r="II151" s="12"/>
      <c r="IJ151" s="12"/>
      <c r="IK151" s="12"/>
      <c r="IL151" s="12"/>
      <c r="IM151" s="12"/>
      <c r="IN151" s="12"/>
      <c r="IO151" s="12"/>
      <c r="IP151" s="12"/>
      <c r="IQ151" s="12"/>
      <c r="IR151" s="12"/>
      <c r="IS151" s="12"/>
      <c r="IT151" s="12"/>
      <c r="IU151" s="12"/>
      <c r="IV151" s="12"/>
      <c r="IW151" s="12"/>
      <c r="IX151" s="12"/>
      <c r="IY151" s="12"/>
      <c r="IZ151" s="12"/>
      <c r="JA151" s="12"/>
      <c r="JB151" s="12"/>
      <c r="JC151" s="12"/>
      <c r="JD151" s="12"/>
      <c r="JE151" s="12"/>
      <c r="JF151" s="12"/>
      <c r="JG151" s="12"/>
      <c r="JH151" s="12"/>
      <c r="JI151" s="12"/>
      <c r="JJ151" s="12"/>
      <c r="JK151" s="12"/>
      <c r="JL151" s="12"/>
      <c r="JM151" s="12"/>
      <c r="JN151" s="12"/>
      <c r="JO151" s="12"/>
      <c r="JP151" s="12"/>
      <c r="JQ151" s="12"/>
      <c r="JR151" s="12"/>
      <c r="JS151" s="12"/>
      <c r="JT151" s="12"/>
      <c r="JU151" s="12"/>
      <c r="JV151" s="12"/>
      <c r="JW151" s="12"/>
      <c r="JX151" s="12"/>
      <c r="JY151" s="12"/>
      <c r="JZ151" s="12"/>
      <c r="KA151" s="12"/>
      <c r="KB151" s="12"/>
    </row>
    <row r="152" spans="1:288" ht="15.75" customHeight="1" x14ac:dyDescent="0.3">
      <c r="A152" s="209"/>
      <c r="B152" s="209"/>
      <c r="C152" s="209"/>
      <c r="D152" s="209"/>
      <c r="E152" s="209"/>
      <c r="F152" s="209"/>
      <c r="G152" s="12"/>
      <c r="H152" s="12"/>
      <c r="I152" s="12"/>
      <c r="J152" s="12"/>
      <c r="K152" s="12"/>
      <c r="L152" s="12"/>
      <c r="M152" s="12"/>
      <c r="N152" s="136"/>
      <c r="O152" s="6"/>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11"/>
      <c r="CA152" s="11"/>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c r="HY152" s="12"/>
      <c r="HZ152" s="12"/>
      <c r="IA152" s="12"/>
      <c r="IB152" s="12"/>
      <c r="IC152" s="12"/>
      <c r="ID152" s="12"/>
      <c r="IE152" s="12"/>
      <c r="IF152" s="12"/>
      <c r="IG152" s="12"/>
      <c r="IH152" s="12"/>
      <c r="II152" s="12"/>
      <c r="IJ152" s="12"/>
      <c r="IK152" s="12"/>
      <c r="IL152" s="12"/>
      <c r="IM152" s="12"/>
      <c r="IN152" s="12"/>
      <c r="IO152" s="12"/>
      <c r="IP152" s="12"/>
      <c r="IQ152" s="12"/>
      <c r="IR152" s="12"/>
      <c r="IS152" s="12"/>
      <c r="IT152" s="12"/>
      <c r="IU152" s="12"/>
      <c r="IV152" s="12"/>
      <c r="IW152" s="12"/>
      <c r="IX152" s="12"/>
      <c r="IY152" s="12"/>
      <c r="IZ152" s="12"/>
      <c r="JA152" s="12"/>
      <c r="JB152" s="12"/>
      <c r="JC152" s="12"/>
      <c r="JD152" s="12"/>
      <c r="JE152" s="12"/>
      <c r="JF152" s="12"/>
      <c r="JG152" s="12"/>
      <c r="JH152" s="12"/>
      <c r="JI152" s="12"/>
      <c r="JJ152" s="12"/>
      <c r="JK152" s="12"/>
      <c r="JL152" s="12"/>
      <c r="JM152" s="12"/>
      <c r="JN152" s="12"/>
      <c r="JO152" s="12"/>
      <c r="JP152" s="12"/>
      <c r="JQ152" s="12"/>
      <c r="JR152" s="12"/>
      <c r="JS152" s="12"/>
      <c r="JT152" s="12"/>
      <c r="JU152" s="12"/>
      <c r="JV152" s="12"/>
      <c r="JW152" s="12"/>
      <c r="JX152" s="12"/>
      <c r="JY152" s="12"/>
      <c r="JZ152" s="12"/>
      <c r="KA152" s="12"/>
      <c r="KB152" s="12"/>
    </row>
    <row r="153" spans="1:288" ht="15.75" customHeight="1" x14ac:dyDescent="0.3">
      <c r="A153" s="202"/>
      <c r="B153" s="202"/>
      <c r="C153" s="202"/>
      <c r="D153" s="202"/>
      <c r="E153" s="202"/>
      <c r="F153" s="202"/>
      <c r="G153" s="201"/>
      <c r="H153" s="202"/>
      <c r="I153" s="5"/>
      <c r="J153" s="5"/>
      <c r="K153" s="5"/>
      <c r="L153" s="208"/>
      <c r="M153" s="208"/>
      <c r="N153" s="136"/>
      <c r="O153" s="6"/>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11"/>
      <c r="CA153" s="11"/>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c r="IX153" s="12"/>
      <c r="IY153" s="12"/>
      <c r="IZ153" s="12"/>
      <c r="JA153" s="12"/>
      <c r="JB153" s="12"/>
      <c r="JC153" s="12"/>
      <c r="JD153" s="12"/>
      <c r="JE153" s="12"/>
      <c r="JF153" s="12"/>
      <c r="JG153" s="12"/>
      <c r="JH153" s="12"/>
      <c r="JI153" s="12"/>
      <c r="JJ153" s="12"/>
      <c r="JK153" s="12"/>
      <c r="JL153" s="12"/>
      <c r="JM153" s="12"/>
      <c r="JN153" s="12"/>
      <c r="JO153" s="12"/>
      <c r="JP153" s="12"/>
      <c r="JQ153" s="12"/>
      <c r="JR153" s="12"/>
      <c r="JS153" s="12"/>
      <c r="JT153" s="12"/>
      <c r="JU153" s="12"/>
      <c r="JV153" s="12"/>
      <c r="JW153" s="12"/>
      <c r="JX153" s="12"/>
      <c r="JY153" s="12"/>
      <c r="JZ153" s="12"/>
      <c r="KA153" s="12"/>
      <c r="KB153" s="12"/>
    </row>
    <row r="154" spans="1:288" ht="15.75" customHeight="1" x14ac:dyDescent="0.3">
      <c r="A154" s="211"/>
      <c r="B154" s="211"/>
      <c r="C154" s="211"/>
      <c r="D154" s="211"/>
      <c r="E154" s="211"/>
      <c r="F154" s="211"/>
      <c r="G154" s="1"/>
      <c r="H154" s="1"/>
      <c r="I154" s="1"/>
      <c r="J154" s="1"/>
      <c r="K154" s="1"/>
      <c r="L154" s="1"/>
      <c r="M154" s="1"/>
      <c r="N154" s="1"/>
      <c r="O154" s="212"/>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row>
    <row r="155" spans="1:288" ht="15.75" customHeight="1" x14ac:dyDescent="0.3">
      <c r="A155" s="211"/>
      <c r="B155" s="211"/>
      <c r="C155" s="211"/>
      <c r="D155" s="211"/>
      <c r="E155" s="211"/>
      <c r="F155" s="14" t="s">
        <v>979</v>
      </c>
      <c r="G155" s="213" t="s">
        <v>980</v>
      </c>
      <c r="H155" s="15" t="s">
        <v>981</v>
      </c>
      <c r="I155" s="804" t="s">
        <v>982</v>
      </c>
      <c r="J155" s="803"/>
      <c r="K155" s="9"/>
      <c r="L155" s="214">
        <v>353228424260.29602</v>
      </c>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row>
    <row r="156" spans="1:288" ht="15.75" customHeight="1" x14ac:dyDescent="0.3">
      <c r="A156" s="211"/>
      <c r="B156" s="211"/>
      <c r="C156" s="211"/>
      <c r="D156" s="211"/>
      <c r="E156" s="211"/>
      <c r="F156" s="14" t="s">
        <v>229</v>
      </c>
      <c r="G156" s="215">
        <f>88945106692.27+I156</f>
        <v>123037744830.28</v>
      </c>
      <c r="H156" s="216" t="e">
        <f>(G156*100%)/$G$180</f>
        <v>#DIV/0!</v>
      </c>
      <c r="I156" s="217">
        <v>34092638138.009998</v>
      </c>
      <c r="J156" s="216">
        <f>+I156/I158</f>
        <v>0.5288063266651537</v>
      </c>
      <c r="K156" s="218"/>
      <c r="L156" s="214"/>
      <c r="M156" s="219"/>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row>
    <row r="157" spans="1:288" ht="15.75" customHeight="1" x14ac:dyDescent="0.3">
      <c r="A157" s="211"/>
      <c r="B157" s="211"/>
      <c r="C157" s="211"/>
      <c r="D157" s="211"/>
      <c r="E157" s="211"/>
      <c r="F157" s="14" t="s">
        <v>208</v>
      </c>
      <c r="G157" s="215">
        <f>306932268492.55+I157</f>
        <v>337310565021.70001</v>
      </c>
      <c r="H157" s="220" t="e">
        <f>(G157*100%)/$G$180</f>
        <v>#DIV/0!</v>
      </c>
      <c r="I157" s="217">
        <f>30378296529.15</f>
        <v>30378296529.150002</v>
      </c>
      <c r="J157" s="216">
        <f>+I157/I158</f>
        <v>0.47119367333484619</v>
      </c>
      <c r="K157" s="218"/>
      <c r="L157" s="221">
        <v>337310565021.70001</v>
      </c>
      <c r="M157" s="222">
        <f>+L155-L157</f>
        <v>15917859238.596008</v>
      </c>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row>
    <row r="158" spans="1:288" ht="15.75" customHeight="1" x14ac:dyDescent="0.3">
      <c r="A158" s="211"/>
      <c r="B158" s="211"/>
      <c r="C158" s="211"/>
      <c r="D158" s="211"/>
      <c r="E158" s="211"/>
      <c r="F158" s="223" t="s">
        <v>5</v>
      </c>
      <c r="G158" s="224">
        <f>G156+G157</f>
        <v>460348309851.97998</v>
      </c>
      <c r="H158" s="225" t="e">
        <f>SUBTOTAL(9,H156:H157)</f>
        <v>#DIV/0!</v>
      </c>
      <c r="I158" s="224">
        <f>SUM(I156:I157)</f>
        <v>64470934667.160004</v>
      </c>
      <c r="J158" s="216">
        <f>SUM(J156:J157)</f>
        <v>0.99999999999999989</v>
      </c>
      <c r="K158" s="218"/>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row>
    <row r="159" spans="1:288" ht="15.75" customHeight="1" x14ac:dyDescent="0.3">
      <c r="A159" s="211"/>
      <c r="B159" s="211"/>
      <c r="C159" s="211"/>
      <c r="D159" s="211"/>
      <c r="E159" s="211"/>
      <c r="F159" s="1"/>
      <c r="G159" s="226"/>
      <c r="H159" s="211"/>
      <c r="I159" s="1"/>
      <c r="J159" s="1"/>
      <c r="K159" s="1"/>
      <c r="L159" s="22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row>
    <row r="160" spans="1:288" ht="15.75" customHeight="1" x14ac:dyDescent="0.3">
      <c r="A160" s="211"/>
      <c r="B160" s="211"/>
      <c r="C160" s="211"/>
      <c r="D160" s="211"/>
      <c r="E160" s="211"/>
      <c r="F160" s="1"/>
      <c r="G160" s="226"/>
      <c r="H160" s="227"/>
      <c r="I160" s="1"/>
      <c r="J160" s="1"/>
      <c r="K160" s="1"/>
      <c r="L160" s="221">
        <f>+G157-L157</f>
        <v>0</v>
      </c>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row>
    <row r="161" spans="1:288" ht="15.75" customHeight="1" x14ac:dyDescent="0.3">
      <c r="A161" s="211"/>
      <c r="B161" s="211"/>
      <c r="C161" s="211"/>
      <c r="D161" s="211"/>
      <c r="E161" s="211"/>
      <c r="F161" s="1"/>
      <c r="G161" s="1"/>
      <c r="H161" s="21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row>
    <row r="162" spans="1:288" ht="15.75" customHeight="1" x14ac:dyDescent="0.3">
      <c r="A162" s="211"/>
      <c r="B162" s="211"/>
      <c r="C162" s="211"/>
      <c r="D162" s="211"/>
      <c r="E162" s="211"/>
      <c r="F162" s="14" t="s">
        <v>998</v>
      </c>
      <c r="G162" s="213" t="s">
        <v>980</v>
      </c>
      <c r="H162" s="15" t="s">
        <v>981</v>
      </c>
      <c r="I162" s="811" t="s">
        <v>999</v>
      </c>
      <c r="J162" s="803"/>
      <c r="K162" s="228"/>
      <c r="L162" s="804" t="s">
        <v>1000</v>
      </c>
      <c r="M162" s="803"/>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row>
    <row r="163" spans="1:288" ht="15.75" customHeight="1" x14ac:dyDescent="0.3">
      <c r="A163" s="211"/>
      <c r="B163" s="211"/>
      <c r="C163" s="211"/>
      <c r="D163" s="211"/>
      <c r="E163" s="211"/>
      <c r="F163" s="229" t="s">
        <v>229</v>
      </c>
      <c r="G163" s="217">
        <f>I163+L163</f>
        <v>105008694420.42999</v>
      </c>
      <c r="H163" s="230" t="e">
        <f>G163/$G$187</f>
        <v>#DIV/0!</v>
      </c>
      <c r="I163" s="217">
        <v>105008694420.42999</v>
      </c>
      <c r="J163" s="231">
        <f>+I163/I165</f>
        <v>0.27414102416980457</v>
      </c>
      <c r="K163" s="231"/>
      <c r="L163" s="217"/>
      <c r="M163" s="232">
        <f>+L163/L165</f>
        <v>0</v>
      </c>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row>
    <row r="164" spans="1:288" ht="15.75" customHeight="1" x14ac:dyDescent="0.3">
      <c r="A164" s="211"/>
      <c r="B164" s="211"/>
      <c r="C164" s="211"/>
      <c r="D164" s="211"/>
      <c r="E164" s="211"/>
      <c r="F164" s="229" t="s">
        <v>208</v>
      </c>
      <c r="G164" s="217">
        <f>I164+L164</f>
        <v>301223229388.44501</v>
      </c>
      <c r="H164" s="233" t="e">
        <f>G164/$G$187</f>
        <v>#DIV/0!</v>
      </c>
      <c r="I164" s="217">
        <v>278037567037.27502</v>
      </c>
      <c r="J164" s="231">
        <f>+I164/I165</f>
        <v>0.72585897583019543</v>
      </c>
      <c r="K164" s="231"/>
      <c r="L164" s="217">
        <v>23185662351.169998</v>
      </c>
      <c r="M164" s="232">
        <f>+L164/L165</f>
        <v>1</v>
      </c>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row>
    <row r="165" spans="1:288" ht="15.75" customHeight="1" x14ac:dyDescent="0.3">
      <c r="A165" s="211"/>
      <c r="B165" s="211"/>
      <c r="C165" s="211"/>
      <c r="D165" s="211"/>
      <c r="E165" s="211"/>
      <c r="F165" s="223" t="s">
        <v>5</v>
      </c>
      <c r="G165" s="224">
        <f>G163+G164</f>
        <v>406231923808.875</v>
      </c>
      <c r="H165" s="225" t="e">
        <f>H163+H164</f>
        <v>#DIV/0!</v>
      </c>
      <c r="I165" s="47">
        <f>SUM(I163:I164)</f>
        <v>383046261457.70502</v>
      </c>
      <c r="J165" s="234">
        <f>SUM(J163:J164)</f>
        <v>1</v>
      </c>
      <c r="K165" s="234"/>
      <c r="L165" s="217">
        <f>SUM(L163:L164)</f>
        <v>23185662351.169998</v>
      </c>
      <c r="M165" s="232">
        <f>SUM(M163:M164)</f>
        <v>1</v>
      </c>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row>
    <row r="166" spans="1:288" ht="15.75" customHeight="1" x14ac:dyDescent="0.3">
      <c r="A166" s="211"/>
      <c r="B166" s="211"/>
      <c r="C166" s="211"/>
      <c r="D166" s="211"/>
      <c r="E166" s="21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row>
  </sheetData>
  <autoFilter ref="A1:KB166"/>
  <mergeCells count="4">
    <mergeCell ref="A132:H132"/>
    <mergeCell ref="I155:J155"/>
    <mergeCell ref="I162:J162"/>
    <mergeCell ref="L162:M162"/>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DE ACCION 2018</vt:lpstr>
      <vt:lpstr>PLAN DE ACCION PLANEACION </vt:lpstr>
      <vt:lpstr>SALDOS DISPONIBLES 2018</vt:lpstr>
      <vt:lpstr>VF POR UNIDADES EJE</vt:lpstr>
      <vt:lpstr>POAI 2018</vt:lpstr>
      <vt:lpstr>POAI 2018  ELIMINADO</vt:lpstr>
      <vt:lpstr>'PLAN DE ACCION 2018'!Títulos_a_imprimir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GONZALEZ</dc:creator>
  <cp:lastModifiedBy>JESSICA GONZALEZ</cp:lastModifiedBy>
  <cp:lastPrinted>2018-01-24T21:44:37Z</cp:lastPrinted>
  <dcterms:created xsi:type="dcterms:W3CDTF">2017-10-02T16:18:43Z</dcterms:created>
  <dcterms:modified xsi:type="dcterms:W3CDTF">2018-03-09T21:36:55Z</dcterms:modified>
</cp:coreProperties>
</file>